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activeX/activeX10.xml" ContentType="application/vnd.ms-office.activeX+xml"/>
  <Override PartName="/xl/activeX/activeX10.bin" ContentType="application/vnd.ms-office.activeX"/>
  <Override PartName="/xl/activeX/activeX11.xml" ContentType="application/vnd.ms-office.activeX+xml"/>
  <Override PartName="/xl/activeX/activeX11.bin" ContentType="application/vnd.ms-office.activeX"/>
  <Override PartName="/xl/activeX/activeX12.xml" ContentType="application/vnd.ms-office.activeX+xml"/>
  <Override PartName="/xl/activeX/activeX12.bin" ContentType="application/vnd.ms-office.activeX"/>
  <Override PartName="/xl/activeX/activeX13.xml" ContentType="application/vnd.ms-office.activeX+xml"/>
  <Override PartName="/xl/activeX/activeX13.bin" ContentType="application/vnd.ms-office.activeX"/>
  <Override PartName="/xl/activeX/activeX14.xml" ContentType="application/vnd.ms-office.activeX+xml"/>
  <Override PartName="/xl/activeX/activeX14.bin" ContentType="application/vnd.ms-office.activeX"/>
  <Override PartName="/xl/activeX/activeX15.xml" ContentType="application/vnd.ms-office.activeX+xml"/>
  <Override PartName="/xl/activeX/activeX15.bin" ContentType="application/vnd.ms-office.activeX"/>
  <Override PartName="/xl/activeX/activeX16.xml" ContentType="application/vnd.ms-office.activeX+xml"/>
  <Override PartName="/xl/activeX/activeX16.bin" ContentType="application/vnd.ms-office.activeX"/>
  <Override PartName="/xl/activeX/activeX17.xml" ContentType="application/vnd.ms-office.activeX+xml"/>
  <Override PartName="/xl/activeX/activeX17.bin" ContentType="application/vnd.ms-office.activeX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3.xml" ContentType="application/vnd.openxmlformats-officedocument.drawing+xml"/>
  <Override PartName="/xl/activeX/activeX18.xml" ContentType="application/vnd.ms-office.activeX+xml"/>
  <Override PartName="/xl/activeX/activeX18.bin" ContentType="application/vnd.ms-office.activeX"/>
  <Override PartName="/xl/activeX/activeX19.xml" ContentType="application/vnd.ms-office.activeX+xml"/>
  <Override PartName="/xl/activeX/activeX19.bin" ContentType="application/vnd.ms-office.activeX"/>
  <Override PartName="/xl/activeX/activeX20.xml" ContentType="application/vnd.ms-office.activeX+xml"/>
  <Override PartName="/xl/activeX/activeX20.bin" ContentType="application/vnd.ms-office.activeX"/>
  <Override PartName="/xl/activeX/activeX21.xml" ContentType="application/vnd.ms-office.activeX+xml"/>
  <Override PartName="/xl/activeX/activeX21.bin" ContentType="application/vnd.ms-office.activeX"/>
  <Override PartName="/xl/activeX/activeX22.xml" ContentType="application/vnd.ms-office.activeX+xml"/>
  <Override PartName="/xl/activeX/activeX22.bin" ContentType="application/vnd.ms-office.activeX"/>
  <Override PartName="/xl/activeX/activeX23.xml" ContentType="application/vnd.ms-office.activeX+xml"/>
  <Override PartName="/xl/activeX/activeX23.bin" ContentType="application/vnd.ms-office.activeX"/>
  <Override PartName="/xl/activeX/activeX24.xml" ContentType="application/vnd.ms-office.activeX+xml"/>
  <Override PartName="/xl/activeX/activeX24.bin" ContentType="application/vnd.ms-office.activeX"/>
  <Override PartName="/xl/activeX/activeX25.xml" ContentType="application/vnd.ms-office.activeX+xml"/>
  <Override PartName="/xl/activeX/activeX25.bin" ContentType="application/vnd.ms-office.activeX"/>
  <Override PartName="/xl/activeX/activeX26.xml" ContentType="application/vnd.ms-office.activeX+xml"/>
  <Override PartName="/xl/activeX/activeX26.bin" ContentType="application/vnd.ms-office.activeX"/>
  <Override PartName="/xl/activeX/activeX27.xml" ContentType="application/vnd.ms-office.activeX+xml"/>
  <Override PartName="/xl/activeX/activeX27.bin" ContentType="application/vnd.ms-office.activeX"/>
  <Override PartName="/xl/activeX/activeX28.xml" ContentType="application/vnd.ms-office.activeX+xml"/>
  <Override PartName="/xl/activeX/activeX28.bin" ContentType="application/vnd.ms-office.activeX"/>
  <Override PartName="/xl/activeX/activeX29.xml" ContentType="application/vnd.ms-office.activeX+xml"/>
  <Override PartName="/xl/activeX/activeX29.bin" ContentType="application/vnd.ms-office.activeX"/>
  <Override PartName="/xl/activeX/activeX30.xml" ContentType="application/vnd.ms-office.activeX+xml"/>
  <Override PartName="/xl/activeX/activeX30.bin" ContentType="application/vnd.ms-office.activeX"/>
  <Override PartName="/xl/activeX/activeX31.xml" ContentType="application/vnd.ms-office.activeX+xml"/>
  <Override PartName="/xl/activeX/activeX31.bin" ContentType="application/vnd.ms-office.activeX"/>
  <Override PartName="/xl/activeX/activeX32.xml" ContentType="application/vnd.ms-office.activeX+xml"/>
  <Override PartName="/xl/activeX/activeX32.bin" ContentType="application/vnd.ms-office.activeX"/>
  <Override PartName="/xl/activeX/activeX33.xml" ContentType="application/vnd.ms-office.activeX+xml"/>
  <Override PartName="/xl/activeX/activeX33.bin" ContentType="application/vnd.ms-office.activeX"/>
  <Override PartName="/xl/activeX/activeX34.xml" ContentType="application/vnd.ms-office.activeX+xml"/>
  <Override PartName="/xl/activeX/activeX34.bin" ContentType="application/vnd.ms-office.activeX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drawings/drawing4.xml" ContentType="application/vnd.openxmlformats-officedocument.drawing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activeX/activeX35.xml" ContentType="application/vnd.ms-office.activeX+xml"/>
  <Override PartName="/xl/activeX/activeX35.bin" ContentType="application/vnd.ms-office.activeX"/>
  <Override PartName="/xl/activeX/activeX36.xml" ContentType="application/vnd.ms-office.activeX+xml"/>
  <Override PartName="/xl/activeX/activeX36.bin" ContentType="application/vnd.ms-office.activeX"/>
  <Override PartName="/xl/activeX/activeX37.xml" ContentType="application/vnd.ms-office.activeX+xml"/>
  <Override PartName="/xl/activeX/activeX37.bin" ContentType="application/vnd.ms-office.activeX"/>
  <Override PartName="/xl/activeX/activeX38.xml" ContentType="application/vnd.ms-office.activeX+xml"/>
  <Override PartName="/xl/activeX/activeX38.bin" ContentType="application/vnd.ms-office.activeX"/>
  <Override PartName="/xl/activeX/activeX39.xml" ContentType="application/vnd.ms-office.activeX+xml"/>
  <Override PartName="/xl/activeX/activeX39.bin" ContentType="application/vnd.ms-office.activeX"/>
  <Override PartName="/xl/activeX/activeX40.xml" ContentType="application/vnd.ms-office.activeX+xml"/>
  <Override PartName="/xl/activeX/activeX40.bin" ContentType="application/vnd.ms-office.activeX"/>
  <Override PartName="/xl/activeX/activeX41.xml" ContentType="application/vnd.ms-office.activeX+xml"/>
  <Override PartName="/xl/activeX/activeX41.bin" ContentType="application/vnd.ms-office.activeX"/>
  <Override PartName="/xl/activeX/activeX42.xml" ContentType="application/vnd.ms-office.activeX+xml"/>
  <Override PartName="/xl/activeX/activeX42.bin" ContentType="application/vnd.ms-office.activeX"/>
  <Override PartName="/xl/activeX/activeX43.xml" ContentType="application/vnd.ms-office.activeX+xml"/>
  <Override PartName="/xl/activeX/activeX43.bin" ContentType="application/vnd.ms-office.activeX"/>
  <Override PartName="/xl/activeX/activeX44.xml" ContentType="application/vnd.ms-office.activeX+xml"/>
  <Override PartName="/xl/activeX/activeX44.bin" ContentType="application/vnd.ms-office.activeX"/>
  <Override PartName="/xl/activeX/activeX45.xml" ContentType="application/vnd.ms-office.activeX+xml"/>
  <Override PartName="/xl/activeX/activeX45.bin" ContentType="application/vnd.ms-office.activeX"/>
  <Override PartName="/xl/activeX/activeX46.xml" ContentType="application/vnd.ms-office.activeX+xml"/>
  <Override PartName="/xl/activeX/activeX46.bin" ContentType="application/vnd.ms-office.activeX"/>
  <Override PartName="/xl/activeX/activeX47.xml" ContentType="application/vnd.ms-office.activeX+xml"/>
  <Override PartName="/xl/activeX/activeX47.bin" ContentType="application/vnd.ms-office.activeX"/>
  <Override PartName="/xl/activeX/activeX48.xml" ContentType="application/vnd.ms-office.activeX+xml"/>
  <Override PartName="/xl/activeX/activeX48.bin" ContentType="application/vnd.ms-office.activeX"/>
  <Override PartName="/xl/activeX/activeX49.xml" ContentType="application/vnd.ms-office.activeX+xml"/>
  <Override PartName="/xl/activeX/activeX49.bin" ContentType="application/vnd.ms-office.activeX"/>
  <Override PartName="/xl/activeX/activeX50.xml" ContentType="application/vnd.ms-office.activeX+xml"/>
  <Override PartName="/xl/activeX/activeX50.bin" ContentType="application/vnd.ms-office.activeX"/>
  <Override PartName="/xl/activeX/activeX51.xml" ContentType="application/vnd.ms-office.activeX+xml"/>
  <Override PartName="/xl/activeX/activeX51.bin" ContentType="application/vnd.ms-office.activeX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drawings/drawing6.xml" ContentType="application/vnd.openxmlformats-officedocument.drawing+xml"/>
  <Override PartName="/xl/charts/chart21.xml" ContentType="application/vnd.openxmlformats-officedocument.drawingml.chart+xml"/>
  <Override PartName="/xl/drawings/drawing7.xml" ContentType="application/vnd.openxmlformats-officedocument.drawing+xml"/>
  <Override PartName="/xl/activeX/activeX52.xml" ContentType="application/vnd.ms-office.activeX+xml"/>
  <Override PartName="/xl/activeX/activeX52.bin" ContentType="application/vnd.ms-office.activeX"/>
  <Override PartName="/xl/activeX/activeX53.xml" ContentType="application/vnd.ms-office.activeX+xml"/>
  <Override PartName="/xl/activeX/activeX53.bin" ContentType="application/vnd.ms-office.activeX"/>
  <Override PartName="/xl/activeX/activeX54.xml" ContentType="application/vnd.ms-office.activeX+xml"/>
  <Override PartName="/xl/activeX/activeX54.bin" ContentType="application/vnd.ms-office.activeX"/>
  <Override PartName="/xl/activeX/activeX55.xml" ContentType="application/vnd.ms-office.activeX+xml"/>
  <Override PartName="/xl/activeX/activeX55.bin" ContentType="application/vnd.ms-office.activeX"/>
  <Override PartName="/xl/activeX/activeX56.xml" ContentType="application/vnd.ms-office.activeX+xml"/>
  <Override PartName="/xl/activeX/activeX56.bin" ContentType="application/vnd.ms-office.activeX"/>
  <Override PartName="/xl/activeX/activeX57.xml" ContentType="application/vnd.ms-office.activeX+xml"/>
  <Override PartName="/xl/activeX/activeX57.bin" ContentType="application/vnd.ms-office.activeX"/>
  <Override PartName="/xl/activeX/activeX58.xml" ContentType="application/vnd.ms-office.activeX+xml"/>
  <Override PartName="/xl/activeX/activeX58.bin" ContentType="application/vnd.ms-office.activeX"/>
  <Override PartName="/xl/activeX/activeX59.xml" ContentType="application/vnd.ms-office.activeX+xml"/>
  <Override PartName="/xl/activeX/activeX59.bin" ContentType="application/vnd.ms-office.activeX"/>
  <Override PartName="/xl/activeX/activeX60.xml" ContentType="application/vnd.ms-office.activeX+xml"/>
  <Override PartName="/xl/activeX/activeX60.bin" ContentType="application/vnd.ms-office.activeX"/>
  <Override PartName="/xl/activeX/activeX61.xml" ContentType="application/vnd.ms-office.activeX+xml"/>
  <Override PartName="/xl/activeX/activeX61.bin" ContentType="application/vnd.ms-office.activeX"/>
  <Override PartName="/xl/activeX/activeX62.xml" ContentType="application/vnd.ms-office.activeX+xml"/>
  <Override PartName="/xl/activeX/activeX62.bin" ContentType="application/vnd.ms-office.activeX"/>
  <Override PartName="/xl/activeX/activeX63.xml" ContentType="application/vnd.ms-office.activeX+xml"/>
  <Override PartName="/xl/activeX/activeX63.bin" ContentType="application/vnd.ms-office.activeX"/>
  <Override PartName="/xl/activeX/activeX64.xml" ContentType="application/vnd.ms-office.activeX+xml"/>
  <Override PartName="/xl/activeX/activeX64.bin" ContentType="application/vnd.ms-office.activeX"/>
  <Override PartName="/xl/activeX/activeX65.xml" ContentType="application/vnd.ms-office.activeX+xml"/>
  <Override PartName="/xl/activeX/activeX65.bin" ContentType="application/vnd.ms-office.activeX"/>
  <Override PartName="/xl/activeX/activeX66.xml" ContentType="application/vnd.ms-office.activeX+xml"/>
  <Override PartName="/xl/activeX/activeX66.bin" ContentType="application/vnd.ms-office.activeX"/>
  <Override PartName="/xl/activeX/activeX67.xml" ContentType="application/vnd.ms-office.activeX+xml"/>
  <Override PartName="/xl/activeX/activeX67.bin" ContentType="application/vnd.ms-office.activeX"/>
  <Override PartName="/xl/activeX/activeX68.xml" ContentType="application/vnd.ms-office.activeX+xml"/>
  <Override PartName="/xl/activeX/activeX68.bin" ContentType="application/vnd.ms-office.activeX"/>
  <Override PartName="/xl/activeX/activeX69.xml" ContentType="application/vnd.ms-office.activeX+xml"/>
  <Override PartName="/xl/activeX/activeX69.bin" ContentType="application/vnd.ms-office.activeX"/>
  <Override PartName="/xl/activeX/activeX70.xml" ContentType="application/vnd.ms-office.activeX+xml"/>
  <Override PartName="/xl/activeX/activeX70.bin" ContentType="application/vnd.ms-office.activeX"/>
  <Override PartName="/xl/activeX/activeX71.xml" ContentType="application/vnd.ms-office.activeX+xml"/>
  <Override PartName="/xl/activeX/activeX71.bin" ContentType="application/vnd.ms-office.activeX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8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drawings/drawing9.xml" ContentType="application/vnd.openxmlformats-officedocument.drawing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drawings/drawing10.xml" ContentType="application/vnd.openxmlformats-officedocument.drawing+xml"/>
  <Override PartName="/xl/charts/chart39.xml" ContentType="application/vnd.openxmlformats-officedocument.drawingml.chart+xml"/>
  <Override PartName="/xl/drawings/drawing11.xml" ContentType="application/vnd.openxmlformats-officedocument.drawing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drawings/drawing12.xml" ContentType="application/vnd.openxmlformats-officedocument.drawing+xml"/>
  <Override PartName="/xl/charts/chart49.xml" ContentType="application/vnd.openxmlformats-officedocument.drawingml.chart+xml"/>
  <Override PartName="/xl/drawings/drawing13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drawings/drawing14.xml" ContentType="application/vnd.openxmlformats-officedocument.drawing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drawings/drawing15.xml" ContentType="application/vnd.openxmlformats-officedocument.drawing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6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drawings/drawing17.xml" ContentType="application/vnd.openxmlformats-officedocument.drawing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drawings/drawing18.xml" ContentType="application/vnd.openxmlformats-officedocument.drawing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drawings/drawing19.xml" ContentType="application/vnd.openxmlformats-officedocument.drawing+xml"/>
  <Override PartName="/xl/charts/chart80.xml" ContentType="application/vnd.openxmlformats-officedocument.drawingml.chart+xml"/>
  <Override PartName="/xl/drawings/drawing20.xml" ContentType="application/vnd.openxmlformats-officedocument.drawing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xl/charts/chart88.xml" ContentType="application/vnd.openxmlformats-officedocument.drawingml.chart+xml"/>
  <Override PartName="/xl/charts/chart89.xml" ContentType="application/vnd.openxmlformats-officedocument.drawingml.chart+xml"/>
  <Override PartName="/xl/charts/chart90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 activeTab="1"/>
  </bookViews>
  <sheets>
    <sheet name="4 класс " sheetId="22" r:id="rId1"/>
    <sheet name="4 класс_20_свод" sheetId="23" r:id="rId2"/>
    <sheet name="5 класс " sheetId="10" r:id="rId3"/>
    <sheet name="5 класс_21_свод" sheetId="11" r:id="rId4"/>
    <sheet name="6 класс" sheetId="4" r:id="rId5"/>
    <sheet name="6 класс_20_свод" sheetId="12" r:id="rId6"/>
    <sheet name="7 класс" sheetId="5" r:id="rId7"/>
    <sheet name="7 класс_20_свод" sheetId="13" r:id="rId8"/>
    <sheet name="8 класс" sheetId="7" r:id="rId9"/>
    <sheet name="8 класс_20_свод" sheetId="14" r:id="rId10"/>
    <sheet name="9 класс_20_предметы" sheetId="9" r:id="rId11"/>
    <sheet name="9 класс_20_свод" sheetId="8" r:id="rId12"/>
    <sheet name="Сводная" sheetId="15" r:id="rId13"/>
    <sheet name="химия" sheetId="16" r:id="rId14"/>
    <sheet name="русский язык" sheetId="17" r:id="rId15"/>
    <sheet name="География" sheetId="18" r:id="rId16"/>
    <sheet name="Математика" sheetId="19" r:id="rId17"/>
    <sheet name="Биология" sheetId="20" r:id="rId18"/>
    <sheet name="англ_яз" sheetId="21" r:id="rId19"/>
    <sheet name="Лист1" sheetId="24" r:id="rId20"/>
  </sheets>
  <calcPr calcId="145621"/>
</workbook>
</file>

<file path=xl/calcChain.xml><?xml version="1.0" encoding="utf-8"?>
<calcChain xmlns="http://schemas.openxmlformats.org/spreadsheetml/2006/main">
  <c r="C24" i="4" l="1"/>
  <c r="X79" i="4"/>
  <c r="X78" i="4"/>
  <c r="X77" i="4"/>
  <c r="X76" i="4"/>
  <c r="X75" i="4"/>
  <c r="X74" i="4"/>
  <c r="X73" i="4"/>
  <c r="X72" i="4"/>
  <c r="X71" i="4"/>
  <c r="X70" i="4"/>
  <c r="X69" i="4"/>
  <c r="X68" i="4"/>
  <c r="AO23" i="13"/>
  <c r="Q4" i="13"/>
  <c r="Q27" i="13"/>
  <c r="P27" i="13"/>
  <c r="W41" i="12" l="1"/>
  <c r="V66" i="23"/>
  <c r="V65" i="23"/>
  <c r="V64" i="23"/>
  <c r="V63" i="23"/>
  <c r="V62" i="23"/>
  <c r="V61" i="23"/>
  <c r="V60" i="23"/>
  <c r="V59" i="23"/>
  <c r="V58" i="23"/>
  <c r="V57" i="23"/>
  <c r="V56" i="23"/>
  <c r="V55" i="23"/>
  <c r="V54" i="23"/>
  <c r="V53" i="23"/>
  <c r="V52" i="23"/>
  <c r="V51" i="23"/>
  <c r="V50" i="23"/>
  <c r="V49" i="23"/>
  <c r="V48" i="23"/>
  <c r="V47" i="23"/>
  <c r="V46" i="23"/>
  <c r="V45" i="23"/>
  <c r="V44" i="23"/>
  <c r="V43" i="23"/>
  <c r="V42" i="23"/>
  <c r="V41" i="23"/>
  <c r="V40" i="23"/>
  <c r="V39" i="23"/>
  <c r="V38" i="23"/>
  <c r="V37" i="23"/>
  <c r="V36" i="23"/>
  <c r="V35" i="23"/>
  <c r="T66" i="23"/>
  <c r="T65" i="23"/>
  <c r="T64" i="23"/>
  <c r="T63" i="23"/>
  <c r="T62" i="23"/>
  <c r="T61" i="23"/>
  <c r="T60" i="23"/>
  <c r="T59" i="23"/>
  <c r="T58" i="23"/>
  <c r="T57" i="23"/>
  <c r="T56" i="23"/>
  <c r="T55" i="23"/>
  <c r="T54" i="23"/>
  <c r="T53" i="23"/>
  <c r="T52" i="23"/>
  <c r="T51" i="23"/>
  <c r="T50" i="23"/>
  <c r="T49" i="23"/>
  <c r="T48" i="23"/>
  <c r="T47" i="23"/>
  <c r="T46" i="23"/>
  <c r="T45" i="23"/>
  <c r="T44" i="23"/>
  <c r="T43" i="23"/>
  <c r="T42" i="23"/>
  <c r="T41" i="23"/>
  <c r="T40" i="23"/>
  <c r="T39" i="23"/>
  <c r="T38" i="23"/>
  <c r="T37" i="23"/>
  <c r="T36" i="23"/>
  <c r="T35" i="23"/>
  <c r="V67" i="23"/>
  <c r="V68" i="23"/>
  <c r="V69" i="23"/>
  <c r="V70" i="23"/>
  <c r="V71" i="23"/>
  <c r="V72" i="23"/>
  <c r="V73" i="23"/>
  <c r="V74" i="23"/>
  <c r="T67" i="23"/>
  <c r="T68" i="23"/>
  <c r="T69" i="23"/>
  <c r="T70" i="23"/>
  <c r="T71" i="23"/>
  <c r="T72" i="23"/>
  <c r="T73" i="23"/>
  <c r="T74" i="23"/>
  <c r="V34" i="23"/>
  <c r="T34" i="23"/>
  <c r="R75" i="23"/>
  <c r="R74" i="23"/>
  <c r="R73" i="23"/>
  <c r="R72" i="23"/>
  <c r="R71" i="23"/>
  <c r="R70" i="23"/>
  <c r="R69" i="23"/>
  <c r="R68" i="23"/>
  <c r="R67" i="23"/>
  <c r="R66" i="23"/>
  <c r="R65" i="23"/>
  <c r="R64" i="23"/>
  <c r="R63" i="23"/>
  <c r="R62" i="23"/>
  <c r="R61" i="23"/>
  <c r="R60" i="23"/>
  <c r="R59" i="23"/>
  <c r="R58" i="23"/>
  <c r="R57" i="23"/>
  <c r="R56" i="23"/>
  <c r="R55" i="23"/>
  <c r="R54" i="23"/>
  <c r="R53" i="23"/>
  <c r="R52" i="23"/>
  <c r="R51" i="23"/>
  <c r="R50" i="23"/>
  <c r="R49" i="23"/>
  <c r="R48" i="23"/>
  <c r="R47" i="23"/>
  <c r="R46" i="23"/>
  <c r="R45" i="23"/>
  <c r="R44" i="23"/>
  <c r="R43" i="23"/>
  <c r="R42" i="23"/>
  <c r="R41" i="23"/>
  <c r="R40" i="23"/>
  <c r="R39" i="23"/>
  <c r="R38" i="23"/>
  <c r="R37" i="23"/>
  <c r="R36" i="23"/>
  <c r="R35" i="23"/>
  <c r="R34" i="23"/>
  <c r="Y39" i="11"/>
  <c r="V75" i="23" l="1"/>
  <c r="T75" i="23"/>
  <c r="AD5" i="23"/>
  <c r="AD6" i="23"/>
  <c r="AD4" i="23"/>
  <c r="Y6" i="23"/>
  <c r="Y5" i="23"/>
  <c r="Y4" i="23"/>
  <c r="D34" i="22"/>
  <c r="E34" i="22"/>
  <c r="F34" i="22"/>
  <c r="G34" i="22"/>
  <c r="H34" i="22"/>
  <c r="I34" i="22"/>
  <c r="J34" i="22"/>
  <c r="K34" i="22"/>
  <c r="L34" i="22"/>
  <c r="M34" i="22"/>
  <c r="N34" i="22"/>
  <c r="O34" i="22"/>
  <c r="P34" i="22"/>
  <c r="Q34" i="22"/>
  <c r="R34" i="22"/>
  <c r="S34" i="22"/>
  <c r="T34" i="22"/>
  <c r="U34" i="22"/>
  <c r="V34" i="22"/>
  <c r="W34" i="22"/>
  <c r="X34" i="22"/>
  <c r="Y34" i="22"/>
  <c r="Z34" i="22"/>
  <c r="AD34" i="22"/>
  <c r="D35" i="22"/>
  <c r="D39" i="22" s="1"/>
  <c r="E35" i="22"/>
  <c r="E39" i="22" s="1"/>
  <c r="F35" i="22"/>
  <c r="F39" i="22" s="1"/>
  <c r="G35" i="22"/>
  <c r="H35" i="22"/>
  <c r="I35" i="22"/>
  <c r="J35" i="22"/>
  <c r="K35" i="22"/>
  <c r="L35" i="22"/>
  <c r="M35" i="22"/>
  <c r="M39" i="22" s="1"/>
  <c r="N35" i="22"/>
  <c r="N39" i="22" s="1"/>
  <c r="O35" i="22"/>
  <c r="O39" i="22" s="1"/>
  <c r="P35" i="22"/>
  <c r="P39" i="22" s="1"/>
  <c r="Q35" i="22"/>
  <c r="Q39" i="22" s="1"/>
  <c r="R35" i="22"/>
  <c r="R39" i="22" s="1"/>
  <c r="S35" i="22"/>
  <c r="T35" i="22"/>
  <c r="U35" i="22"/>
  <c r="V35" i="22"/>
  <c r="W35" i="22"/>
  <c r="X35" i="22"/>
  <c r="Y35" i="22"/>
  <c r="Y39" i="22" s="1"/>
  <c r="Z35" i="22"/>
  <c r="Z39" i="22" s="1"/>
  <c r="AD35" i="22"/>
  <c r="AD39" i="22" s="1"/>
  <c r="D36" i="22"/>
  <c r="E36" i="22"/>
  <c r="F36" i="22"/>
  <c r="G36" i="22"/>
  <c r="H36" i="22"/>
  <c r="I36" i="22"/>
  <c r="J36" i="22"/>
  <c r="K36" i="22"/>
  <c r="L36" i="22"/>
  <c r="M36" i="22"/>
  <c r="N36" i="22"/>
  <c r="O36" i="22"/>
  <c r="P36" i="22"/>
  <c r="Q36" i="22"/>
  <c r="R36" i="22"/>
  <c r="S36" i="22"/>
  <c r="T36" i="22"/>
  <c r="U36" i="22"/>
  <c r="V36" i="22"/>
  <c r="W36" i="22"/>
  <c r="X36" i="22"/>
  <c r="Y36" i="22"/>
  <c r="Z36" i="22"/>
  <c r="AD36" i="22"/>
  <c r="D37" i="22"/>
  <c r="E37" i="22"/>
  <c r="F37" i="22"/>
  <c r="G37" i="22"/>
  <c r="H37" i="22"/>
  <c r="I37" i="22"/>
  <c r="J37" i="22"/>
  <c r="J39" i="22" s="1"/>
  <c r="K37" i="22"/>
  <c r="L37" i="22"/>
  <c r="M37" i="22"/>
  <c r="N37" i="22"/>
  <c r="O37" i="22"/>
  <c r="P37" i="22"/>
  <c r="Q37" i="22"/>
  <c r="R37" i="22"/>
  <c r="S37" i="22"/>
  <c r="T37" i="22"/>
  <c r="U37" i="22"/>
  <c r="V37" i="22"/>
  <c r="V39" i="22" s="1"/>
  <c r="W37" i="22"/>
  <c r="X37" i="22"/>
  <c r="Y37" i="22"/>
  <c r="Z37" i="22"/>
  <c r="AD37" i="22"/>
  <c r="G39" i="22"/>
  <c r="H39" i="22"/>
  <c r="I39" i="22"/>
  <c r="K39" i="22"/>
  <c r="L39" i="22"/>
  <c r="S39" i="22"/>
  <c r="T39" i="22"/>
  <c r="U39" i="22"/>
  <c r="W39" i="22"/>
  <c r="X39" i="22"/>
  <c r="C37" i="22"/>
  <c r="C36" i="22"/>
  <c r="C35" i="22"/>
  <c r="Y26" i="22"/>
  <c r="AI35" i="22" l="1"/>
  <c r="AI39" i="22" s="1"/>
  <c r="AJ35" i="22"/>
  <c r="AK35" i="22"/>
  <c r="AL35" i="22"/>
  <c r="AM35" i="22"/>
  <c r="AN35" i="22"/>
  <c r="AO35" i="22"/>
  <c r="AP35" i="22"/>
  <c r="AQ35" i="22"/>
  <c r="AR35" i="22"/>
  <c r="AS35" i="22"/>
  <c r="AT35" i="22"/>
  <c r="AU35" i="22"/>
  <c r="AU39" i="22" s="1"/>
  <c r="AV35" i="22"/>
  <c r="AY35" i="22"/>
  <c r="BB35" i="22"/>
  <c r="AI36" i="22"/>
  <c r="AJ36" i="22"/>
  <c r="AK36" i="22"/>
  <c r="AL36" i="22"/>
  <c r="AM36" i="22"/>
  <c r="AN36" i="22"/>
  <c r="AO36" i="22"/>
  <c r="AP36" i="22"/>
  <c r="AQ36" i="22"/>
  <c r="AR36" i="22"/>
  <c r="AS36" i="22"/>
  <c r="AT36" i="22"/>
  <c r="AU36" i="22"/>
  <c r="AV36" i="22"/>
  <c r="AY36" i="22"/>
  <c r="BB36" i="22"/>
  <c r="AI37" i="22"/>
  <c r="AJ37" i="22"/>
  <c r="AK37" i="22"/>
  <c r="AK39" i="22" s="1"/>
  <c r="AL37" i="22"/>
  <c r="AL39" i="22" s="1"/>
  <c r="AM37" i="22"/>
  <c r="AN37" i="22"/>
  <c r="AO37" i="22"/>
  <c r="AP37" i="22"/>
  <c r="AQ37" i="22"/>
  <c r="AR37" i="22"/>
  <c r="AS37" i="22"/>
  <c r="AT37" i="22"/>
  <c r="AU37" i="22"/>
  <c r="AV37" i="22"/>
  <c r="AY37" i="22"/>
  <c r="BB37" i="22"/>
  <c r="AI38" i="22"/>
  <c r="AJ38" i="22"/>
  <c r="AK38" i="22"/>
  <c r="AL38" i="22"/>
  <c r="AM38" i="22"/>
  <c r="AN38" i="22"/>
  <c r="AO38" i="22"/>
  <c r="AP38" i="22"/>
  <c r="AQ38" i="22"/>
  <c r="AR38" i="22"/>
  <c r="AS38" i="22"/>
  <c r="AT38" i="22"/>
  <c r="AU38" i="22"/>
  <c r="AV38" i="22"/>
  <c r="AY38" i="22"/>
  <c r="BB38" i="22"/>
  <c r="AH38" i="22"/>
  <c r="AH37" i="22"/>
  <c r="AH36" i="22"/>
  <c r="AH35" i="22"/>
  <c r="BH34" i="22"/>
  <c r="BI34" i="22"/>
  <c r="BJ34" i="22"/>
  <c r="BK34" i="22"/>
  <c r="BL34" i="22"/>
  <c r="BM34" i="22"/>
  <c r="BN34" i="22"/>
  <c r="BO34" i="22"/>
  <c r="BP34" i="22"/>
  <c r="BQ34" i="22"/>
  <c r="BR34" i="22"/>
  <c r="BS34" i="22"/>
  <c r="BT34" i="22"/>
  <c r="BU34" i="22"/>
  <c r="BV34" i="22"/>
  <c r="BW34" i="22"/>
  <c r="BX34" i="22"/>
  <c r="BY34" i="22"/>
  <c r="BZ34" i="22"/>
  <c r="CB34" i="22"/>
  <c r="CF34" i="22"/>
  <c r="BH36" i="22"/>
  <c r="BH39" i="22" s="1"/>
  <c r="BI36" i="22"/>
  <c r="BJ36" i="22"/>
  <c r="BK36" i="22"/>
  <c r="BL36" i="22"/>
  <c r="BM36" i="22"/>
  <c r="BN36" i="22"/>
  <c r="BO36" i="22"/>
  <c r="BP36" i="22"/>
  <c r="BQ36" i="22"/>
  <c r="BQ39" i="22" s="1"/>
  <c r="BR36" i="22"/>
  <c r="BS36" i="22"/>
  <c r="BS39" i="22" s="1"/>
  <c r="BT36" i="22"/>
  <c r="BT39" i="22" s="1"/>
  <c r="BU36" i="22"/>
  <c r="BV36" i="22"/>
  <c r="BW36" i="22"/>
  <c r="BX36" i="22"/>
  <c r="BY36" i="22"/>
  <c r="BZ36" i="22"/>
  <c r="CB36" i="22"/>
  <c r="CF36" i="22"/>
  <c r="CF39" i="22" s="1"/>
  <c r="BH37" i="22"/>
  <c r="BI37" i="22"/>
  <c r="BI39" i="22" s="1"/>
  <c r="BJ37" i="22"/>
  <c r="BK37" i="22"/>
  <c r="BL37" i="22"/>
  <c r="BM37" i="22"/>
  <c r="BN37" i="22"/>
  <c r="BO37" i="22"/>
  <c r="BP37" i="22"/>
  <c r="BQ37" i="22"/>
  <c r="BR37" i="22"/>
  <c r="BS37" i="22"/>
  <c r="BT37" i="22"/>
  <c r="BU37" i="22"/>
  <c r="BV37" i="22"/>
  <c r="BW37" i="22"/>
  <c r="BX37" i="22"/>
  <c r="BY37" i="22"/>
  <c r="BZ37" i="22"/>
  <c r="CB37" i="22"/>
  <c r="CF37" i="22"/>
  <c r="BH38" i="22"/>
  <c r="BI38" i="22"/>
  <c r="BJ38" i="22"/>
  <c r="BK38" i="22"/>
  <c r="BL38" i="22"/>
  <c r="BM38" i="22"/>
  <c r="BN38" i="22"/>
  <c r="BO38" i="22"/>
  <c r="BP38" i="22"/>
  <c r="BQ38" i="22"/>
  <c r="BR38" i="22"/>
  <c r="BS38" i="22"/>
  <c r="BT38" i="22"/>
  <c r="BU38" i="22"/>
  <c r="BV38" i="22"/>
  <c r="BW38" i="22"/>
  <c r="BX38" i="22"/>
  <c r="BY38" i="22"/>
  <c r="BZ38" i="22"/>
  <c r="CB38" i="22"/>
  <c r="CF38" i="22"/>
  <c r="BR39" i="22"/>
  <c r="BU39" i="22"/>
  <c r="BG38" i="22"/>
  <c r="BG37" i="22"/>
  <c r="BG36" i="22"/>
  <c r="AT39" i="22" l="1"/>
  <c r="AJ39" i="22"/>
  <c r="AS39" i="22"/>
  <c r="CB39" i="22"/>
  <c r="BP39" i="22"/>
  <c r="BZ39" i="22"/>
  <c r="BN39" i="22"/>
  <c r="BO39" i="22"/>
  <c r="BY39" i="22"/>
  <c r="BM39" i="22"/>
  <c r="BX39" i="22"/>
  <c r="BL39" i="22"/>
  <c r="BK39" i="22"/>
  <c r="BV39" i="22"/>
  <c r="BJ39" i="22"/>
  <c r="BW39" i="22"/>
  <c r="AR39" i="22"/>
  <c r="AQ39" i="22"/>
  <c r="AP39" i="22"/>
  <c r="AO39" i="22"/>
  <c r="AN39" i="22"/>
  <c r="AM39" i="22"/>
  <c r="BB39" i="22"/>
  <c r="AY39" i="22"/>
  <c r="AV39" i="22"/>
  <c r="AC53" i="11"/>
  <c r="AC52" i="11"/>
  <c r="AC51" i="11"/>
  <c r="AC50" i="11"/>
  <c r="AC49" i="11"/>
  <c r="AC48" i="11"/>
  <c r="AC47" i="11"/>
  <c r="AC46" i="11"/>
  <c r="AC45" i="11"/>
  <c r="AC44" i="11"/>
  <c r="AC43" i="11"/>
  <c r="AC42" i="11"/>
  <c r="AC41" i="11"/>
  <c r="AC40" i="11"/>
  <c r="AA58" i="11"/>
  <c r="AA57" i="11"/>
  <c r="AA56" i="11"/>
  <c r="AA55" i="11"/>
  <c r="AA54" i="11"/>
  <c r="AA53" i="11"/>
  <c r="AA52" i="11"/>
  <c r="AA51" i="11"/>
  <c r="AA50" i="11"/>
  <c r="AA49" i="11"/>
  <c r="AA48" i="11"/>
  <c r="AA47" i="11"/>
  <c r="AA46" i="11"/>
  <c r="AA45" i="11"/>
  <c r="AA44" i="11"/>
  <c r="AA43" i="11"/>
  <c r="AA42" i="11"/>
  <c r="AA41" i="11"/>
  <c r="AA40" i="11"/>
  <c r="AC39" i="11"/>
  <c r="AA39" i="11"/>
  <c r="Y83" i="11"/>
  <c r="Y82" i="11"/>
  <c r="Y81" i="11"/>
  <c r="Y80" i="11"/>
  <c r="Y79" i="11"/>
  <c r="Y78" i="11"/>
  <c r="Y77" i="11"/>
  <c r="Y76" i="11"/>
  <c r="Y75" i="11"/>
  <c r="Y74" i="11"/>
  <c r="Y73" i="11"/>
  <c r="Y72" i="11"/>
  <c r="Y71" i="11"/>
  <c r="Y70" i="11"/>
  <c r="Y69" i="11"/>
  <c r="Y68" i="11"/>
  <c r="Y66" i="11"/>
  <c r="Y67" i="11"/>
  <c r="Y65" i="11"/>
  <c r="Y64" i="11"/>
  <c r="Y63" i="11"/>
  <c r="Y62" i="11"/>
  <c r="Y61" i="11"/>
  <c r="Y60" i="11"/>
  <c r="Y59" i="11"/>
  <c r="Y58" i="11"/>
  <c r="Y57" i="11"/>
  <c r="Y56" i="11"/>
  <c r="Y55" i="11"/>
  <c r="Y54" i="11"/>
  <c r="Y53" i="11"/>
  <c r="Y52" i="11"/>
  <c r="Y51" i="11"/>
  <c r="Y50" i="11"/>
  <c r="Y49" i="11"/>
  <c r="Y48" i="11"/>
  <c r="Y47" i="11"/>
  <c r="Y46" i="11"/>
  <c r="Y45" i="11"/>
  <c r="Y44" i="11"/>
  <c r="Y43" i="11"/>
  <c r="Y42" i="11"/>
  <c r="Y41" i="11"/>
  <c r="Y40" i="11"/>
  <c r="W68" i="11"/>
  <c r="W69" i="11"/>
  <c r="W70" i="11"/>
  <c r="W71" i="11"/>
  <c r="W72" i="11"/>
  <c r="W73" i="11"/>
  <c r="W74" i="11"/>
  <c r="W75" i="11"/>
  <c r="W76" i="11"/>
  <c r="W77" i="11"/>
  <c r="W78" i="11"/>
  <c r="W79" i="11"/>
  <c r="W80" i="11"/>
  <c r="W81" i="11"/>
  <c r="W82" i="11"/>
  <c r="W83" i="11"/>
  <c r="W67" i="11"/>
  <c r="W66" i="11"/>
  <c r="W65" i="11"/>
  <c r="W64" i="11"/>
  <c r="W63" i="11"/>
  <c r="W62" i="11"/>
  <c r="W61" i="11"/>
  <c r="W60" i="11"/>
  <c r="W59" i="11"/>
  <c r="W58" i="11"/>
  <c r="W57" i="11"/>
  <c r="W56" i="11"/>
  <c r="W55" i="11"/>
  <c r="W54" i="11"/>
  <c r="W53" i="11"/>
  <c r="W52" i="11"/>
  <c r="W51" i="11"/>
  <c r="W50" i="11"/>
  <c r="W49" i="11"/>
  <c r="W48" i="11"/>
  <c r="W47" i="11"/>
  <c r="W46" i="11"/>
  <c r="W45" i="11"/>
  <c r="W44" i="11"/>
  <c r="W43" i="11"/>
  <c r="W42" i="11"/>
  <c r="W41" i="11"/>
  <c r="W40" i="11"/>
  <c r="W39" i="11"/>
  <c r="I6" i="23" l="1"/>
  <c r="I7" i="23"/>
  <c r="I8" i="23"/>
  <c r="I9" i="23"/>
  <c r="I10" i="23"/>
  <c r="I11" i="23"/>
  <c r="I12" i="23"/>
  <c r="I13" i="23"/>
  <c r="I15" i="23"/>
  <c r="I16" i="23"/>
  <c r="I17" i="23"/>
  <c r="I19" i="23"/>
  <c r="I20" i="23"/>
  <c r="I21" i="23"/>
  <c r="I22" i="23"/>
  <c r="I23" i="23"/>
  <c r="I24" i="23"/>
  <c r="I25" i="23"/>
  <c r="I26" i="23"/>
  <c r="I27" i="23"/>
  <c r="I28" i="23"/>
  <c r="I29" i="23"/>
  <c r="I30" i="23"/>
  <c r="I31" i="23"/>
  <c r="I5" i="23"/>
  <c r="I4" i="23"/>
  <c r="CA12" i="22"/>
  <c r="AG138" i="14" l="1"/>
  <c r="AC138" i="14"/>
  <c r="Y138" i="14"/>
  <c r="U138" i="14"/>
  <c r="Q138" i="14"/>
  <c r="M138" i="14"/>
  <c r="I138" i="14"/>
  <c r="AG134" i="14"/>
  <c r="AC134" i="14"/>
  <c r="Y134" i="14"/>
  <c r="U134" i="14"/>
  <c r="Q134" i="14"/>
  <c r="M134" i="14"/>
  <c r="I134" i="14"/>
  <c r="AG130" i="14"/>
  <c r="AC130" i="14"/>
  <c r="Y130" i="14"/>
  <c r="U130" i="14"/>
  <c r="Q130" i="14"/>
  <c r="M130" i="14"/>
  <c r="I130" i="14"/>
  <c r="AG126" i="14"/>
  <c r="AC126" i="14"/>
  <c r="Y126" i="14"/>
  <c r="U126" i="14"/>
  <c r="Q126" i="14"/>
  <c r="M126" i="14"/>
  <c r="I126" i="14"/>
  <c r="AG122" i="14"/>
  <c r="AC122" i="14"/>
  <c r="Y122" i="14"/>
  <c r="U122" i="14"/>
  <c r="Q122" i="14"/>
  <c r="M122" i="14"/>
  <c r="I122" i="14"/>
  <c r="AG118" i="14"/>
  <c r="AC118" i="14"/>
  <c r="Y118" i="14"/>
  <c r="U118" i="14"/>
  <c r="Q118" i="14"/>
  <c r="AG114" i="14"/>
  <c r="AC114" i="14"/>
  <c r="Y114" i="14"/>
  <c r="U114" i="14"/>
  <c r="M114" i="14"/>
  <c r="I114" i="14"/>
  <c r="AG110" i="14"/>
  <c r="AC110" i="14"/>
  <c r="Y110" i="14"/>
  <c r="U110" i="14"/>
  <c r="Q110" i="14"/>
  <c r="M110" i="14"/>
  <c r="I110" i="14"/>
  <c r="AC106" i="14"/>
  <c r="Y106" i="14"/>
  <c r="U106" i="14"/>
  <c r="M106" i="14"/>
  <c r="I106" i="14"/>
  <c r="AG102" i="14"/>
  <c r="AC102" i="14"/>
  <c r="Y102" i="14"/>
  <c r="U102" i="14"/>
  <c r="Q102" i="14"/>
  <c r="M102" i="14"/>
  <c r="I102" i="14"/>
  <c r="AC98" i="14"/>
  <c r="Y98" i="14"/>
  <c r="U98" i="14"/>
  <c r="M98" i="14"/>
  <c r="I98" i="14"/>
  <c r="AC94" i="14"/>
  <c r="Y94" i="14"/>
  <c r="U94" i="14"/>
  <c r="M94" i="14"/>
  <c r="I94" i="14"/>
  <c r="AC90" i="14"/>
  <c r="Y90" i="14"/>
  <c r="U90" i="14"/>
  <c r="M90" i="14"/>
  <c r="I90" i="14"/>
  <c r="E90" i="14"/>
  <c r="AC86" i="14"/>
  <c r="Y86" i="14"/>
  <c r="U86" i="14"/>
  <c r="M86" i="14"/>
  <c r="I86" i="14"/>
  <c r="E86" i="14"/>
  <c r="AC82" i="14"/>
  <c r="Y82" i="14"/>
  <c r="U82" i="14"/>
  <c r="M82" i="14"/>
  <c r="I82" i="14"/>
  <c r="E82" i="14"/>
  <c r="Y78" i="14"/>
  <c r="U78" i="14"/>
  <c r="AC74" i="14"/>
  <c r="Y74" i="14"/>
  <c r="U74" i="14"/>
  <c r="M74" i="14"/>
  <c r="I74" i="14"/>
  <c r="E74" i="14"/>
  <c r="AC70" i="14"/>
  <c r="Y70" i="14"/>
  <c r="U70" i="14"/>
  <c r="M70" i="14"/>
  <c r="I70" i="14"/>
  <c r="E70" i="14"/>
  <c r="AC66" i="14"/>
  <c r="Y66" i="14"/>
  <c r="U66" i="14"/>
  <c r="M66" i="14"/>
  <c r="I66" i="14"/>
  <c r="E66" i="14"/>
  <c r="AC62" i="14"/>
  <c r="Y62" i="14"/>
  <c r="U62" i="14"/>
  <c r="M62" i="14"/>
  <c r="I62" i="14"/>
  <c r="E62" i="14"/>
  <c r="AC58" i="14"/>
  <c r="Y58" i="14"/>
  <c r="U58" i="14"/>
  <c r="M58" i="14"/>
  <c r="I58" i="14"/>
  <c r="E58" i="14"/>
  <c r="AC54" i="14"/>
  <c r="Y54" i="14"/>
  <c r="U54" i="14"/>
  <c r="M54" i="14"/>
  <c r="I54" i="14"/>
  <c r="E54" i="14"/>
  <c r="Y50" i="14"/>
  <c r="U50" i="14"/>
  <c r="AC46" i="14"/>
  <c r="Y46" i="14"/>
  <c r="U46" i="14"/>
  <c r="M46" i="14"/>
  <c r="I46" i="14"/>
  <c r="E46" i="14"/>
  <c r="AC42" i="14"/>
  <c r="Y42" i="14"/>
  <c r="U42" i="14"/>
  <c r="M42" i="14"/>
  <c r="I42" i="14"/>
  <c r="Y38" i="14"/>
  <c r="U38" i="14"/>
  <c r="M38" i="14"/>
  <c r="I38" i="14"/>
  <c r="AS10" i="14" l="1"/>
  <c r="AC6" i="14"/>
  <c r="AC8" i="14"/>
  <c r="AC9" i="14"/>
  <c r="AC10" i="14"/>
  <c r="AC11" i="14"/>
  <c r="AC12" i="14"/>
  <c r="AC13" i="14"/>
  <c r="AC15" i="14"/>
  <c r="AC16" i="14"/>
  <c r="AC17" i="14"/>
  <c r="AC5" i="14"/>
  <c r="EM5" i="7"/>
  <c r="EM6" i="7"/>
  <c r="EM7" i="7"/>
  <c r="EM8" i="7"/>
  <c r="EM9" i="7"/>
  <c r="EM10" i="7"/>
  <c r="EM11" i="7"/>
  <c r="EM12" i="7"/>
  <c r="EM13" i="7"/>
  <c r="EM14" i="7"/>
  <c r="EM15" i="7"/>
  <c r="EM16" i="7"/>
  <c r="EM17" i="7"/>
  <c r="EM18" i="7"/>
  <c r="EM19" i="7"/>
  <c r="EM20" i="7"/>
  <c r="EM21" i="7"/>
  <c r="EM22" i="7"/>
  <c r="EM23" i="7"/>
  <c r="EM24" i="7"/>
  <c r="EM25" i="7"/>
  <c r="EM26" i="7"/>
  <c r="EM27" i="7"/>
  <c r="EM28" i="7"/>
  <c r="EM29" i="7"/>
  <c r="EM30" i="7"/>
  <c r="EM31" i="7"/>
  <c r="EM4" i="7"/>
  <c r="BQ32" i="7" l="1"/>
  <c r="BR32" i="7"/>
  <c r="BS32" i="7"/>
  <c r="BT32" i="7"/>
  <c r="BU32" i="7"/>
  <c r="BV32" i="7"/>
  <c r="BW32" i="7"/>
  <c r="BX32" i="7"/>
  <c r="BY32" i="7"/>
  <c r="BZ32" i="7"/>
  <c r="CA32" i="7"/>
  <c r="CB32" i="7"/>
  <c r="CE32" i="7"/>
  <c r="CH32" i="7"/>
  <c r="BQ34" i="7"/>
  <c r="BR34" i="7"/>
  <c r="BS34" i="7"/>
  <c r="BT34" i="7"/>
  <c r="BU34" i="7"/>
  <c r="BV34" i="7"/>
  <c r="BW34" i="7"/>
  <c r="BX34" i="7"/>
  <c r="BY34" i="7"/>
  <c r="BZ34" i="7"/>
  <c r="CA34" i="7"/>
  <c r="CB34" i="7"/>
  <c r="CE34" i="7"/>
  <c r="CH34" i="7"/>
  <c r="BQ35" i="7"/>
  <c r="BR35" i="7"/>
  <c r="BS35" i="7"/>
  <c r="BT35" i="7"/>
  <c r="BU35" i="7"/>
  <c r="BV35" i="7"/>
  <c r="BW35" i="7"/>
  <c r="BX35" i="7"/>
  <c r="BY35" i="7"/>
  <c r="BZ35" i="7"/>
  <c r="CA35" i="7"/>
  <c r="CB35" i="7"/>
  <c r="CE35" i="7"/>
  <c r="CH35" i="7"/>
  <c r="BX36" i="7"/>
  <c r="BP35" i="7"/>
  <c r="BP34" i="7"/>
  <c r="AS11" i="14"/>
  <c r="AG22" i="14"/>
  <c r="AG23" i="14"/>
  <c r="AG24" i="14"/>
  <c r="AG25" i="14"/>
  <c r="AG26" i="14"/>
  <c r="AG27" i="14"/>
  <c r="AG28" i="14"/>
  <c r="AG29" i="14"/>
  <c r="AG20" i="14"/>
  <c r="CC25" i="7"/>
  <c r="CC19" i="7"/>
  <c r="CC23" i="7"/>
  <c r="CC26" i="7"/>
  <c r="CC34" i="7" s="1"/>
  <c r="CC18" i="7"/>
  <c r="CC20" i="7"/>
  <c r="CC21" i="7"/>
  <c r="CC24" i="7"/>
  <c r="CC22" i="7"/>
  <c r="BQ36" i="7" l="1"/>
  <c r="CA36" i="7"/>
  <c r="BS36" i="7"/>
  <c r="BY36" i="7"/>
  <c r="BU36" i="7"/>
  <c r="BW36" i="7"/>
  <c r="BZ36" i="7"/>
  <c r="BT36" i="7"/>
  <c r="CH36" i="7"/>
  <c r="BV36" i="7"/>
  <c r="BR36" i="7"/>
  <c r="CB36" i="7"/>
  <c r="CC32" i="7"/>
  <c r="CE36" i="7"/>
  <c r="CC35" i="7"/>
  <c r="CC36" i="7" s="1"/>
  <c r="AS4" i="14"/>
  <c r="AK32" i="7"/>
  <c r="AL32" i="7"/>
  <c r="AM32" i="7"/>
  <c r="AN32" i="7"/>
  <c r="AO32" i="7"/>
  <c r="AP32" i="7"/>
  <c r="AQ32" i="7"/>
  <c r="AR32" i="7"/>
  <c r="AS32" i="7"/>
  <c r="AT32" i="7"/>
  <c r="AU32" i="7"/>
  <c r="AV32" i="7"/>
  <c r="AW32" i="7"/>
  <c r="AX32" i="7"/>
  <c r="AY32" i="7"/>
  <c r="AZ32" i="7"/>
  <c r="BA32" i="7"/>
  <c r="BB32" i="7"/>
  <c r="BC32" i="7"/>
  <c r="BD32" i="7"/>
  <c r="BE32" i="7"/>
  <c r="BH32" i="7"/>
  <c r="BK32" i="7"/>
  <c r="AK34" i="7"/>
  <c r="AL34" i="7"/>
  <c r="AM34" i="7"/>
  <c r="AN34" i="7"/>
  <c r="AO34" i="7"/>
  <c r="AP34" i="7"/>
  <c r="AP36" i="7" s="1"/>
  <c r="AQ34" i="7"/>
  <c r="AR34" i="7"/>
  <c r="AS34" i="7"/>
  <c r="AT34" i="7"/>
  <c r="AU34" i="7"/>
  <c r="AV34" i="7"/>
  <c r="AW34" i="7"/>
  <c r="AX34" i="7"/>
  <c r="AY34" i="7"/>
  <c r="AZ34" i="7"/>
  <c r="BA34" i="7"/>
  <c r="BB34" i="7"/>
  <c r="BC34" i="7"/>
  <c r="BD34" i="7"/>
  <c r="BE34" i="7"/>
  <c r="BH34" i="7"/>
  <c r="BK34" i="7"/>
  <c r="AK35" i="7"/>
  <c r="AL35" i="7"/>
  <c r="AM35" i="7"/>
  <c r="AN35" i="7"/>
  <c r="AO35" i="7"/>
  <c r="AP35" i="7"/>
  <c r="AQ35" i="7"/>
  <c r="AR35" i="7"/>
  <c r="AS35" i="7"/>
  <c r="AT35" i="7"/>
  <c r="AU35" i="7"/>
  <c r="AV35" i="7"/>
  <c r="AW35" i="7"/>
  <c r="AX35" i="7"/>
  <c r="AY35" i="7"/>
  <c r="AZ35" i="7"/>
  <c r="BA35" i="7"/>
  <c r="BB35" i="7"/>
  <c r="BC35" i="7"/>
  <c r="BD35" i="7"/>
  <c r="BE35" i="7"/>
  <c r="BH35" i="7"/>
  <c r="BK35" i="7"/>
  <c r="AJ35" i="7"/>
  <c r="AJ34" i="7"/>
  <c r="E6" i="14"/>
  <c r="E8" i="14"/>
  <c r="E9" i="14"/>
  <c r="E10" i="14"/>
  <c r="E11" i="14"/>
  <c r="E12" i="14"/>
  <c r="E13" i="14"/>
  <c r="E15" i="14"/>
  <c r="E16" i="14"/>
  <c r="E17" i="14"/>
  <c r="BF15" i="7"/>
  <c r="BF13" i="7"/>
  <c r="BF16" i="7"/>
  <c r="BF11" i="7"/>
  <c r="BF7" i="7"/>
  <c r="BF8" i="7"/>
  <c r="BF5" i="7"/>
  <c r="BF9" i="7"/>
  <c r="BF10" i="7"/>
  <c r="BF17" i="7"/>
  <c r="BF4" i="7"/>
  <c r="BF12" i="7"/>
  <c r="BF6" i="7"/>
  <c r="BF14" i="7"/>
  <c r="BF34" i="7" l="1"/>
  <c r="BE36" i="7"/>
  <c r="BA36" i="7"/>
  <c r="AW36" i="7"/>
  <c r="AS36" i="7"/>
  <c r="AO36" i="7"/>
  <c r="AK36" i="7"/>
  <c r="BF32" i="7"/>
  <c r="BF35" i="7"/>
  <c r="BF36" i="7" s="1"/>
  <c r="BB36" i="7"/>
  <c r="AX36" i="7"/>
  <c r="AT36" i="7"/>
  <c r="AL36" i="7"/>
  <c r="BK36" i="7"/>
  <c r="BD36" i="7"/>
  <c r="AZ36" i="7"/>
  <c r="AV36" i="7"/>
  <c r="AR36" i="7"/>
  <c r="AN36" i="7"/>
  <c r="BH36" i="7"/>
  <c r="BC36" i="7"/>
  <c r="AY36" i="7"/>
  <c r="AU36" i="7"/>
  <c r="AQ36" i="7"/>
  <c r="AM36" i="7"/>
  <c r="D32" i="7"/>
  <c r="E32" i="7"/>
  <c r="F32" i="7"/>
  <c r="G32" i="7"/>
  <c r="H32" i="7"/>
  <c r="I32" i="7"/>
  <c r="J32" i="7"/>
  <c r="K32" i="7"/>
  <c r="L32" i="7"/>
  <c r="M32" i="7"/>
  <c r="N32" i="7"/>
  <c r="O32" i="7"/>
  <c r="P32" i="7"/>
  <c r="Q32" i="7"/>
  <c r="R32" i="7"/>
  <c r="S32" i="7"/>
  <c r="T32" i="7"/>
  <c r="U32" i="7"/>
  <c r="V32" i="7"/>
  <c r="W32" i="7"/>
  <c r="X32" i="7"/>
  <c r="Y32" i="7"/>
  <c r="AC32" i="7"/>
  <c r="D33" i="7"/>
  <c r="E33" i="7"/>
  <c r="F33" i="7"/>
  <c r="G33" i="7"/>
  <c r="H33" i="7"/>
  <c r="I33" i="7"/>
  <c r="J33" i="7"/>
  <c r="K33" i="7"/>
  <c r="L33" i="7"/>
  <c r="M33" i="7"/>
  <c r="N33" i="7"/>
  <c r="O33" i="7"/>
  <c r="P33" i="7"/>
  <c r="Q33" i="7"/>
  <c r="R33" i="7"/>
  <c r="S33" i="7"/>
  <c r="T33" i="7"/>
  <c r="U33" i="7"/>
  <c r="V33" i="7"/>
  <c r="W33" i="7"/>
  <c r="X33" i="7"/>
  <c r="Y33" i="7"/>
  <c r="AC33" i="7"/>
  <c r="D34" i="7"/>
  <c r="E34" i="7"/>
  <c r="F34" i="7"/>
  <c r="G34" i="7"/>
  <c r="H34" i="7"/>
  <c r="I34" i="7"/>
  <c r="J34" i="7"/>
  <c r="K34" i="7"/>
  <c r="L34" i="7"/>
  <c r="M34" i="7"/>
  <c r="N34" i="7"/>
  <c r="O34" i="7"/>
  <c r="P34" i="7"/>
  <c r="Q34" i="7"/>
  <c r="R34" i="7"/>
  <c r="S34" i="7"/>
  <c r="T34" i="7"/>
  <c r="U34" i="7"/>
  <c r="V34" i="7"/>
  <c r="W34" i="7"/>
  <c r="X34" i="7"/>
  <c r="Y34" i="7"/>
  <c r="AC34" i="7"/>
  <c r="D35" i="7"/>
  <c r="E35" i="7"/>
  <c r="F35" i="7"/>
  <c r="G35" i="7"/>
  <c r="H35" i="7"/>
  <c r="I35" i="7"/>
  <c r="J35" i="7"/>
  <c r="K35" i="7"/>
  <c r="L35" i="7"/>
  <c r="M35" i="7"/>
  <c r="N35" i="7"/>
  <c r="O35" i="7"/>
  <c r="P35" i="7"/>
  <c r="Q35" i="7"/>
  <c r="R35" i="7"/>
  <c r="S35" i="7"/>
  <c r="T35" i="7"/>
  <c r="U35" i="7"/>
  <c r="V35" i="7"/>
  <c r="W35" i="7"/>
  <c r="X35" i="7"/>
  <c r="Y35" i="7"/>
  <c r="AC35" i="7"/>
  <c r="C35" i="7"/>
  <c r="C34" i="7"/>
  <c r="C33" i="7"/>
  <c r="C32" i="7"/>
  <c r="EX32" i="7"/>
  <c r="EY32" i="7"/>
  <c r="EZ32" i="7"/>
  <c r="FA32" i="7"/>
  <c r="FB32" i="7"/>
  <c r="FC32" i="7"/>
  <c r="FD32" i="7"/>
  <c r="FE32" i="7"/>
  <c r="FF32" i="7"/>
  <c r="FG32" i="7"/>
  <c r="FH32" i="7"/>
  <c r="FI32" i="7"/>
  <c r="FJ32" i="7"/>
  <c r="FK32" i="7"/>
  <c r="FL32" i="7"/>
  <c r="FM32" i="7"/>
  <c r="FN32" i="7"/>
  <c r="FO32" i="7"/>
  <c r="FP32" i="7"/>
  <c r="FQ32" i="7"/>
  <c r="FT32" i="7"/>
  <c r="FW32" i="7"/>
  <c r="EX33" i="7"/>
  <c r="EY33" i="7"/>
  <c r="EZ33" i="7"/>
  <c r="FA33" i="7"/>
  <c r="FB33" i="7"/>
  <c r="FC33" i="7"/>
  <c r="FD33" i="7"/>
  <c r="FE33" i="7"/>
  <c r="FF33" i="7"/>
  <c r="FG33" i="7"/>
  <c r="FH33" i="7"/>
  <c r="FI33" i="7"/>
  <c r="FJ33" i="7"/>
  <c r="FK33" i="7"/>
  <c r="FL33" i="7"/>
  <c r="FM33" i="7"/>
  <c r="FN33" i="7"/>
  <c r="FO33" i="7"/>
  <c r="FP33" i="7"/>
  <c r="FQ33" i="7"/>
  <c r="FT33" i="7"/>
  <c r="FW33" i="7"/>
  <c r="EX34" i="7"/>
  <c r="EY34" i="7"/>
  <c r="EZ34" i="7"/>
  <c r="FA34" i="7"/>
  <c r="FB34" i="7"/>
  <c r="FC34" i="7"/>
  <c r="FD34" i="7"/>
  <c r="FE34" i="7"/>
  <c r="FF34" i="7"/>
  <c r="FG34" i="7"/>
  <c r="FH34" i="7"/>
  <c r="FI34" i="7"/>
  <c r="FJ34" i="7"/>
  <c r="FK34" i="7"/>
  <c r="FL34" i="7"/>
  <c r="FM34" i="7"/>
  <c r="FN34" i="7"/>
  <c r="FO34" i="7"/>
  <c r="FP34" i="7"/>
  <c r="FQ34" i="7"/>
  <c r="FT34" i="7"/>
  <c r="FW34" i="7"/>
  <c r="EX35" i="7"/>
  <c r="EY35" i="7"/>
  <c r="EZ35" i="7"/>
  <c r="FA35" i="7"/>
  <c r="FB35" i="7"/>
  <c r="FC35" i="7"/>
  <c r="FD35" i="7"/>
  <c r="FE35" i="7"/>
  <c r="FF35" i="7"/>
  <c r="FG35" i="7"/>
  <c r="FH35" i="7"/>
  <c r="FI35" i="7"/>
  <c r="FJ35" i="7"/>
  <c r="FK35" i="7"/>
  <c r="FL35" i="7"/>
  <c r="FM35" i="7"/>
  <c r="FM37" i="7" s="1"/>
  <c r="FN35" i="7"/>
  <c r="FO35" i="7"/>
  <c r="FP35" i="7"/>
  <c r="FQ35" i="7"/>
  <c r="FT35" i="7"/>
  <c r="FW35" i="7"/>
  <c r="EX36" i="7"/>
  <c r="EY36" i="7"/>
  <c r="EZ36" i="7"/>
  <c r="FA36" i="7"/>
  <c r="FB36" i="7"/>
  <c r="FC36" i="7"/>
  <c r="FD36" i="7"/>
  <c r="FE36" i="7"/>
  <c r="FF36" i="7"/>
  <c r="FG36" i="7"/>
  <c r="FH36" i="7"/>
  <c r="FI36" i="7"/>
  <c r="FJ36" i="7"/>
  <c r="FK36" i="7"/>
  <c r="FL36" i="7"/>
  <c r="FM36" i="7"/>
  <c r="FN36" i="7"/>
  <c r="FO36" i="7"/>
  <c r="FP36" i="7"/>
  <c r="FQ36" i="7"/>
  <c r="FT36" i="7"/>
  <c r="FW36" i="7"/>
  <c r="EW36" i="7"/>
  <c r="EW35" i="7"/>
  <c r="EW34" i="7"/>
  <c r="EW33" i="7"/>
  <c r="CM33" i="7"/>
  <c r="CM32" i="7"/>
  <c r="AS7" i="14"/>
  <c r="Q22" i="14"/>
  <c r="Q24" i="14"/>
  <c r="Q25" i="14"/>
  <c r="Q26" i="14"/>
  <c r="Q27" i="14"/>
  <c r="Q28" i="14"/>
  <c r="Q29" i="14"/>
  <c r="Q20" i="14"/>
  <c r="Z4" i="7"/>
  <c r="Z5" i="7"/>
  <c r="Z6" i="7"/>
  <c r="Z7" i="7"/>
  <c r="Z8" i="7"/>
  <c r="Z9" i="7"/>
  <c r="Z10" i="7"/>
  <c r="Z11" i="7"/>
  <c r="Z12" i="7"/>
  <c r="Z13" i="7"/>
  <c r="Z14" i="7"/>
  <c r="Z15" i="7"/>
  <c r="Z16" i="7"/>
  <c r="Z17" i="7"/>
  <c r="Z26" i="7"/>
  <c r="Z27" i="7"/>
  <c r="Z20" i="7"/>
  <c r="Z28" i="7"/>
  <c r="Z18" i="7"/>
  <c r="Z29" i="7"/>
  <c r="Z24" i="7"/>
  <c r="Z25" i="7"/>
  <c r="Z23" i="7"/>
  <c r="Z21" i="7"/>
  <c r="Z19" i="7"/>
  <c r="Z22" i="7"/>
  <c r="J36" i="7" l="1"/>
  <c r="U36" i="7"/>
  <c r="FE37" i="7"/>
  <c r="AC36" i="7"/>
  <c r="N36" i="7"/>
  <c r="Y36" i="7"/>
  <c r="M36" i="7"/>
  <c r="I36" i="7"/>
  <c r="V36" i="7"/>
  <c r="F36" i="7"/>
  <c r="Q36" i="7"/>
  <c r="E36" i="7"/>
  <c r="EW37" i="7"/>
  <c r="R36" i="7"/>
  <c r="C36" i="7"/>
  <c r="FQ37" i="7"/>
  <c r="FI37" i="7"/>
  <c r="FA37" i="7"/>
  <c r="FN37" i="7"/>
  <c r="FJ37" i="7"/>
  <c r="FF37" i="7"/>
  <c r="FB37" i="7"/>
  <c r="EX37" i="7"/>
  <c r="Z32" i="7"/>
  <c r="Z33" i="7"/>
  <c r="Z34" i="7"/>
  <c r="X36" i="7"/>
  <c r="H36" i="7"/>
  <c r="O36" i="7"/>
  <c r="FW37" i="7"/>
  <c r="FP37" i="7"/>
  <c r="FL37" i="7"/>
  <c r="FH37" i="7"/>
  <c r="FD37" i="7"/>
  <c r="EZ37" i="7"/>
  <c r="Z35" i="7"/>
  <c r="L36" i="7"/>
  <c r="W36" i="7"/>
  <c r="K36" i="7"/>
  <c r="FT37" i="7"/>
  <c r="FO37" i="7"/>
  <c r="FK37" i="7"/>
  <c r="FG37" i="7"/>
  <c r="FC37" i="7"/>
  <c r="EY37" i="7"/>
  <c r="P36" i="7"/>
  <c r="T36" i="7"/>
  <c r="D36" i="7"/>
  <c r="S36" i="7"/>
  <c r="G36" i="7"/>
  <c r="AP9" i="14"/>
  <c r="AP7" i="14"/>
  <c r="AP4" i="14"/>
  <c r="AP10" i="14"/>
  <c r="AS6" i="14"/>
  <c r="AS5" i="14"/>
  <c r="FR26" i="7"/>
  <c r="FR36" i="7" s="1"/>
  <c r="I5" i="14"/>
  <c r="I6" i="14"/>
  <c r="I8" i="14"/>
  <c r="I9" i="14"/>
  <c r="I10" i="14"/>
  <c r="I11" i="14"/>
  <c r="I12" i="14"/>
  <c r="I13" i="14"/>
  <c r="I15" i="14"/>
  <c r="I16" i="14"/>
  <c r="I17" i="14"/>
  <c r="I18" i="14"/>
  <c r="I19" i="14"/>
  <c r="I20" i="14"/>
  <c r="I21" i="14"/>
  <c r="I22" i="14"/>
  <c r="I23" i="14"/>
  <c r="I25" i="14"/>
  <c r="I26" i="14"/>
  <c r="I27" i="14"/>
  <c r="I28" i="14"/>
  <c r="I29" i="14"/>
  <c r="I4" i="14"/>
  <c r="AP5" i="14"/>
  <c r="FR18" i="7"/>
  <c r="FR25" i="7"/>
  <c r="FR27" i="7"/>
  <c r="FR11" i="7"/>
  <c r="FR5" i="7"/>
  <c r="FR8" i="7"/>
  <c r="FR12" i="7"/>
  <c r="FR6" i="7"/>
  <c r="FR10" i="7"/>
  <c r="FR28" i="7"/>
  <c r="FR14" i="7"/>
  <c r="FR17" i="7"/>
  <c r="FR7" i="7"/>
  <c r="FR4" i="7"/>
  <c r="FR9" i="7"/>
  <c r="FR16" i="7"/>
  <c r="FR23" i="7"/>
  <c r="FR24" i="7"/>
  <c r="FR19" i="7"/>
  <c r="FR29" i="7"/>
  <c r="FR21" i="7"/>
  <c r="FR20" i="7"/>
  <c r="FR13" i="7"/>
  <c r="FR22" i="7"/>
  <c r="FR15" i="7"/>
  <c r="Z36" i="7" l="1"/>
  <c r="FR33" i="7"/>
  <c r="FR32" i="7"/>
  <c r="FR35" i="7"/>
  <c r="FR34" i="7"/>
  <c r="CN32" i="7"/>
  <c r="CO32" i="7"/>
  <c r="CP32" i="7"/>
  <c r="CQ32" i="7"/>
  <c r="CR32" i="7"/>
  <c r="CS32" i="7"/>
  <c r="CT32" i="7"/>
  <c r="CU32" i="7"/>
  <c r="CV32" i="7"/>
  <c r="CW32" i="7"/>
  <c r="CX32" i="7"/>
  <c r="CY32" i="7"/>
  <c r="CZ32" i="7"/>
  <c r="DA32" i="7"/>
  <c r="DB32" i="7"/>
  <c r="DC32" i="7"/>
  <c r="DD32" i="7"/>
  <c r="DE32" i="7"/>
  <c r="DF32" i="7"/>
  <c r="DI32" i="7"/>
  <c r="DL32" i="7"/>
  <c r="CN33" i="7"/>
  <c r="CO33" i="7"/>
  <c r="CP33" i="7"/>
  <c r="CQ33" i="7"/>
  <c r="CR33" i="7"/>
  <c r="CS33" i="7"/>
  <c r="CT33" i="7"/>
  <c r="CU33" i="7"/>
  <c r="CV33" i="7"/>
  <c r="CW33" i="7"/>
  <c r="CX33" i="7"/>
  <c r="CY33" i="7"/>
  <c r="CZ33" i="7"/>
  <c r="DA33" i="7"/>
  <c r="DB33" i="7"/>
  <c r="DC33" i="7"/>
  <c r="DD33" i="7"/>
  <c r="DE33" i="7"/>
  <c r="DF33" i="7"/>
  <c r="DI33" i="7"/>
  <c r="DL33" i="7"/>
  <c r="CN34" i="7"/>
  <c r="CO34" i="7"/>
  <c r="CP34" i="7"/>
  <c r="CQ34" i="7"/>
  <c r="CR34" i="7"/>
  <c r="CS34" i="7"/>
  <c r="CT34" i="7"/>
  <c r="CU34" i="7"/>
  <c r="CV34" i="7"/>
  <c r="CW34" i="7"/>
  <c r="CX34" i="7"/>
  <c r="CY34" i="7"/>
  <c r="CZ34" i="7"/>
  <c r="DA34" i="7"/>
  <c r="DB34" i="7"/>
  <c r="DC34" i="7"/>
  <c r="DD34" i="7"/>
  <c r="DE34" i="7"/>
  <c r="DF34" i="7"/>
  <c r="DI34" i="7"/>
  <c r="DL34" i="7"/>
  <c r="CN35" i="7"/>
  <c r="CO35" i="7"/>
  <c r="CP35" i="7"/>
  <c r="CQ35" i="7"/>
  <c r="CR35" i="7"/>
  <c r="CS35" i="7"/>
  <c r="CT35" i="7"/>
  <c r="CU35" i="7"/>
  <c r="CV35" i="7"/>
  <c r="CW35" i="7"/>
  <c r="CX35" i="7"/>
  <c r="CY35" i="7"/>
  <c r="CZ35" i="7"/>
  <c r="DA35" i="7"/>
  <c r="DB35" i="7"/>
  <c r="DC35" i="7"/>
  <c r="DD35" i="7"/>
  <c r="DE35" i="7"/>
  <c r="DF35" i="7"/>
  <c r="DI35" i="7"/>
  <c r="DL35" i="7"/>
  <c r="CM34" i="7"/>
  <c r="CM35" i="7"/>
  <c r="AQ6" i="14"/>
  <c r="AP6" i="14"/>
  <c r="M6" i="14"/>
  <c r="M8" i="14"/>
  <c r="M9" i="14"/>
  <c r="M10" i="14"/>
  <c r="M11" i="14"/>
  <c r="M12" i="14"/>
  <c r="M13" i="14"/>
  <c r="M15" i="14"/>
  <c r="M16" i="14"/>
  <c r="M17" i="14"/>
  <c r="M18" i="14"/>
  <c r="M19" i="14"/>
  <c r="M20" i="14"/>
  <c r="M21" i="14"/>
  <c r="M22" i="14"/>
  <c r="M23" i="14"/>
  <c r="M25" i="14"/>
  <c r="M26" i="14"/>
  <c r="M27" i="14"/>
  <c r="M28" i="14"/>
  <c r="M29" i="14"/>
  <c r="M5" i="14"/>
  <c r="M4" i="14"/>
  <c r="AN6" i="14"/>
  <c r="DG4" i="7"/>
  <c r="DG25" i="7"/>
  <c r="DG27" i="7"/>
  <c r="DG16" i="7"/>
  <c r="DG17" i="7"/>
  <c r="DG10" i="7"/>
  <c r="DG11" i="7"/>
  <c r="DG18" i="7"/>
  <c r="DG19" i="7"/>
  <c r="DG28" i="7"/>
  <c r="DG12" i="7"/>
  <c r="DG26" i="7"/>
  <c r="DG9" i="7"/>
  <c r="DG5" i="7"/>
  <c r="DG6" i="7"/>
  <c r="DG8" i="7"/>
  <c r="DG22" i="7"/>
  <c r="DG7" i="7"/>
  <c r="DG21" i="7"/>
  <c r="DG29" i="7"/>
  <c r="DG24" i="7"/>
  <c r="DG14" i="7"/>
  <c r="DG20" i="7"/>
  <c r="DG15" i="7"/>
  <c r="DG23" i="7"/>
  <c r="DG30" i="7"/>
  <c r="DG31" i="7"/>
  <c r="DG13" i="7"/>
  <c r="DA36" i="7" l="1"/>
  <c r="CO36" i="7"/>
  <c r="CR36" i="7"/>
  <c r="CN36" i="7"/>
  <c r="CW36" i="7"/>
  <c r="DI36" i="7"/>
  <c r="CY36" i="7"/>
  <c r="DG33" i="7"/>
  <c r="DL36" i="7"/>
  <c r="DD36" i="7"/>
  <c r="CZ36" i="7"/>
  <c r="CV36" i="7"/>
  <c r="FR37" i="7"/>
  <c r="DG35" i="7"/>
  <c r="DG34" i="7"/>
  <c r="CX36" i="7"/>
  <c r="DF36" i="7"/>
  <c r="DB36" i="7"/>
  <c r="CT36" i="7"/>
  <c r="CP36" i="7"/>
  <c r="DC36" i="7"/>
  <c r="CQ36" i="7"/>
  <c r="DE36" i="7"/>
  <c r="CS36" i="7"/>
  <c r="DG32" i="7"/>
  <c r="CU36" i="7"/>
  <c r="Q88" i="12"/>
  <c r="I88" i="12"/>
  <c r="E88" i="12"/>
  <c r="Q84" i="12"/>
  <c r="M84" i="12"/>
  <c r="I84" i="12"/>
  <c r="E84" i="12"/>
  <c r="Q80" i="12"/>
  <c r="M80" i="12"/>
  <c r="I80" i="12"/>
  <c r="E80" i="12"/>
  <c r="Q76" i="12"/>
  <c r="M76" i="12"/>
  <c r="I76" i="12"/>
  <c r="E76" i="12"/>
  <c r="Q72" i="12"/>
  <c r="M72" i="12"/>
  <c r="I72" i="12"/>
  <c r="E72" i="12"/>
  <c r="Q68" i="12"/>
  <c r="M68" i="12"/>
  <c r="I68" i="12"/>
  <c r="E68" i="12"/>
  <c r="Q64" i="12"/>
  <c r="M64" i="12"/>
  <c r="E64" i="12"/>
  <c r="Q60" i="12"/>
  <c r="M60" i="12"/>
  <c r="I60" i="12"/>
  <c r="E60" i="12"/>
  <c r="Q56" i="12"/>
  <c r="M56" i="12"/>
  <c r="I56" i="12"/>
  <c r="E56" i="12"/>
  <c r="Q52" i="12"/>
  <c r="M52" i="12"/>
  <c r="I52" i="12"/>
  <c r="E52" i="12"/>
  <c r="I48" i="12"/>
  <c r="E48" i="12"/>
  <c r="M44" i="12"/>
  <c r="Q40" i="12"/>
  <c r="I40" i="12"/>
  <c r="E40" i="12"/>
  <c r="Q36" i="12"/>
  <c r="M36" i="12"/>
  <c r="I36" i="12"/>
  <c r="E36" i="12"/>
  <c r="Q32" i="12"/>
  <c r="M32" i="12"/>
  <c r="I32" i="12"/>
  <c r="E32" i="12"/>
  <c r="Q28" i="12"/>
  <c r="M28" i="12"/>
  <c r="I28" i="12"/>
  <c r="E28" i="12"/>
  <c r="Q146" i="11"/>
  <c r="M146" i="11"/>
  <c r="I146" i="11"/>
  <c r="E146" i="11"/>
  <c r="Q142" i="11"/>
  <c r="M142" i="11"/>
  <c r="I142" i="11"/>
  <c r="E142" i="11"/>
  <c r="Q138" i="11"/>
  <c r="M138" i="11"/>
  <c r="I138" i="11"/>
  <c r="E138" i="11"/>
  <c r="Q134" i="11"/>
  <c r="M134" i="11"/>
  <c r="I134" i="11"/>
  <c r="E134" i="11"/>
  <c r="Q130" i="11"/>
  <c r="M130" i="11"/>
  <c r="Q126" i="11"/>
  <c r="M126" i="11"/>
  <c r="I126" i="11"/>
  <c r="E126" i="11"/>
  <c r="Q122" i="11"/>
  <c r="M122" i="11"/>
  <c r="I122" i="11"/>
  <c r="Q118" i="11"/>
  <c r="M118" i="11"/>
  <c r="I118" i="11"/>
  <c r="Q114" i="11"/>
  <c r="M114" i="11"/>
  <c r="I114" i="11"/>
  <c r="E114" i="11"/>
  <c r="Q110" i="11"/>
  <c r="M110" i="11"/>
  <c r="I110" i="11"/>
  <c r="E110" i="11"/>
  <c r="Q106" i="11"/>
  <c r="M106" i="11"/>
  <c r="I106" i="11"/>
  <c r="E106" i="11"/>
  <c r="Q102" i="11"/>
  <c r="M102" i="11"/>
  <c r="I102" i="11"/>
  <c r="Q98" i="11"/>
  <c r="M98" i="11"/>
  <c r="I98" i="11"/>
  <c r="E98" i="11"/>
  <c r="Q94" i="11"/>
  <c r="M94" i="11"/>
  <c r="I94" i="11"/>
  <c r="E94" i="11"/>
  <c r="Q90" i="11"/>
  <c r="M90" i="11"/>
  <c r="I90" i="11"/>
  <c r="E90" i="11"/>
  <c r="Q86" i="11"/>
  <c r="M86" i="11"/>
  <c r="I86" i="11"/>
  <c r="E86" i="11"/>
  <c r="Q82" i="11"/>
  <c r="M82" i="11"/>
  <c r="I82" i="11"/>
  <c r="E82" i="11"/>
  <c r="Q78" i="11"/>
  <c r="M78" i="11"/>
  <c r="I78" i="11"/>
  <c r="E78" i="11"/>
  <c r="Q74" i="11"/>
  <c r="M74" i="11"/>
  <c r="I74" i="11"/>
  <c r="E74" i="11"/>
  <c r="Q70" i="11"/>
  <c r="M70" i="11"/>
  <c r="I70" i="11"/>
  <c r="E70" i="11"/>
  <c r="Q66" i="11"/>
  <c r="M66" i="11"/>
  <c r="I66" i="11"/>
  <c r="E66" i="11"/>
  <c r="Q62" i="11"/>
  <c r="M62" i="11"/>
  <c r="I62" i="11"/>
  <c r="E62" i="11"/>
  <c r="Q58" i="11"/>
  <c r="M58" i="11"/>
  <c r="I58" i="11"/>
  <c r="E58" i="11"/>
  <c r="Q54" i="11"/>
  <c r="M54" i="11"/>
  <c r="I54" i="11"/>
  <c r="E54" i="11"/>
  <c r="Q50" i="11"/>
  <c r="M50" i="11"/>
  <c r="I50" i="11"/>
  <c r="E50" i="11"/>
  <c r="Q46" i="11"/>
  <c r="M46" i="11"/>
  <c r="I46" i="11"/>
  <c r="E46" i="11"/>
  <c r="Q42" i="11"/>
  <c r="M42" i="11"/>
  <c r="I42" i="11"/>
  <c r="E42" i="11"/>
  <c r="Q38" i="11"/>
  <c r="M38" i="11"/>
  <c r="I38" i="11"/>
  <c r="E38" i="11"/>
  <c r="CR31" i="17"/>
  <c r="CQ31" i="17"/>
  <c r="CL31" i="17"/>
  <c r="CK31" i="17"/>
  <c r="CF31" i="17"/>
  <c r="CE31" i="17"/>
  <c r="BZ31" i="17"/>
  <c r="BY31" i="17"/>
  <c r="BT31" i="17"/>
  <c r="CX30" i="17"/>
  <c r="CU30" i="17"/>
  <c r="CR30" i="17"/>
  <c r="CQ30" i="17"/>
  <c r="CP30" i="17"/>
  <c r="CO30" i="17"/>
  <c r="CN30" i="17"/>
  <c r="CM30" i="17"/>
  <c r="CL30" i="17"/>
  <c r="CK30" i="17"/>
  <c r="CJ30" i="17"/>
  <c r="CI30" i="17"/>
  <c r="CH30" i="17"/>
  <c r="CG30" i="17"/>
  <c r="CF30" i="17"/>
  <c r="CE30" i="17"/>
  <c r="CD30" i="17"/>
  <c r="CC30" i="17"/>
  <c r="CB30" i="17"/>
  <c r="CA30" i="17"/>
  <c r="BZ30" i="17"/>
  <c r="BY30" i="17"/>
  <c r="BX30" i="17"/>
  <c r="BW30" i="17"/>
  <c r="BV30" i="17"/>
  <c r="BU30" i="17"/>
  <c r="BT30" i="17"/>
  <c r="CX29" i="17"/>
  <c r="CX31" i="17" s="1"/>
  <c r="CU29" i="17"/>
  <c r="CU31" i="17" s="1"/>
  <c r="CS29" i="17"/>
  <c r="CR29" i="17"/>
  <c r="CQ29" i="17"/>
  <c r="CP29" i="17"/>
  <c r="CP31" i="17" s="1"/>
  <c r="CO29" i="17"/>
  <c r="CO31" i="17" s="1"/>
  <c r="CN29" i="17"/>
  <c r="CN31" i="17" s="1"/>
  <c r="CM29" i="17"/>
  <c r="CM31" i="17" s="1"/>
  <c r="CL29" i="17"/>
  <c r="CK29" i="17"/>
  <c r="CJ29" i="17"/>
  <c r="CJ31" i="17" s="1"/>
  <c r="CI29" i="17"/>
  <c r="CI31" i="17" s="1"/>
  <c r="CH29" i="17"/>
  <c r="CH31" i="17" s="1"/>
  <c r="CG29" i="17"/>
  <c r="CG31" i="17" s="1"/>
  <c r="CF29" i="17"/>
  <c r="CE29" i="17"/>
  <c r="CD29" i="17"/>
  <c r="CD31" i="17" s="1"/>
  <c r="CC29" i="17"/>
  <c r="CC31" i="17" s="1"/>
  <c r="CB29" i="17"/>
  <c r="CB31" i="17" s="1"/>
  <c r="CA29" i="17"/>
  <c r="CA31" i="17" s="1"/>
  <c r="BZ29" i="17"/>
  <c r="BY29" i="17"/>
  <c r="BX29" i="17"/>
  <c r="BX31" i="17" s="1"/>
  <c r="BW29" i="17"/>
  <c r="BW31" i="17" s="1"/>
  <c r="BV29" i="17"/>
  <c r="BV31" i="17" s="1"/>
  <c r="BU29" i="17"/>
  <c r="BU31" i="17" s="1"/>
  <c r="BT29" i="17"/>
  <c r="CX27" i="17"/>
  <c r="CU27" i="17"/>
  <c r="CR27" i="17"/>
  <c r="CQ27" i="17"/>
  <c r="CP27" i="17"/>
  <c r="CO27" i="17"/>
  <c r="CN27" i="17"/>
  <c r="CM27" i="17"/>
  <c r="CL27" i="17"/>
  <c r="CK27" i="17"/>
  <c r="CJ27" i="17"/>
  <c r="CI27" i="17"/>
  <c r="CH27" i="17"/>
  <c r="CG27" i="17"/>
  <c r="CF27" i="17"/>
  <c r="CE27" i="17"/>
  <c r="CD27" i="17"/>
  <c r="CC27" i="17"/>
  <c r="CB27" i="17"/>
  <c r="CA27" i="17"/>
  <c r="BZ27" i="17"/>
  <c r="BY27" i="17"/>
  <c r="BX27" i="17"/>
  <c r="BW27" i="17"/>
  <c r="BV27" i="17"/>
  <c r="BU27" i="17"/>
  <c r="BT27" i="17"/>
  <c r="CS25" i="17"/>
  <c r="CS24" i="17"/>
  <c r="CS23" i="17"/>
  <c r="CS22" i="17"/>
  <c r="CS21" i="17"/>
  <c r="CS20" i="17"/>
  <c r="CS19" i="17"/>
  <c r="CS18" i="17"/>
  <c r="CS17" i="17"/>
  <c r="CS16" i="17"/>
  <c r="CS15" i="17"/>
  <c r="CS14" i="17"/>
  <c r="CS13" i="17"/>
  <c r="CS12" i="17"/>
  <c r="CS11" i="17"/>
  <c r="CS10" i="17"/>
  <c r="CS9" i="17"/>
  <c r="CS8" i="17"/>
  <c r="CS7" i="17"/>
  <c r="CS27" i="17" s="1"/>
  <c r="CS6" i="17"/>
  <c r="CS5" i="17"/>
  <c r="CS4" i="17"/>
  <c r="CS30" i="17" s="1"/>
  <c r="BM28" i="17"/>
  <c r="BJ28" i="17"/>
  <c r="BG28" i="17"/>
  <c r="BF28" i="17"/>
  <c r="BE28" i="17"/>
  <c r="BD28" i="17"/>
  <c r="BC28" i="17"/>
  <c r="BB28" i="17"/>
  <c r="BA28" i="17"/>
  <c r="AZ28" i="17"/>
  <c r="AY28" i="17"/>
  <c r="AX28" i="17"/>
  <c r="AW28" i="17"/>
  <c r="AV28" i="17"/>
  <c r="AU28" i="17"/>
  <c r="AT28" i="17"/>
  <c r="AS28" i="17"/>
  <c r="AR28" i="17"/>
  <c r="AQ28" i="17"/>
  <c r="AP28" i="17"/>
  <c r="AO28" i="17"/>
  <c r="AN28" i="17"/>
  <c r="AM28" i="17"/>
  <c r="AL28" i="17"/>
  <c r="AK28" i="17"/>
  <c r="AJ28" i="17"/>
  <c r="AI28" i="17"/>
  <c r="BM27" i="17"/>
  <c r="BJ27" i="17"/>
  <c r="BG27" i="17"/>
  <c r="BF27" i="17"/>
  <c r="BE27" i="17"/>
  <c r="BD27" i="17"/>
  <c r="BC27" i="17"/>
  <c r="BB27" i="17"/>
  <c r="BA27" i="17"/>
  <c r="AZ27" i="17"/>
  <c r="AY27" i="17"/>
  <c r="AX27" i="17"/>
  <c r="AW27" i="17"/>
  <c r="AV27" i="17"/>
  <c r="AU27" i="17"/>
  <c r="AT27" i="17"/>
  <c r="AS27" i="17"/>
  <c r="AR27" i="17"/>
  <c r="AQ27" i="17"/>
  <c r="AP27" i="17"/>
  <c r="AO27" i="17"/>
  <c r="AN27" i="17"/>
  <c r="AM27" i="17"/>
  <c r="AL27" i="17"/>
  <c r="AK27" i="17"/>
  <c r="AJ27" i="17"/>
  <c r="AI27" i="17"/>
  <c r="BM26" i="17"/>
  <c r="BJ26" i="17"/>
  <c r="BG26" i="17"/>
  <c r="BF26" i="17"/>
  <c r="BE26" i="17"/>
  <c r="BD26" i="17"/>
  <c r="BC26" i="17"/>
  <c r="BC29" i="17" s="1"/>
  <c r="BB26" i="17"/>
  <c r="BA26" i="17"/>
  <c r="AZ26" i="17"/>
  <c r="AY26" i="17"/>
  <c r="AX26" i="17"/>
  <c r="AW26" i="17"/>
  <c r="AV26" i="17"/>
  <c r="AU26" i="17"/>
  <c r="AT26" i="17"/>
  <c r="AS26" i="17"/>
  <c r="AR26" i="17"/>
  <c r="AQ26" i="17"/>
  <c r="AQ29" i="17" s="1"/>
  <c r="AP26" i="17"/>
  <c r="AO26" i="17"/>
  <c r="AN26" i="17"/>
  <c r="AN29" i="17" s="1"/>
  <c r="AM26" i="17"/>
  <c r="AL26" i="17"/>
  <c r="AK26" i="17"/>
  <c r="AJ26" i="17"/>
  <c r="AI26" i="17"/>
  <c r="BM24" i="17"/>
  <c r="BJ24" i="17"/>
  <c r="BG24" i="17"/>
  <c r="BF24" i="17"/>
  <c r="BE24" i="17"/>
  <c r="BD24" i="17"/>
  <c r="BC24" i="17"/>
  <c r="BB24" i="17"/>
  <c r="BA24" i="17"/>
  <c r="AZ24" i="17"/>
  <c r="AY24" i="17"/>
  <c r="AX24" i="17"/>
  <c r="AW24" i="17"/>
  <c r="AV24" i="17"/>
  <c r="AU24" i="17"/>
  <c r="AT24" i="17"/>
  <c r="AS24" i="17"/>
  <c r="AR24" i="17"/>
  <c r="AQ24" i="17"/>
  <c r="AP24" i="17"/>
  <c r="AO24" i="17"/>
  <c r="AN24" i="17"/>
  <c r="AM24" i="17"/>
  <c r="AL24" i="17"/>
  <c r="AK24" i="17"/>
  <c r="AJ24" i="17"/>
  <c r="AI24" i="17"/>
  <c r="BH20" i="17"/>
  <c r="BH19" i="17"/>
  <c r="BH18" i="17"/>
  <c r="BH17" i="17"/>
  <c r="BH16" i="17"/>
  <c r="BH15" i="17"/>
  <c r="BH14" i="17"/>
  <c r="BH13" i="17"/>
  <c r="BH12" i="17"/>
  <c r="BH11" i="17"/>
  <c r="BH10" i="17"/>
  <c r="BH9" i="17"/>
  <c r="BH8" i="17"/>
  <c r="BH7" i="17"/>
  <c r="BH6" i="17"/>
  <c r="BH5" i="17"/>
  <c r="BH4" i="17"/>
  <c r="AC37" i="17"/>
  <c r="Y37" i="17"/>
  <c r="W37" i="17"/>
  <c r="V37" i="17"/>
  <c r="U37" i="17"/>
  <c r="T37" i="17"/>
  <c r="S37" i="17"/>
  <c r="R37" i="17"/>
  <c r="Q37" i="17"/>
  <c r="P37" i="17"/>
  <c r="O37" i="17"/>
  <c r="N37" i="17"/>
  <c r="M37" i="17"/>
  <c r="L37" i="17"/>
  <c r="K37" i="17"/>
  <c r="J37" i="17"/>
  <c r="I37" i="17"/>
  <c r="H37" i="17"/>
  <c r="G37" i="17"/>
  <c r="F37" i="17"/>
  <c r="E37" i="17"/>
  <c r="D37" i="17"/>
  <c r="C37" i="17"/>
  <c r="AC36" i="17"/>
  <c r="Y36" i="17"/>
  <c r="W36" i="17"/>
  <c r="V36" i="17"/>
  <c r="U36" i="17"/>
  <c r="T36" i="17"/>
  <c r="S36" i="17"/>
  <c r="R36" i="17"/>
  <c r="Q36" i="17"/>
  <c r="P36" i="17"/>
  <c r="O36" i="17"/>
  <c r="N36" i="17"/>
  <c r="M36" i="17"/>
  <c r="L36" i="17"/>
  <c r="K36" i="17"/>
  <c r="J36" i="17"/>
  <c r="I36" i="17"/>
  <c r="H36" i="17"/>
  <c r="G36" i="17"/>
  <c r="F36" i="17"/>
  <c r="E36" i="17"/>
  <c r="D36" i="17"/>
  <c r="C36" i="17"/>
  <c r="AC35" i="17"/>
  <c r="Y35" i="17"/>
  <c r="W35" i="17"/>
  <c r="W38" i="17" s="1"/>
  <c r="V35" i="17"/>
  <c r="U35" i="17"/>
  <c r="T35" i="17"/>
  <c r="T38" i="17" s="1"/>
  <c r="S35" i="17"/>
  <c r="S38" i="17" s="1"/>
  <c r="R35" i="17"/>
  <c r="R38" i="17" s="1"/>
  <c r="Q35" i="17"/>
  <c r="Q38" i="17" s="1"/>
  <c r="P35" i="17"/>
  <c r="O35" i="17"/>
  <c r="N35" i="17"/>
  <c r="N38" i="17" s="1"/>
  <c r="M35" i="17"/>
  <c r="L35" i="17"/>
  <c r="K35" i="17"/>
  <c r="K38" i="17" s="1"/>
  <c r="J35" i="17"/>
  <c r="I35" i="17"/>
  <c r="H35" i="17"/>
  <c r="H38" i="17" s="1"/>
  <c r="G35" i="17"/>
  <c r="G38" i="17" s="1"/>
  <c r="F35" i="17"/>
  <c r="F38" i="17" s="1"/>
  <c r="E35" i="17"/>
  <c r="E38" i="17" s="1"/>
  <c r="D35" i="17"/>
  <c r="C35" i="17"/>
  <c r="AC33" i="17"/>
  <c r="Y33" i="17"/>
  <c r="W33" i="17"/>
  <c r="V33" i="17"/>
  <c r="U33" i="17"/>
  <c r="T33" i="17"/>
  <c r="S33" i="17"/>
  <c r="R33" i="17"/>
  <c r="Q33" i="17"/>
  <c r="P33" i="17"/>
  <c r="O33" i="17"/>
  <c r="N33" i="17"/>
  <c r="M33" i="17"/>
  <c r="L33" i="17"/>
  <c r="K33" i="17"/>
  <c r="J33" i="17"/>
  <c r="I33" i="17"/>
  <c r="H33" i="17"/>
  <c r="G33" i="17"/>
  <c r="F33" i="17"/>
  <c r="E33" i="17"/>
  <c r="D33" i="17"/>
  <c r="C33" i="17"/>
  <c r="X30" i="17"/>
  <c r="X29" i="17"/>
  <c r="X28" i="17"/>
  <c r="X27" i="17"/>
  <c r="X26" i="17"/>
  <c r="X25" i="17"/>
  <c r="X24" i="17"/>
  <c r="X23" i="17"/>
  <c r="X22" i="17"/>
  <c r="X21" i="17"/>
  <c r="X20" i="17"/>
  <c r="X19" i="17"/>
  <c r="X18" i="17"/>
  <c r="X17" i="17"/>
  <c r="X16" i="17"/>
  <c r="X15" i="17"/>
  <c r="X14" i="17"/>
  <c r="X13" i="17"/>
  <c r="X12" i="17"/>
  <c r="X11" i="17"/>
  <c r="X10" i="17"/>
  <c r="X9" i="17"/>
  <c r="X8" i="17"/>
  <c r="X7" i="17"/>
  <c r="X6" i="17"/>
  <c r="X5" i="17"/>
  <c r="X4" i="17"/>
  <c r="AK33" i="13"/>
  <c r="AG33" i="13"/>
  <c r="AC33" i="13"/>
  <c r="Y33" i="13"/>
  <c r="U33" i="13"/>
  <c r="Q33" i="13"/>
  <c r="M33" i="13"/>
  <c r="I33" i="13"/>
  <c r="E33" i="13"/>
  <c r="AK37" i="13"/>
  <c r="AG37" i="13"/>
  <c r="AC37" i="13"/>
  <c r="U37" i="13"/>
  <c r="Q37" i="13"/>
  <c r="M37" i="13"/>
  <c r="I37" i="13"/>
  <c r="E37" i="13"/>
  <c r="AK41" i="13"/>
  <c r="AG41" i="13"/>
  <c r="AC41" i="13"/>
  <c r="Y41" i="13"/>
  <c r="U41" i="13"/>
  <c r="Q41" i="13"/>
  <c r="M41" i="13"/>
  <c r="I41" i="13"/>
  <c r="E41" i="13"/>
  <c r="AK45" i="13"/>
  <c r="AG45" i="13"/>
  <c r="AC45" i="13"/>
  <c r="Y45" i="13"/>
  <c r="U45" i="13"/>
  <c r="Q45" i="13"/>
  <c r="M45" i="13"/>
  <c r="I45" i="13"/>
  <c r="E45" i="13"/>
  <c r="AK49" i="13"/>
  <c r="AG49" i="13"/>
  <c r="AC49" i="13"/>
  <c r="Y49" i="13"/>
  <c r="U49" i="13"/>
  <c r="M49" i="13"/>
  <c r="I49" i="13"/>
  <c r="AK53" i="13"/>
  <c r="AG53" i="13"/>
  <c r="AC53" i="13"/>
  <c r="Y53" i="13"/>
  <c r="U53" i="13"/>
  <c r="Q53" i="13"/>
  <c r="M53" i="13"/>
  <c r="I53" i="13"/>
  <c r="E53" i="13"/>
  <c r="AK57" i="13"/>
  <c r="AG57" i="13"/>
  <c r="AC57" i="13"/>
  <c r="Y57" i="13"/>
  <c r="U57" i="13"/>
  <c r="Q57" i="13"/>
  <c r="M57" i="13"/>
  <c r="I57" i="13"/>
  <c r="E57" i="13"/>
  <c r="AK61" i="13"/>
  <c r="AG61" i="13"/>
  <c r="AC61" i="13"/>
  <c r="U61" i="13"/>
  <c r="M61" i="13"/>
  <c r="I61" i="13"/>
  <c r="E61" i="13"/>
  <c r="AK65" i="13"/>
  <c r="AG65" i="13"/>
  <c r="AC65" i="13"/>
  <c r="Y65" i="13"/>
  <c r="U65" i="13"/>
  <c r="Q65" i="13"/>
  <c r="M65" i="13"/>
  <c r="I65" i="13"/>
  <c r="E65" i="13"/>
  <c r="AK69" i="13"/>
  <c r="AG69" i="13"/>
  <c r="AC69" i="13"/>
  <c r="Y69" i="13"/>
  <c r="Q69" i="13"/>
  <c r="M69" i="13"/>
  <c r="I69" i="13"/>
  <c r="E69" i="13"/>
  <c r="AK73" i="13"/>
  <c r="AG73" i="13"/>
  <c r="AC73" i="13"/>
  <c r="Y73" i="13"/>
  <c r="U73" i="13"/>
  <c r="Q73" i="13"/>
  <c r="M73" i="13"/>
  <c r="I73" i="13"/>
  <c r="E73" i="13"/>
  <c r="AG77" i="13"/>
  <c r="AC77" i="13"/>
  <c r="Y77" i="13"/>
  <c r="U77" i="13"/>
  <c r="Q77" i="13"/>
  <c r="M77" i="13"/>
  <c r="I77" i="13"/>
  <c r="E77" i="13"/>
  <c r="AK81" i="13"/>
  <c r="AG81" i="13"/>
  <c r="AC81" i="13"/>
  <c r="Y81" i="13"/>
  <c r="U81" i="13"/>
  <c r="Q81" i="13"/>
  <c r="M81" i="13"/>
  <c r="I81" i="13"/>
  <c r="E81" i="13"/>
  <c r="AK85" i="13"/>
  <c r="AG85" i="13"/>
  <c r="AC85" i="13"/>
  <c r="Y85" i="13"/>
  <c r="U85" i="13"/>
  <c r="Q85" i="13"/>
  <c r="M85" i="13"/>
  <c r="I85" i="13"/>
  <c r="E85" i="13"/>
  <c r="AK89" i="13"/>
  <c r="AG89" i="13"/>
  <c r="AC89" i="13"/>
  <c r="U89" i="13"/>
  <c r="M89" i="13"/>
  <c r="I89" i="13"/>
  <c r="E89" i="13"/>
  <c r="AK93" i="13"/>
  <c r="AG93" i="13"/>
  <c r="AC93" i="13"/>
  <c r="Y93" i="13"/>
  <c r="U93" i="13"/>
  <c r="Q93" i="13"/>
  <c r="I93" i="13"/>
  <c r="AK97" i="13"/>
  <c r="AG97" i="13"/>
  <c r="AC97" i="13"/>
  <c r="Y97" i="13"/>
  <c r="U97" i="13"/>
  <c r="Q97" i="13"/>
  <c r="M97" i="13"/>
  <c r="I97" i="13"/>
  <c r="E97" i="13"/>
  <c r="AK101" i="13"/>
  <c r="AG101" i="13"/>
  <c r="AC101" i="13"/>
  <c r="Y101" i="13"/>
  <c r="U101" i="13"/>
  <c r="Q101" i="13"/>
  <c r="M101" i="13"/>
  <c r="I101" i="13"/>
  <c r="E101" i="13"/>
  <c r="AK105" i="13"/>
  <c r="AG105" i="13"/>
  <c r="AC105" i="13"/>
  <c r="Y105" i="13"/>
  <c r="U105" i="13"/>
  <c r="Q105" i="13"/>
  <c r="M105" i="13"/>
  <c r="I105" i="13"/>
  <c r="E105" i="13"/>
  <c r="AG109" i="13"/>
  <c r="AC109" i="13"/>
  <c r="Y109" i="13"/>
  <c r="U109" i="13"/>
  <c r="Q109" i="13"/>
  <c r="M109" i="13"/>
  <c r="E109" i="13"/>
  <c r="DF27" i="5"/>
  <c r="DG27" i="5"/>
  <c r="DH27" i="5"/>
  <c r="DI27" i="5"/>
  <c r="DJ27" i="5"/>
  <c r="DK27" i="5"/>
  <c r="DL27" i="5"/>
  <c r="DM27" i="5"/>
  <c r="DN27" i="5"/>
  <c r="DO27" i="5"/>
  <c r="DP27" i="5"/>
  <c r="DQ27" i="5"/>
  <c r="DR27" i="5"/>
  <c r="DS27" i="5"/>
  <c r="DT27" i="5"/>
  <c r="DU27" i="5"/>
  <c r="DV27" i="5"/>
  <c r="DX27" i="5"/>
  <c r="EA27" i="5"/>
  <c r="DF28" i="5"/>
  <c r="DG28" i="5"/>
  <c r="DH28" i="5"/>
  <c r="DI28" i="5"/>
  <c r="DI31" i="5" s="1"/>
  <c r="DJ28" i="5"/>
  <c r="DJ31" i="5" s="1"/>
  <c r="DK28" i="5"/>
  <c r="DK31" i="5" s="1"/>
  <c r="DL28" i="5"/>
  <c r="DL31" i="5" s="1"/>
  <c r="DM28" i="5"/>
  <c r="DM31" i="5" s="1"/>
  <c r="DN28" i="5"/>
  <c r="DO28" i="5"/>
  <c r="DP28" i="5"/>
  <c r="DQ28" i="5"/>
  <c r="DR28" i="5"/>
  <c r="DS28" i="5"/>
  <c r="DT28" i="5"/>
  <c r="DU28" i="5"/>
  <c r="DU31" i="5" s="1"/>
  <c r="DV28" i="5"/>
  <c r="DV31" i="5" s="1"/>
  <c r="DX28" i="5"/>
  <c r="DX31" i="5" s="1"/>
  <c r="EA28" i="5"/>
  <c r="DF29" i="5"/>
  <c r="DG29" i="5"/>
  <c r="DH29" i="5"/>
  <c r="DH31" i="5" s="1"/>
  <c r="DI29" i="5"/>
  <c r="DJ29" i="5"/>
  <c r="DK29" i="5"/>
  <c r="DL29" i="5"/>
  <c r="DM29" i="5"/>
  <c r="DN29" i="5"/>
  <c r="DN31" i="5" s="1"/>
  <c r="DO29" i="5"/>
  <c r="DO31" i="5" s="1"/>
  <c r="DP29" i="5"/>
  <c r="DQ29" i="5"/>
  <c r="DR29" i="5"/>
  <c r="DS29" i="5"/>
  <c r="DT29" i="5"/>
  <c r="DT31" i="5" s="1"/>
  <c r="DU29" i="5"/>
  <c r="DV29" i="5"/>
  <c r="DX29" i="5"/>
  <c r="EA29" i="5"/>
  <c r="EA31" i="5" s="1"/>
  <c r="DF30" i="5"/>
  <c r="DG30" i="5"/>
  <c r="DH30" i="5"/>
  <c r="DI30" i="5"/>
  <c r="DJ30" i="5"/>
  <c r="DK30" i="5"/>
  <c r="DL30" i="5"/>
  <c r="DM30" i="5"/>
  <c r="DN30" i="5"/>
  <c r="DO30" i="5"/>
  <c r="DP30" i="5"/>
  <c r="DP31" i="5" s="1"/>
  <c r="DQ30" i="5"/>
  <c r="DQ31" i="5" s="1"/>
  <c r="DR30" i="5"/>
  <c r="DS30" i="5"/>
  <c r="DT30" i="5"/>
  <c r="DU30" i="5"/>
  <c r="DV30" i="5"/>
  <c r="DX30" i="5"/>
  <c r="EA30" i="5"/>
  <c r="DF31" i="5"/>
  <c r="DG31" i="5"/>
  <c r="DR31" i="5"/>
  <c r="DS31" i="5"/>
  <c r="DE31" i="5"/>
  <c r="DE30" i="5"/>
  <c r="DE29" i="5"/>
  <c r="DE28" i="5"/>
  <c r="DE27" i="5"/>
  <c r="DG36" i="7" l="1"/>
  <c r="AU29" i="17"/>
  <c r="AV29" i="17"/>
  <c r="BH27" i="17"/>
  <c r="AI29" i="17"/>
  <c r="AJ29" i="17"/>
  <c r="BH26" i="17"/>
  <c r="AL29" i="17"/>
  <c r="AX29" i="17"/>
  <c r="AZ29" i="17"/>
  <c r="AO29" i="17"/>
  <c r="BA29" i="17"/>
  <c r="AP29" i="17"/>
  <c r="BB29" i="17"/>
  <c r="BJ29" i="17"/>
  <c r="CS31" i="17"/>
  <c r="AR29" i="17"/>
  <c r="BD29" i="17"/>
  <c r="X35" i="17"/>
  <c r="X38" i="17" s="1"/>
  <c r="AS29" i="17"/>
  <c r="BE29" i="17"/>
  <c r="AT29" i="17"/>
  <c r="BF29" i="17"/>
  <c r="BG29" i="17"/>
  <c r="I38" i="17"/>
  <c r="U38" i="17"/>
  <c r="J38" i="17"/>
  <c r="V38" i="17"/>
  <c r="AK29" i="17"/>
  <c r="AW29" i="17"/>
  <c r="BM29" i="17"/>
  <c r="L38" i="17"/>
  <c r="Y38" i="17"/>
  <c r="BH28" i="17"/>
  <c r="AM29" i="17"/>
  <c r="AY29" i="17"/>
  <c r="X33" i="17"/>
  <c r="M38" i="17"/>
  <c r="AC38" i="17"/>
  <c r="C38" i="17"/>
  <c r="O38" i="17"/>
  <c r="X36" i="17"/>
  <c r="D38" i="17"/>
  <c r="P38" i="17"/>
  <c r="BH24" i="17"/>
  <c r="X37" i="17"/>
  <c r="GJ27" i="5"/>
  <c r="GK27" i="5"/>
  <c r="GL27" i="5"/>
  <c r="GM27" i="5"/>
  <c r="GN27" i="5"/>
  <c r="GO27" i="5"/>
  <c r="GP27" i="5"/>
  <c r="GQ27" i="5"/>
  <c r="GR27" i="5"/>
  <c r="GS27" i="5"/>
  <c r="GT27" i="5"/>
  <c r="GV27" i="5"/>
  <c r="GY27" i="5"/>
  <c r="GJ28" i="5"/>
  <c r="GK28" i="5"/>
  <c r="GL28" i="5"/>
  <c r="GM28" i="5"/>
  <c r="GN28" i="5"/>
  <c r="GO28" i="5"/>
  <c r="GP28" i="5"/>
  <c r="GQ28" i="5"/>
  <c r="GR28" i="5"/>
  <c r="GS28" i="5"/>
  <c r="GT28" i="5"/>
  <c r="GV28" i="5"/>
  <c r="GY28" i="5"/>
  <c r="GJ29" i="5"/>
  <c r="GK29" i="5"/>
  <c r="GL29" i="5"/>
  <c r="GM29" i="5"/>
  <c r="GM31" i="5" s="1"/>
  <c r="GN29" i="5"/>
  <c r="GN31" i="5" s="1"/>
  <c r="GO29" i="5"/>
  <c r="GP29" i="5"/>
  <c r="GQ29" i="5"/>
  <c r="GR29" i="5"/>
  <c r="GS29" i="5"/>
  <c r="GS31" i="5" s="1"/>
  <c r="GT29" i="5"/>
  <c r="GT31" i="5" s="1"/>
  <c r="GV29" i="5"/>
  <c r="GY29" i="5"/>
  <c r="GY31" i="5" s="1"/>
  <c r="GJ30" i="5"/>
  <c r="GJ31" i="5" s="1"/>
  <c r="GK30" i="5"/>
  <c r="GL30" i="5"/>
  <c r="GM30" i="5"/>
  <c r="GN30" i="5"/>
  <c r="GO30" i="5"/>
  <c r="GO31" i="5" s="1"/>
  <c r="GP30" i="5"/>
  <c r="GP31" i="5" s="1"/>
  <c r="GQ30" i="5"/>
  <c r="GR30" i="5"/>
  <c r="GS30" i="5"/>
  <c r="GT30" i="5"/>
  <c r="GV30" i="5"/>
  <c r="GV31" i="5" s="1"/>
  <c r="GY30" i="5"/>
  <c r="GK31" i="5"/>
  <c r="GL31" i="5"/>
  <c r="GQ31" i="5"/>
  <c r="GR31" i="5"/>
  <c r="GI31" i="5"/>
  <c r="GI30" i="5"/>
  <c r="GI29" i="5"/>
  <c r="GI28" i="5"/>
  <c r="GI27" i="5"/>
  <c r="AG4" i="13"/>
  <c r="GT7" i="5"/>
  <c r="GT14" i="5"/>
  <c r="BH29" i="17" l="1"/>
  <c r="AX8" i="13"/>
  <c r="DV4" i="5"/>
  <c r="DV18" i="5"/>
  <c r="DV12" i="5"/>
  <c r="DV8" i="5"/>
  <c r="DV11" i="5"/>
  <c r="DV14" i="5"/>
  <c r="DV9" i="5"/>
  <c r="DV23" i="5"/>
  <c r="DV25" i="5"/>
  <c r="DV10" i="5"/>
  <c r="DV5" i="5"/>
  <c r="DV6" i="5"/>
  <c r="DV24" i="5"/>
  <c r="DV20" i="5"/>
  <c r="DV21" i="5"/>
  <c r="DV13" i="5"/>
  <c r="DV22" i="5"/>
  <c r="DV16" i="5"/>
  <c r="DV19" i="5"/>
  <c r="DV17" i="5"/>
  <c r="DV15" i="5"/>
  <c r="DV7" i="5"/>
  <c r="E7" i="23" l="1"/>
  <c r="E8" i="23"/>
  <c r="E9" i="23"/>
  <c r="E10" i="23"/>
  <c r="E11" i="23"/>
  <c r="E12" i="23"/>
  <c r="E13" i="23"/>
  <c r="E14" i="23"/>
  <c r="E15" i="23"/>
  <c r="E16" i="23"/>
  <c r="E17" i="23"/>
  <c r="E18" i="23"/>
  <c r="E19" i="23"/>
  <c r="E20" i="23"/>
  <c r="E21" i="23"/>
  <c r="E22" i="23"/>
  <c r="E23" i="23"/>
  <c r="E24" i="23"/>
  <c r="E25" i="23"/>
  <c r="E26" i="23"/>
  <c r="E27" i="23"/>
  <c r="E28" i="23"/>
  <c r="E29" i="23"/>
  <c r="E30" i="23"/>
  <c r="E31" i="23"/>
  <c r="E32" i="23"/>
  <c r="E33" i="23"/>
  <c r="M31" i="23"/>
  <c r="V6" i="23" l="1"/>
  <c r="V5" i="23"/>
  <c r="E5" i="23"/>
  <c r="E6" i="23"/>
  <c r="E4" i="23"/>
  <c r="V4" i="23"/>
  <c r="AW13" i="22"/>
  <c r="CA9" i="22"/>
  <c r="CA32" i="22"/>
  <c r="AW12" i="22"/>
  <c r="AW32" i="22"/>
  <c r="Y32" i="22"/>
  <c r="M145" i="23" l="1"/>
  <c r="I145" i="23"/>
  <c r="E145" i="23"/>
  <c r="M141" i="23"/>
  <c r="I141" i="23"/>
  <c r="E141" i="23"/>
  <c r="M137" i="23"/>
  <c r="I137" i="23"/>
  <c r="E137" i="23"/>
  <c r="M133" i="23"/>
  <c r="I133" i="23"/>
  <c r="E133" i="23"/>
  <c r="M129" i="23"/>
  <c r="I129" i="23"/>
  <c r="E129" i="23"/>
  <c r="M125" i="23"/>
  <c r="I125" i="23"/>
  <c r="E125" i="23"/>
  <c r="M121" i="23"/>
  <c r="I121" i="23"/>
  <c r="E121" i="23"/>
  <c r="M117" i="23"/>
  <c r="I117" i="23"/>
  <c r="E117" i="23"/>
  <c r="M113" i="23"/>
  <c r="I113" i="23"/>
  <c r="E113" i="23"/>
  <c r="M109" i="23"/>
  <c r="I109" i="23"/>
  <c r="E109" i="23"/>
  <c r="M105" i="23"/>
  <c r="I105" i="23"/>
  <c r="E105" i="23"/>
  <c r="M101" i="23"/>
  <c r="I101" i="23"/>
  <c r="E101" i="23"/>
  <c r="M97" i="23"/>
  <c r="I97" i="23"/>
  <c r="E97" i="23"/>
  <c r="M93" i="23"/>
  <c r="I93" i="23"/>
  <c r="E93" i="23"/>
  <c r="M89" i="23"/>
  <c r="I89" i="23"/>
  <c r="E89" i="23"/>
  <c r="M85" i="23"/>
  <c r="I85" i="23"/>
  <c r="E85" i="23"/>
  <c r="M81" i="23"/>
  <c r="I81" i="23"/>
  <c r="E81" i="23"/>
  <c r="M77" i="23"/>
  <c r="I77" i="23"/>
  <c r="E77" i="23"/>
  <c r="M73" i="23"/>
  <c r="I73" i="23"/>
  <c r="E73" i="23"/>
  <c r="M69" i="23"/>
  <c r="I69" i="23"/>
  <c r="E69" i="23"/>
  <c r="M65" i="23"/>
  <c r="I65" i="23"/>
  <c r="E65" i="23"/>
  <c r="M61" i="23"/>
  <c r="I61" i="23"/>
  <c r="E61" i="23"/>
  <c r="M57" i="23"/>
  <c r="I57" i="23"/>
  <c r="E57" i="23"/>
  <c r="M53" i="23"/>
  <c r="I53" i="23"/>
  <c r="E53" i="23"/>
  <c r="M49" i="23"/>
  <c r="I49" i="23"/>
  <c r="E49" i="23"/>
  <c r="M45" i="23"/>
  <c r="I45" i="23"/>
  <c r="E45" i="23"/>
  <c r="M41" i="23"/>
  <c r="I41" i="23"/>
  <c r="E41" i="23"/>
  <c r="L37" i="23"/>
  <c r="H37" i="23"/>
  <c r="D37" i="23"/>
  <c r="L36" i="23"/>
  <c r="H36" i="23"/>
  <c r="D36" i="23"/>
  <c r="O35" i="23"/>
  <c r="AA6" i="23" s="1"/>
  <c r="N35" i="23"/>
  <c r="Z6" i="23" s="1"/>
  <c r="L35" i="23"/>
  <c r="K35" i="23"/>
  <c r="AA5" i="23" s="1"/>
  <c r="J35" i="23"/>
  <c r="Z5" i="23" s="1"/>
  <c r="H35" i="23"/>
  <c r="U5" i="23" s="1"/>
  <c r="G35" i="23"/>
  <c r="AA4" i="23" s="1"/>
  <c r="F35" i="23"/>
  <c r="Z4" i="23" s="1"/>
  <c r="D35" i="23"/>
  <c r="U4" i="23" s="1"/>
  <c r="M34" i="23"/>
  <c r="E34" i="23"/>
  <c r="M30" i="23"/>
  <c r="M29" i="23"/>
  <c r="M28" i="23"/>
  <c r="M27" i="23"/>
  <c r="M26" i="23"/>
  <c r="M25" i="23"/>
  <c r="M24" i="23"/>
  <c r="M23" i="23"/>
  <c r="M22" i="23"/>
  <c r="M21" i="23"/>
  <c r="M16" i="23"/>
  <c r="M15" i="23"/>
  <c r="M14" i="23"/>
  <c r="M13" i="23"/>
  <c r="M12" i="23"/>
  <c r="M11" i="23"/>
  <c r="M10" i="23"/>
  <c r="M9" i="23"/>
  <c r="U6" i="23"/>
  <c r="T6" i="23"/>
  <c r="M6" i="23"/>
  <c r="T5" i="23"/>
  <c r="M5" i="23"/>
  <c r="T4" i="23"/>
  <c r="M4" i="23"/>
  <c r="BG34" i="22"/>
  <c r="C34" i="22"/>
  <c r="Y15" i="22"/>
  <c r="CA28" i="22"/>
  <c r="AW20" i="22"/>
  <c r="Y21" i="22"/>
  <c r="CA25" i="22"/>
  <c r="AW11" i="22"/>
  <c r="Y23" i="22"/>
  <c r="CA16" i="22"/>
  <c r="AW9" i="22"/>
  <c r="Y31" i="22"/>
  <c r="CA10" i="22"/>
  <c r="AW18" i="22"/>
  <c r="Y6" i="22"/>
  <c r="CA4" i="22"/>
  <c r="AW10" i="22"/>
  <c r="Y18" i="22"/>
  <c r="CA15" i="22"/>
  <c r="AW19" i="22"/>
  <c r="Y14" i="22"/>
  <c r="CA22" i="22"/>
  <c r="AW23" i="22"/>
  <c r="Y24" i="22"/>
  <c r="CA14" i="22"/>
  <c r="AW8" i="22"/>
  <c r="Y30" i="22"/>
  <c r="CA21" i="22"/>
  <c r="AW24" i="22"/>
  <c r="Y19" i="22"/>
  <c r="CA24" i="22"/>
  <c r="AW17" i="22"/>
  <c r="Y25" i="22"/>
  <c r="CA8" i="22"/>
  <c r="AW31" i="22"/>
  <c r="Y29" i="22"/>
  <c r="CA23" i="22"/>
  <c r="AW30" i="22"/>
  <c r="Y28" i="22"/>
  <c r="CA31" i="22"/>
  <c r="AW29" i="22"/>
  <c r="Y27" i="22"/>
  <c r="CA18" i="22"/>
  <c r="AW28" i="22"/>
  <c r="Y5" i="22"/>
  <c r="CA11" i="22"/>
  <c r="AW25" i="22"/>
  <c r="Y20" i="22"/>
  <c r="CA26" i="22"/>
  <c r="AW16" i="22"/>
  <c r="Y22" i="22"/>
  <c r="CA30" i="22"/>
  <c r="AW22" i="22"/>
  <c r="AW35" i="22" s="1"/>
  <c r="Y4" i="22"/>
  <c r="CA5" i="22"/>
  <c r="AW7" i="22"/>
  <c r="Y9" i="22"/>
  <c r="CA7" i="22"/>
  <c r="AW4" i="22"/>
  <c r="AW38" i="22" s="1"/>
  <c r="Y10" i="22"/>
  <c r="CA29" i="22"/>
  <c r="AW15" i="22"/>
  <c r="Y17" i="22"/>
  <c r="CA27" i="22"/>
  <c r="AW6" i="22"/>
  <c r="Y16" i="22"/>
  <c r="CA6" i="22"/>
  <c r="AW5" i="22"/>
  <c r="AW37" i="22" s="1"/>
  <c r="Y13" i="22"/>
  <c r="CA17" i="22"/>
  <c r="AW27" i="22"/>
  <c r="Y12" i="22"/>
  <c r="CA13" i="22"/>
  <c r="AW26" i="22"/>
  <c r="Y11" i="22"/>
  <c r="CA20" i="22"/>
  <c r="AW14" i="22"/>
  <c r="Y8" i="22"/>
  <c r="CA19" i="22"/>
  <c r="AW21" i="22"/>
  <c r="Y7" i="22"/>
  <c r="CA38" i="22" l="1"/>
  <c r="CA34" i="22"/>
  <c r="AW36" i="22"/>
  <c r="AW39" i="22" s="1"/>
  <c r="CA37" i="22"/>
  <c r="CA36" i="22"/>
  <c r="I34" i="23"/>
  <c r="I35" i="23" s="1"/>
  <c r="W5" i="23" s="1"/>
  <c r="AC6" i="23"/>
  <c r="AC5" i="23"/>
  <c r="E35" i="23"/>
  <c r="W4" i="23" s="1"/>
  <c r="M35" i="23"/>
  <c r="W6" i="23" s="1"/>
  <c r="AC4" i="23"/>
  <c r="AH39" i="22"/>
  <c r="BG39" i="22"/>
  <c r="C39" i="22"/>
  <c r="AX4" i="13"/>
  <c r="AX9" i="13"/>
  <c r="BB27" i="5"/>
  <c r="BC27" i="5"/>
  <c r="BD27" i="5"/>
  <c r="BE27" i="5"/>
  <c r="BF27" i="5"/>
  <c r="BG27" i="5"/>
  <c r="BH27" i="5"/>
  <c r="BI27" i="5"/>
  <c r="BJ27" i="5"/>
  <c r="BK27" i="5"/>
  <c r="BL27" i="5"/>
  <c r="BM27" i="5"/>
  <c r="BN27" i="5"/>
  <c r="BO27" i="5"/>
  <c r="BP27" i="5"/>
  <c r="BQ27" i="5"/>
  <c r="BR27" i="5"/>
  <c r="BS27" i="5"/>
  <c r="BT27" i="5"/>
  <c r="BU27" i="5"/>
  <c r="BV27" i="5"/>
  <c r="BW27" i="5"/>
  <c r="BX27" i="5"/>
  <c r="CA27" i="5"/>
  <c r="CD27" i="5"/>
  <c r="BB29" i="5"/>
  <c r="BC29" i="5"/>
  <c r="BD29" i="5"/>
  <c r="BE29" i="5"/>
  <c r="BF29" i="5"/>
  <c r="BG29" i="5"/>
  <c r="BH29" i="5"/>
  <c r="BI29" i="5"/>
  <c r="BJ29" i="5"/>
  <c r="BK29" i="5"/>
  <c r="BL29" i="5"/>
  <c r="BM29" i="5"/>
  <c r="BN29" i="5"/>
  <c r="BO29" i="5"/>
  <c r="BP29" i="5"/>
  <c r="BQ29" i="5"/>
  <c r="BR29" i="5"/>
  <c r="BS29" i="5"/>
  <c r="BT29" i="5"/>
  <c r="BU29" i="5"/>
  <c r="BV29" i="5"/>
  <c r="BW29" i="5"/>
  <c r="BX29" i="5"/>
  <c r="CA29" i="5"/>
  <c r="CD29" i="5"/>
  <c r="BB30" i="5"/>
  <c r="BC30" i="5"/>
  <c r="BD30" i="5"/>
  <c r="BD31" i="5" s="1"/>
  <c r="BE30" i="5"/>
  <c r="BF30" i="5"/>
  <c r="BG30" i="5"/>
  <c r="BH30" i="5"/>
  <c r="BH31" i="5" s="1"/>
  <c r="BI30" i="5"/>
  <c r="BJ30" i="5"/>
  <c r="BK30" i="5"/>
  <c r="BL30" i="5"/>
  <c r="BL31" i="5" s="1"/>
  <c r="BM30" i="5"/>
  <c r="BN30" i="5"/>
  <c r="BO30" i="5"/>
  <c r="BP30" i="5"/>
  <c r="BP31" i="5" s="1"/>
  <c r="BQ30" i="5"/>
  <c r="BR30" i="5"/>
  <c r="BS30" i="5"/>
  <c r="BT30" i="5"/>
  <c r="BT31" i="5" s="1"/>
  <c r="BU30" i="5"/>
  <c r="BV30" i="5"/>
  <c r="BW30" i="5"/>
  <c r="BX30" i="5"/>
  <c r="CA30" i="5"/>
  <c r="CD30" i="5"/>
  <c r="BX31" i="5"/>
  <c r="CA31" i="5"/>
  <c r="BA30" i="5"/>
  <c r="BA29" i="5"/>
  <c r="BA27" i="5"/>
  <c r="BY8" i="5"/>
  <c r="BY17" i="5"/>
  <c r="BY9" i="5"/>
  <c r="BY24" i="5"/>
  <c r="BY11" i="5"/>
  <c r="BY12" i="5"/>
  <c r="BY13" i="5"/>
  <c r="BY23" i="5"/>
  <c r="BY21" i="5"/>
  <c r="BY16" i="5"/>
  <c r="BY7" i="5"/>
  <c r="BY19" i="5"/>
  <c r="BY20" i="5"/>
  <c r="BY14" i="5"/>
  <c r="BY25" i="5"/>
  <c r="BY4" i="5"/>
  <c r="BY18" i="5"/>
  <c r="BY10" i="5"/>
  <c r="BY22" i="5"/>
  <c r="BY5" i="5"/>
  <c r="BY15" i="5"/>
  <c r="BY6" i="5"/>
  <c r="CA39" i="22" l="1"/>
  <c r="BY29" i="5"/>
  <c r="BR31" i="5"/>
  <c r="BJ31" i="5"/>
  <c r="BB31" i="5"/>
  <c r="BY27" i="5"/>
  <c r="BW31" i="5"/>
  <c r="BS31" i="5"/>
  <c r="BO31" i="5"/>
  <c r="BK31" i="5"/>
  <c r="BG31" i="5"/>
  <c r="BC31" i="5"/>
  <c r="BV31" i="5"/>
  <c r="BN31" i="5"/>
  <c r="BF31" i="5"/>
  <c r="BU31" i="5"/>
  <c r="BQ31" i="5"/>
  <c r="BM31" i="5"/>
  <c r="BI31" i="5"/>
  <c r="BE31" i="5"/>
  <c r="BY30" i="5"/>
  <c r="BY31" i="5" s="1"/>
  <c r="CD31" i="5"/>
  <c r="CJ27" i="5"/>
  <c r="CK27" i="5"/>
  <c r="CL27" i="5"/>
  <c r="CM27" i="5"/>
  <c r="CN27" i="5"/>
  <c r="CO27" i="5"/>
  <c r="CP27" i="5"/>
  <c r="CQ27" i="5"/>
  <c r="CR27" i="5"/>
  <c r="CS27" i="5"/>
  <c r="CT27" i="5"/>
  <c r="CW27" i="5"/>
  <c r="CZ27" i="5"/>
  <c r="CJ28" i="5"/>
  <c r="CK28" i="5"/>
  <c r="CL28" i="5"/>
  <c r="CM28" i="5"/>
  <c r="CN28" i="5"/>
  <c r="CO28" i="5"/>
  <c r="CP28" i="5"/>
  <c r="CQ28" i="5"/>
  <c r="CR28" i="5"/>
  <c r="CS28" i="5"/>
  <c r="CT28" i="5"/>
  <c r="CW28" i="5"/>
  <c r="CZ28" i="5"/>
  <c r="CJ29" i="5"/>
  <c r="CK29" i="5"/>
  <c r="CL29" i="5"/>
  <c r="CM29" i="5"/>
  <c r="CN29" i="5"/>
  <c r="CO29" i="5"/>
  <c r="CP29" i="5"/>
  <c r="CQ29" i="5"/>
  <c r="CR29" i="5"/>
  <c r="CS29" i="5"/>
  <c r="CT29" i="5"/>
  <c r="CW29" i="5"/>
  <c r="CZ29" i="5"/>
  <c r="CJ30" i="5"/>
  <c r="CK30" i="5"/>
  <c r="CL30" i="5"/>
  <c r="CM30" i="5"/>
  <c r="CN30" i="5"/>
  <c r="CO30" i="5"/>
  <c r="CP30" i="5"/>
  <c r="CQ30" i="5"/>
  <c r="CR30" i="5"/>
  <c r="CS30" i="5"/>
  <c r="CT30" i="5"/>
  <c r="CW30" i="5"/>
  <c r="CZ30" i="5"/>
  <c r="CI30" i="5"/>
  <c r="CI29" i="5"/>
  <c r="CI27" i="5"/>
  <c r="CT31" i="5" l="1"/>
  <c r="CP31" i="5"/>
  <c r="CL31" i="5"/>
  <c r="CZ31" i="5"/>
  <c r="CS31" i="5"/>
  <c r="CO31" i="5"/>
  <c r="CK31" i="5"/>
  <c r="CW31" i="5"/>
  <c r="CR31" i="5"/>
  <c r="CN31" i="5"/>
  <c r="CJ31" i="5"/>
  <c r="CQ31" i="5"/>
  <c r="CM31" i="5"/>
  <c r="Z30" i="7"/>
  <c r="BE28" i="4" l="1"/>
  <c r="CL33" i="10" l="1"/>
  <c r="CM33" i="10"/>
  <c r="CN33" i="10"/>
  <c r="CO33" i="10"/>
  <c r="CP33" i="10"/>
  <c r="CQ33" i="10"/>
  <c r="CR33" i="10"/>
  <c r="CS33" i="10"/>
  <c r="CT33" i="10"/>
  <c r="CX33" i="10"/>
  <c r="CL34" i="10"/>
  <c r="CL38" i="10" s="1"/>
  <c r="CM34" i="10"/>
  <c r="CM38" i="10" s="1"/>
  <c r="CN34" i="10"/>
  <c r="CN38" i="10" s="1"/>
  <c r="CO34" i="10"/>
  <c r="CO38" i="10" s="1"/>
  <c r="CP34" i="10"/>
  <c r="CQ34" i="10"/>
  <c r="CR34" i="10"/>
  <c r="CS34" i="10"/>
  <c r="CT34" i="10"/>
  <c r="CX34" i="10"/>
  <c r="CX38" i="10" s="1"/>
  <c r="CL35" i="10"/>
  <c r="CM35" i="10"/>
  <c r="CN35" i="10"/>
  <c r="CO35" i="10"/>
  <c r="CP35" i="10"/>
  <c r="CQ35" i="10"/>
  <c r="CR35" i="10"/>
  <c r="CR38" i="10" s="1"/>
  <c r="CS35" i="10"/>
  <c r="CT35" i="10"/>
  <c r="CX35" i="10"/>
  <c r="CL36" i="10"/>
  <c r="CM36" i="10"/>
  <c r="CN36" i="10"/>
  <c r="CO36" i="10"/>
  <c r="CP36" i="10"/>
  <c r="CQ36" i="10"/>
  <c r="CR36" i="10"/>
  <c r="CS36" i="10"/>
  <c r="CS38" i="10" s="1"/>
  <c r="CT36" i="10"/>
  <c r="CX36" i="10"/>
  <c r="CL37" i="10"/>
  <c r="CM37" i="10"/>
  <c r="CN37" i="10"/>
  <c r="CO37" i="10"/>
  <c r="CP37" i="10"/>
  <c r="CQ37" i="10"/>
  <c r="CR37" i="10"/>
  <c r="CS37" i="10"/>
  <c r="CT37" i="10"/>
  <c r="CX37" i="10"/>
  <c r="CP38" i="10"/>
  <c r="CQ38" i="10"/>
  <c r="CT38" i="10"/>
  <c r="CK37" i="10"/>
  <c r="CK36" i="10"/>
  <c r="CK35" i="10"/>
  <c r="CK34" i="10"/>
  <c r="BF24" i="4"/>
  <c r="BG24" i="4"/>
  <c r="BH24" i="4"/>
  <c r="BI24" i="4"/>
  <c r="BJ24" i="4"/>
  <c r="BK24" i="4"/>
  <c r="BL24" i="4"/>
  <c r="BM24" i="4"/>
  <c r="BN24" i="4"/>
  <c r="BO24" i="4"/>
  <c r="BP24" i="4"/>
  <c r="BQ24" i="4"/>
  <c r="BR24" i="4"/>
  <c r="BS24" i="4"/>
  <c r="BT24" i="4"/>
  <c r="BU24" i="4"/>
  <c r="BV24" i="4"/>
  <c r="BW24" i="4"/>
  <c r="BX24" i="4"/>
  <c r="BY24" i="4"/>
  <c r="BZ24" i="4"/>
  <c r="CA24" i="4"/>
  <c r="CB24" i="4"/>
  <c r="CC24" i="4"/>
  <c r="CF24" i="4"/>
  <c r="CI24" i="4"/>
  <c r="BF26" i="4"/>
  <c r="BF29" i="4" s="1"/>
  <c r="BG26" i="4"/>
  <c r="BH26" i="4"/>
  <c r="BI26" i="4"/>
  <c r="BJ26" i="4"/>
  <c r="BK26" i="4"/>
  <c r="BL26" i="4"/>
  <c r="BM26" i="4"/>
  <c r="BM29" i="4" s="1"/>
  <c r="BN26" i="4"/>
  <c r="BN29" i="4" s="1"/>
  <c r="BO26" i="4"/>
  <c r="BO29" i="4" s="1"/>
  <c r="BP26" i="4"/>
  <c r="BP29" i="4" s="1"/>
  <c r="BQ26" i="4"/>
  <c r="BQ29" i="4" s="1"/>
  <c r="BR26" i="4"/>
  <c r="BR29" i="4" s="1"/>
  <c r="BS26" i="4"/>
  <c r="BT26" i="4"/>
  <c r="BU26" i="4"/>
  <c r="BV26" i="4"/>
  <c r="BW26" i="4"/>
  <c r="BX26" i="4"/>
  <c r="BY26" i="4"/>
  <c r="BY29" i="4" s="1"/>
  <c r="BZ26" i="4"/>
  <c r="BZ29" i="4" s="1"/>
  <c r="CA26" i="4"/>
  <c r="CA29" i="4" s="1"/>
  <c r="CB26" i="4"/>
  <c r="CB29" i="4" s="1"/>
  <c r="CC26" i="4"/>
  <c r="CC29" i="4" s="1"/>
  <c r="CD26" i="4"/>
  <c r="CD29" i="4" s="1"/>
  <c r="CF26" i="4"/>
  <c r="CI26" i="4"/>
  <c r="BF27" i="4"/>
  <c r="BG27" i="4"/>
  <c r="BH27" i="4"/>
  <c r="BI27" i="4"/>
  <c r="BJ27" i="4"/>
  <c r="BK27" i="4"/>
  <c r="BL27" i="4"/>
  <c r="BM27" i="4"/>
  <c r="BN27" i="4"/>
  <c r="BO27" i="4"/>
  <c r="BP27" i="4"/>
  <c r="BQ27" i="4"/>
  <c r="BR27" i="4"/>
  <c r="BS27" i="4"/>
  <c r="BT27" i="4"/>
  <c r="BU27" i="4"/>
  <c r="BV27" i="4"/>
  <c r="BW27" i="4"/>
  <c r="BX27" i="4"/>
  <c r="BY27" i="4"/>
  <c r="BZ27" i="4"/>
  <c r="CA27" i="4"/>
  <c r="CB27" i="4"/>
  <c r="CC27" i="4"/>
  <c r="CD27" i="4"/>
  <c r="CF27" i="4"/>
  <c r="CI27" i="4"/>
  <c r="BF28" i="4"/>
  <c r="BG28" i="4"/>
  <c r="BH28" i="4"/>
  <c r="BI28" i="4"/>
  <c r="BJ28" i="4"/>
  <c r="BK28" i="4"/>
  <c r="BL28" i="4"/>
  <c r="BM28" i="4"/>
  <c r="BN28" i="4"/>
  <c r="BO28" i="4"/>
  <c r="BP28" i="4"/>
  <c r="BQ28" i="4"/>
  <c r="BR28" i="4"/>
  <c r="BS28" i="4"/>
  <c r="BT28" i="4"/>
  <c r="BU28" i="4"/>
  <c r="BV28" i="4"/>
  <c r="BW28" i="4"/>
  <c r="BX28" i="4"/>
  <c r="BY28" i="4"/>
  <c r="BZ28" i="4"/>
  <c r="CA28" i="4"/>
  <c r="CB28" i="4"/>
  <c r="CC28" i="4"/>
  <c r="CD28" i="4"/>
  <c r="CF28" i="4"/>
  <c r="CI28" i="4"/>
  <c r="BG29" i="4"/>
  <c r="BH29" i="4"/>
  <c r="BI29" i="4"/>
  <c r="BJ29" i="4"/>
  <c r="BK29" i="4"/>
  <c r="BL29" i="4"/>
  <c r="BS29" i="4"/>
  <c r="BT29" i="4"/>
  <c r="BU29" i="4"/>
  <c r="BV29" i="4"/>
  <c r="BW29" i="4"/>
  <c r="BX29" i="4"/>
  <c r="CF29" i="4"/>
  <c r="CI29" i="4"/>
  <c r="BE27" i="4"/>
  <c r="BE26" i="4"/>
  <c r="BE24" i="4"/>
  <c r="AC7" i="12"/>
  <c r="AC6" i="12"/>
  <c r="L22" i="12"/>
  <c r="P22" i="12"/>
  <c r="AC5" i="12"/>
  <c r="H22" i="12"/>
  <c r="AC4" i="12"/>
  <c r="CD8" i="4"/>
  <c r="CD7" i="4"/>
  <c r="CD9" i="4"/>
  <c r="CD19" i="4"/>
  <c r="CD6" i="4"/>
  <c r="CD12" i="4"/>
  <c r="CD5" i="4"/>
  <c r="CD4" i="4"/>
  <c r="CD13" i="4"/>
  <c r="CD14" i="4"/>
  <c r="CD10" i="4"/>
  <c r="CD15" i="4"/>
  <c r="CD20" i="4"/>
  <c r="CD24" i="4" s="1"/>
  <c r="CD17" i="4"/>
  <c r="CD16" i="4"/>
  <c r="CD11" i="4"/>
  <c r="CD18" i="4"/>
  <c r="AR64" i="13" l="1"/>
  <c r="AK30" i="5" l="1"/>
  <c r="AS8" i="5"/>
  <c r="AS9" i="5"/>
  <c r="AS10" i="5"/>
  <c r="AS11" i="5"/>
  <c r="AS12" i="5"/>
  <c r="AS13" i="5"/>
  <c r="AS14" i="5"/>
  <c r="AS15" i="5"/>
  <c r="AS16" i="5"/>
  <c r="AS17" i="5"/>
  <c r="AS18" i="5"/>
  <c r="AS19" i="5"/>
  <c r="AS20" i="5"/>
  <c r="AS21" i="5"/>
  <c r="AS22" i="5"/>
  <c r="AS23" i="5"/>
  <c r="AS24" i="5"/>
  <c r="AS28" i="5" s="1"/>
  <c r="AS7" i="5"/>
  <c r="AD27" i="5"/>
  <c r="AE27" i="5"/>
  <c r="AF27" i="5"/>
  <c r="AG27" i="5"/>
  <c r="AH27" i="5"/>
  <c r="AI27" i="5"/>
  <c r="AJ27" i="5"/>
  <c r="AK27" i="5"/>
  <c r="AL27" i="5"/>
  <c r="AM27" i="5"/>
  <c r="AN27" i="5"/>
  <c r="AO27" i="5"/>
  <c r="AP27" i="5"/>
  <c r="AQ27" i="5"/>
  <c r="AR27" i="5"/>
  <c r="AU27" i="5"/>
  <c r="AV27" i="5"/>
  <c r="AD28" i="5"/>
  <c r="AE28" i="5"/>
  <c r="AE31" i="5" s="1"/>
  <c r="AF28" i="5"/>
  <c r="AG28" i="5"/>
  <c r="AH28" i="5"/>
  <c r="AI28" i="5"/>
  <c r="AJ28" i="5"/>
  <c r="AK28" i="5"/>
  <c r="AL28" i="5"/>
  <c r="AM28" i="5"/>
  <c r="AN28" i="5"/>
  <c r="AO28" i="5"/>
  <c r="AP28" i="5"/>
  <c r="AQ28" i="5"/>
  <c r="AR28" i="5"/>
  <c r="AU28" i="5"/>
  <c r="AV28" i="5"/>
  <c r="AD29" i="5"/>
  <c r="AE29" i="5"/>
  <c r="AF29" i="5"/>
  <c r="AG29" i="5"/>
  <c r="AH29" i="5"/>
  <c r="AI29" i="5"/>
  <c r="AJ29" i="5"/>
  <c r="AK29" i="5"/>
  <c r="AL29" i="5"/>
  <c r="AM29" i="5"/>
  <c r="AN29" i="5"/>
  <c r="AO29" i="5"/>
  <c r="AP29" i="5"/>
  <c r="AQ29" i="5"/>
  <c r="AR29" i="5"/>
  <c r="AU29" i="5"/>
  <c r="AV29" i="5"/>
  <c r="AD30" i="5"/>
  <c r="AE30" i="5"/>
  <c r="AF30" i="5"/>
  <c r="AG30" i="5"/>
  <c r="AH30" i="5"/>
  <c r="AI30" i="5"/>
  <c r="AJ30" i="5"/>
  <c r="AL30" i="5"/>
  <c r="AM30" i="5"/>
  <c r="AN30" i="5"/>
  <c r="AO30" i="5"/>
  <c r="AP30" i="5"/>
  <c r="AQ30" i="5"/>
  <c r="AR30" i="5"/>
  <c r="AU30" i="5"/>
  <c r="AV30" i="5"/>
  <c r="AC30" i="5"/>
  <c r="AC29" i="5"/>
  <c r="AC28" i="5"/>
  <c r="EH27" i="5"/>
  <c r="EI27" i="5"/>
  <c r="EJ27" i="5"/>
  <c r="EK27" i="5"/>
  <c r="EL27" i="5"/>
  <c r="EM27" i="5"/>
  <c r="EN27" i="5"/>
  <c r="EO27" i="5"/>
  <c r="EP27" i="5"/>
  <c r="EQ27" i="5"/>
  <c r="ER27" i="5"/>
  <c r="ES27" i="5"/>
  <c r="ET27" i="5"/>
  <c r="EU27" i="5"/>
  <c r="EV27" i="5"/>
  <c r="EW27" i="5"/>
  <c r="EX27" i="5"/>
  <c r="EY27" i="5"/>
  <c r="EZ27" i="5"/>
  <c r="FA27" i="5"/>
  <c r="FB27" i="5"/>
  <c r="FC27" i="5"/>
  <c r="FD27" i="5"/>
  <c r="FE27" i="5"/>
  <c r="FH27" i="5"/>
  <c r="FK27" i="5"/>
  <c r="EH29" i="5"/>
  <c r="EI29" i="5"/>
  <c r="EJ29" i="5"/>
  <c r="EK29" i="5"/>
  <c r="EL29" i="5"/>
  <c r="EM29" i="5"/>
  <c r="EN29" i="5"/>
  <c r="EO29" i="5"/>
  <c r="EP29" i="5"/>
  <c r="EQ29" i="5"/>
  <c r="ER29" i="5"/>
  <c r="ES29" i="5"/>
  <c r="ET29" i="5"/>
  <c r="EU29" i="5"/>
  <c r="EV29" i="5"/>
  <c r="EW29" i="5"/>
  <c r="EX29" i="5"/>
  <c r="EY29" i="5"/>
  <c r="EZ29" i="5"/>
  <c r="FA29" i="5"/>
  <c r="FB29" i="5"/>
  <c r="FC29" i="5"/>
  <c r="FD29" i="5"/>
  <c r="FE29" i="5"/>
  <c r="FH29" i="5"/>
  <c r="FK29" i="5"/>
  <c r="EH30" i="5"/>
  <c r="EH31" i="5" s="1"/>
  <c r="EI30" i="5"/>
  <c r="EJ30" i="5"/>
  <c r="EK30" i="5"/>
  <c r="EK31" i="5" s="1"/>
  <c r="EL30" i="5"/>
  <c r="EM30" i="5"/>
  <c r="EN30" i="5"/>
  <c r="EO30" i="5"/>
  <c r="EO31" i="5" s="1"/>
  <c r="EP30" i="5"/>
  <c r="EP31" i="5" s="1"/>
  <c r="EQ30" i="5"/>
  <c r="ER30" i="5"/>
  <c r="ES30" i="5"/>
  <c r="ES31" i="5" s="1"/>
  <c r="ET30" i="5"/>
  <c r="EU30" i="5"/>
  <c r="EV30" i="5"/>
  <c r="EW30" i="5"/>
  <c r="EW31" i="5" s="1"/>
  <c r="EX30" i="5"/>
  <c r="EY30" i="5"/>
  <c r="EZ30" i="5"/>
  <c r="FA30" i="5"/>
  <c r="FA31" i="5" s="1"/>
  <c r="FB30" i="5"/>
  <c r="FC30" i="5"/>
  <c r="FD30" i="5"/>
  <c r="FE30" i="5"/>
  <c r="FE31" i="5" s="1"/>
  <c r="FH30" i="5"/>
  <c r="FK30" i="5"/>
  <c r="FB31" i="5"/>
  <c r="EG27" i="5"/>
  <c r="EG30" i="5"/>
  <c r="EG29" i="5"/>
  <c r="EG31" i="5" s="1"/>
  <c r="FQ27" i="5"/>
  <c r="FR27" i="5"/>
  <c r="FS27" i="5"/>
  <c r="FT27" i="5"/>
  <c r="FU27" i="5"/>
  <c r="FV27" i="5"/>
  <c r="FW27" i="5"/>
  <c r="FX27" i="5"/>
  <c r="FQ29" i="5"/>
  <c r="FR29" i="5"/>
  <c r="FS29" i="5"/>
  <c r="FT29" i="5"/>
  <c r="FU29" i="5"/>
  <c r="FV29" i="5"/>
  <c r="FW29" i="5"/>
  <c r="FW31" i="5" s="1"/>
  <c r="FX29" i="5"/>
  <c r="FX31" i="5" s="1"/>
  <c r="FQ30" i="5"/>
  <c r="FQ31" i="5" s="1"/>
  <c r="FR30" i="5"/>
  <c r="FR31" i="5" s="1"/>
  <c r="FS30" i="5"/>
  <c r="FS31" i="5" s="1"/>
  <c r="FT30" i="5"/>
  <c r="FU30" i="5"/>
  <c r="FV30" i="5"/>
  <c r="FV31" i="5" s="1"/>
  <c r="FW30" i="5"/>
  <c r="FX30" i="5"/>
  <c r="FU31" i="5"/>
  <c r="FP27" i="5"/>
  <c r="FP30" i="5"/>
  <c r="FP29" i="5"/>
  <c r="HE27" i="5"/>
  <c r="HF27" i="5"/>
  <c r="HG27" i="5"/>
  <c r="HH27" i="5"/>
  <c r="HI27" i="5"/>
  <c r="HJ27" i="5"/>
  <c r="HK27" i="5"/>
  <c r="HL27" i="5"/>
  <c r="HO27" i="5"/>
  <c r="HR27" i="5"/>
  <c r="HE30" i="5"/>
  <c r="HE31" i="5" s="1"/>
  <c r="HF30" i="5"/>
  <c r="HF31" i="5" s="1"/>
  <c r="HG30" i="5"/>
  <c r="HG31" i="5" s="1"/>
  <c r="HH30" i="5"/>
  <c r="HH31" i="5" s="1"/>
  <c r="HI30" i="5"/>
  <c r="HI31" i="5" s="1"/>
  <c r="HJ30" i="5"/>
  <c r="HJ31" i="5" s="1"/>
  <c r="HK30" i="5"/>
  <c r="HK31" i="5" s="1"/>
  <c r="HL30" i="5"/>
  <c r="HO30" i="5"/>
  <c r="HO31" i="5" s="1"/>
  <c r="HR30" i="5"/>
  <c r="HR31" i="5" s="1"/>
  <c r="HL31" i="5"/>
  <c r="HD30" i="5"/>
  <c r="HD31" i="5" s="1"/>
  <c r="AX6" i="13"/>
  <c r="AX5" i="13"/>
  <c r="AX12" i="13"/>
  <c r="AX7" i="13"/>
  <c r="ER31" i="5" l="1"/>
  <c r="ET31" i="5"/>
  <c r="EU31" i="5"/>
  <c r="EQ31" i="5"/>
  <c r="EI31" i="5"/>
  <c r="FP31" i="5"/>
  <c r="FH31" i="5"/>
  <c r="FD31" i="5"/>
  <c r="AM31" i="5"/>
  <c r="AQ31" i="5"/>
  <c r="AR31" i="5"/>
  <c r="AJ31" i="5"/>
  <c r="AG31" i="5"/>
  <c r="AL31" i="5"/>
  <c r="AV31" i="5"/>
  <c r="FC31" i="5"/>
  <c r="EY31" i="5"/>
  <c r="EM31" i="5"/>
  <c r="AC31" i="5"/>
  <c r="FT31" i="5"/>
  <c r="FK31" i="5"/>
  <c r="EZ31" i="5"/>
  <c r="EV31" i="5"/>
  <c r="EN31" i="5"/>
  <c r="EJ31" i="5"/>
  <c r="AI31" i="5"/>
  <c r="AH31" i="5"/>
  <c r="EX31" i="5"/>
  <c r="EL31" i="5"/>
  <c r="AN31" i="5"/>
  <c r="AF31" i="5"/>
  <c r="AU31" i="5"/>
  <c r="AK31" i="5"/>
  <c r="AS29" i="5"/>
  <c r="AP31" i="5"/>
  <c r="AD31" i="5"/>
  <c r="AO31" i="5"/>
  <c r="AS6" i="5"/>
  <c r="AS25" i="5"/>
  <c r="AS4" i="5"/>
  <c r="AS5" i="5"/>
  <c r="AS30" i="5" l="1"/>
  <c r="AS31" i="5" s="1"/>
  <c r="AS27" i="5"/>
  <c r="HD27" i="5"/>
  <c r="HM25" i="5"/>
  <c r="HM24" i="5"/>
  <c r="HM23" i="5"/>
  <c r="HM22" i="5"/>
  <c r="HM21" i="5"/>
  <c r="HM20" i="5"/>
  <c r="HM19" i="5"/>
  <c r="HM18" i="5"/>
  <c r="HM17" i="5"/>
  <c r="HM16" i="5"/>
  <c r="HM15" i="5"/>
  <c r="HM14" i="5"/>
  <c r="HM13" i="5"/>
  <c r="HM12" i="5"/>
  <c r="HM11" i="5"/>
  <c r="HM10" i="5"/>
  <c r="HM9" i="5"/>
  <c r="HM8" i="5"/>
  <c r="HM7" i="5"/>
  <c r="HM6" i="5"/>
  <c r="HM5" i="5"/>
  <c r="HM4" i="5"/>
  <c r="GT13" i="5"/>
  <c r="GT21" i="5"/>
  <c r="GT12" i="5"/>
  <c r="GT11" i="5"/>
  <c r="GT23" i="5"/>
  <c r="GT6" i="5"/>
  <c r="GT18" i="5"/>
  <c r="GT25" i="5"/>
  <c r="GT22" i="5"/>
  <c r="GT5" i="5"/>
  <c r="GT10" i="5"/>
  <c r="GT20" i="5"/>
  <c r="GT19" i="5"/>
  <c r="GT24" i="5"/>
  <c r="GT17" i="5"/>
  <c r="GT16" i="5"/>
  <c r="GT9" i="5"/>
  <c r="GT15" i="5"/>
  <c r="GT4" i="5"/>
  <c r="GT8" i="5"/>
  <c r="GD30" i="5"/>
  <c r="GA30" i="5"/>
  <c r="GD29" i="5"/>
  <c r="GA29" i="5"/>
  <c r="GD27" i="5"/>
  <c r="GA27" i="5"/>
  <c r="FY4" i="5"/>
  <c r="FY16" i="5"/>
  <c r="FY22" i="5"/>
  <c r="FY6" i="5"/>
  <c r="FY15" i="5"/>
  <c r="FY19" i="5"/>
  <c r="FY12" i="5"/>
  <c r="FY24" i="5"/>
  <c r="FY21" i="5"/>
  <c r="FY18" i="5"/>
  <c r="FY11" i="5"/>
  <c r="FY10" i="5"/>
  <c r="FY23" i="5"/>
  <c r="FY20" i="5"/>
  <c r="FY9" i="5"/>
  <c r="FY17" i="5"/>
  <c r="FY8" i="5"/>
  <c r="FY14" i="5"/>
  <c r="FY5" i="5"/>
  <c r="FY25" i="5"/>
  <c r="FY13" i="5"/>
  <c r="FY7" i="5"/>
  <c r="CU23" i="5"/>
  <c r="CU15" i="5"/>
  <c r="CU11" i="5"/>
  <c r="CU12" i="5"/>
  <c r="CU16" i="5"/>
  <c r="CU13" i="5"/>
  <c r="CU24" i="5"/>
  <c r="CU22" i="5"/>
  <c r="CU17" i="5"/>
  <c r="CU7" i="5"/>
  <c r="CU8" i="5"/>
  <c r="CU14" i="5"/>
  <c r="CU20" i="5"/>
  <c r="CU25" i="5"/>
  <c r="CU18" i="5"/>
  <c r="CU9" i="5"/>
  <c r="CU10" i="5"/>
  <c r="CU4" i="5"/>
  <c r="CU21" i="5"/>
  <c r="CU5" i="5"/>
  <c r="CU19" i="5"/>
  <c r="CU6" i="5"/>
  <c r="FF6" i="5"/>
  <c r="FF21" i="5"/>
  <c r="FF8" i="5"/>
  <c r="FF4" i="5"/>
  <c r="FF13" i="5"/>
  <c r="FF7" i="5"/>
  <c r="FF9" i="5"/>
  <c r="FF14" i="5"/>
  <c r="FF23" i="5"/>
  <c r="FF29" i="5" s="1"/>
  <c r="FF16" i="5"/>
  <c r="FF5" i="5"/>
  <c r="FF19" i="5"/>
  <c r="FF17" i="5"/>
  <c r="FF18" i="5"/>
  <c r="FF15" i="5"/>
  <c r="FF22" i="5"/>
  <c r="FF20" i="5"/>
  <c r="FF10" i="5"/>
  <c r="FF24" i="5"/>
  <c r="FF12" i="5"/>
  <c r="FF25" i="5"/>
  <c r="FF11" i="5"/>
  <c r="CU28" i="5" l="1"/>
  <c r="CU29" i="5"/>
  <c r="CU30" i="5"/>
  <c r="CU27" i="5"/>
  <c r="FF30" i="5"/>
  <c r="FF31" i="5" s="1"/>
  <c r="FF27" i="5"/>
  <c r="HM27" i="5"/>
  <c r="HM30" i="5"/>
  <c r="HM31" i="5" s="1"/>
  <c r="GA31" i="5"/>
  <c r="GD31" i="5"/>
  <c r="FY29" i="5"/>
  <c r="FY30" i="5"/>
  <c r="FY27" i="5"/>
  <c r="CU31" i="5" l="1"/>
  <c r="FY31" i="5"/>
  <c r="AX10" i="13"/>
  <c r="AX11" i="13"/>
  <c r="AV7" i="13"/>
  <c r="AT7" i="13"/>
  <c r="AS12" i="13"/>
  <c r="AS11" i="13"/>
  <c r="AS10" i="13"/>
  <c r="AS9" i="13"/>
  <c r="AS8" i="13"/>
  <c r="AS7" i="13"/>
  <c r="AS6" i="13"/>
  <c r="AS5" i="13"/>
  <c r="AS4" i="13"/>
  <c r="AK5" i="13"/>
  <c r="AK6" i="13"/>
  <c r="AK7" i="13"/>
  <c r="AK8" i="13"/>
  <c r="AK9" i="13"/>
  <c r="AK10" i="13"/>
  <c r="AK11" i="13"/>
  <c r="AK12" i="13"/>
  <c r="AK13" i="13"/>
  <c r="AK14" i="13"/>
  <c r="AK16" i="13"/>
  <c r="AK17" i="13"/>
  <c r="AK18" i="13"/>
  <c r="AK19" i="13"/>
  <c r="AK20" i="13"/>
  <c r="AK21" i="13"/>
  <c r="AK22" i="13"/>
  <c r="AK24" i="13"/>
  <c r="AG5" i="13"/>
  <c r="AG6" i="13"/>
  <c r="AG7" i="13"/>
  <c r="AG8" i="13"/>
  <c r="AG9" i="13"/>
  <c r="AG10" i="13"/>
  <c r="AG11" i="13"/>
  <c r="AG12" i="13"/>
  <c r="AG13" i="13"/>
  <c r="AG14" i="13"/>
  <c r="AG15" i="13"/>
  <c r="AG16" i="13"/>
  <c r="AG17" i="13"/>
  <c r="AG18" i="13"/>
  <c r="AG19" i="13"/>
  <c r="AG20" i="13"/>
  <c r="AG21" i="13"/>
  <c r="AG22" i="13"/>
  <c r="AG23" i="13"/>
  <c r="AG24" i="13"/>
  <c r="AG25" i="13"/>
  <c r="AC5" i="13"/>
  <c r="AC6" i="13"/>
  <c r="AC7" i="13"/>
  <c r="AC8" i="13"/>
  <c r="AC9" i="13"/>
  <c r="AC10" i="13"/>
  <c r="AC11" i="13"/>
  <c r="AC12" i="13"/>
  <c r="AC13" i="13"/>
  <c r="AC14" i="13"/>
  <c r="AC15" i="13"/>
  <c r="AC16" i="13"/>
  <c r="AC17" i="13"/>
  <c r="AC18" i="13"/>
  <c r="AC19" i="13"/>
  <c r="AC20" i="13"/>
  <c r="AC21" i="13"/>
  <c r="AC22" i="13"/>
  <c r="AC23" i="13"/>
  <c r="AC24" i="13"/>
  <c r="AC25" i="13"/>
  <c r="Y6" i="13"/>
  <c r="Y7" i="13"/>
  <c r="Y8" i="13"/>
  <c r="Y9" i="13"/>
  <c r="Y10" i="13"/>
  <c r="Y12" i="13"/>
  <c r="Y13" i="13"/>
  <c r="Y14" i="13"/>
  <c r="Y15" i="13"/>
  <c r="Y16" i="13"/>
  <c r="Y17" i="13"/>
  <c r="Y19" i="13"/>
  <c r="Y20" i="13"/>
  <c r="Y21" i="13"/>
  <c r="Y22" i="13"/>
  <c r="Y23" i="13"/>
  <c r="Y24" i="13"/>
  <c r="Y25" i="13"/>
  <c r="U5" i="13"/>
  <c r="U6" i="13"/>
  <c r="U7" i="13"/>
  <c r="U8" i="13"/>
  <c r="U9" i="13"/>
  <c r="U10" i="13"/>
  <c r="U11" i="13"/>
  <c r="U12" i="13"/>
  <c r="U14" i="13"/>
  <c r="U15" i="13"/>
  <c r="U16" i="13"/>
  <c r="U17" i="13"/>
  <c r="U18" i="13"/>
  <c r="U19" i="13"/>
  <c r="U20" i="13"/>
  <c r="U21" i="13"/>
  <c r="U22" i="13"/>
  <c r="U23" i="13"/>
  <c r="U24" i="13"/>
  <c r="U25" i="13"/>
  <c r="M5" i="13"/>
  <c r="M6" i="13"/>
  <c r="M7" i="13"/>
  <c r="M8" i="13"/>
  <c r="M9" i="13"/>
  <c r="M10" i="13"/>
  <c r="M11" i="13"/>
  <c r="M12" i="13"/>
  <c r="M13" i="13"/>
  <c r="M14" i="13"/>
  <c r="M15" i="13"/>
  <c r="M16" i="13"/>
  <c r="M17" i="13"/>
  <c r="M18" i="13"/>
  <c r="M20" i="13"/>
  <c r="M21" i="13"/>
  <c r="M22" i="13"/>
  <c r="M23" i="13"/>
  <c r="M24" i="13"/>
  <c r="M25" i="13"/>
  <c r="E5" i="13"/>
  <c r="E6" i="13"/>
  <c r="E7" i="13"/>
  <c r="E9" i="13"/>
  <c r="E10" i="13"/>
  <c r="E11" i="13"/>
  <c r="E12" i="13"/>
  <c r="E13" i="13"/>
  <c r="E14" i="13"/>
  <c r="E15" i="13"/>
  <c r="E16" i="13"/>
  <c r="E17" i="13"/>
  <c r="E18" i="13"/>
  <c r="E20" i="13"/>
  <c r="E21" i="13"/>
  <c r="E22" i="13"/>
  <c r="E23" i="13"/>
  <c r="E24" i="13"/>
  <c r="E25" i="13"/>
  <c r="AK4" i="13"/>
  <c r="AC4" i="13"/>
  <c r="Y4" i="13"/>
  <c r="U4" i="13"/>
  <c r="M4" i="13"/>
  <c r="E4" i="13"/>
  <c r="AJ29" i="13"/>
  <c r="AF29" i="13"/>
  <c r="AB29" i="13"/>
  <c r="AJ28" i="13"/>
  <c r="AF28" i="13"/>
  <c r="AB28" i="13"/>
  <c r="AM27" i="13"/>
  <c r="AZ12" i="13" s="1"/>
  <c r="AL27" i="13"/>
  <c r="AY12" i="13" s="1"/>
  <c r="AJ27" i="13"/>
  <c r="AT12" i="13" s="1"/>
  <c r="AI27" i="13"/>
  <c r="AZ11" i="13" s="1"/>
  <c r="AH27" i="13"/>
  <c r="AY11" i="13" s="1"/>
  <c r="AF27" i="13"/>
  <c r="AT11" i="13" s="1"/>
  <c r="AE27" i="13"/>
  <c r="AZ10" i="13" s="1"/>
  <c r="AD27" i="13"/>
  <c r="AY10" i="13" s="1"/>
  <c r="AB27" i="13"/>
  <c r="AT10" i="13" s="1"/>
  <c r="AK26" i="13"/>
  <c r="AG26" i="13"/>
  <c r="AC26" i="13"/>
  <c r="AU12" i="13"/>
  <c r="AU10" i="13"/>
  <c r="AU4" i="13"/>
  <c r="AU8" i="13"/>
  <c r="AU5" i="13"/>
  <c r="AU6" i="13"/>
  <c r="AU7" i="13"/>
  <c r="AU9" i="13"/>
  <c r="AU11" i="13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U27" i="5"/>
  <c r="W27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U29" i="5"/>
  <c r="W29" i="5"/>
  <c r="D30" i="5"/>
  <c r="E30" i="5"/>
  <c r="F30" i="5"/>
  <c r="G30" i="5"/>
  <c r="H30" i="5"/>
  <c r="I30" i="5"/>
  <c r="J30" i="5"/>
  <c r="K30" i="5"/>
  <c r="L30" i="5"/>
  <c r="M30" i="5"/>
  <c r="N30" i="5"/>
  <c r="O30" i="5"/>
  <c r="P30" i="5"/>
  <c r="Q30" i="5"/>
  <c r="R30" i="5"/>
  <c r="U30" i="5"/>
  <c r="W30" i="5"/>
  <c r="C30" i="5"/>
  <c r="C29" i="5"/>
  <c r="C27" i="5"/>
  <c r="S5" i="5"/>
  <c r="S21" i="5"/>
  <c r="S7" i="5"/>
  <c r="S23" i="5"/>
  <c r="S19" i="5"/>
  <c r="S15" i="5"/>
  <c r="S24" i="5"/>
  <c r="S17" i="5"/>
  <c r="S20" i="5"/>
  <c r="S12" i="5"/>
  <c r="S8" i="5"/>
  <c r="S18" i="5"/>
  <c r="S22" i="5"/>
  <c r="S25" i="5"/>
  <c r="S16" i="5"/>
  <c r="S11" i="5"/>
  <c r="S4" i="5"/>
  <c r="S6" i="5"/>
  <c r="S10" i="5"/>
  <c r="S9" i="5"/>
  <c r="S13" i="5"/>
  <c r="S14" i="5"/>
  <c r="BB11" i="13" l="1"/>
  <c r="C31" i="5"/>
  <c r="BB10" i="13"/>
  <c r="BB12" i="13"/>
  <c r="J31" i="5"/>
  <c r="M31" i="5"/>
  <c r="L31" i="5"/>
  <c r="R31" i="5"/>
  <c r="F31" i="5"/>
  <c r="K31" i="5"/>
  <c r="O31" i="5"/>
  <c r="H31" i="5"/>
  <c r="G31" i="5"/>
  <c r="U31" i="5"/>
  <c r="E31" i="5"/>
  <c r="I31" i="5"/>
  <c r="N31" i="5"/>
  <c r="Q31" i="5"/>
  <c r="S29" i="5"/>
  <c r="P31" i="5"/>
  <c r="D31" i="5"/>
  <c r="S30" i="5"/>
  <c r="W31" i="5"/>
  <c r="AC27" i="13"/>
  <c r="AV10" i="13" s="1"/>
  <c r="AG27" i="13"/>
  <c r="AV11" i="13" s="1"/>
  <c r="AK27" i="13"/>
  <c r="AV12" i="13" s="1"/>
  <c r="S27" i="5"/>
  <c r="AG7" i="11"/>
  <c r="AG4" i="11"/>
  <c r="CS5" i="10"/>
  <c r="S31" i="5" l="1"/>
  <c r="N32" i="11"/>
  <c r="O32" i="11"/>
  <c r="P32" i="11"/>
  <c r="R32" i="11"/>
  <c r="S32" i="11"/>
  <c r="Q5" i="11"/>
  <c r="Q6" i="11"/>
  <c r="Q7" i="11"/>
  <c r="Q8" i="11"/>
  <c r="Q9" i="11"/>
  <c r="Q10" i="11"/>
  <c r="Q11" i="11"/>
  <c r="Q12" i="11"/>
  <c r="Q13" i="11"/>
  <c r="Q14" i="11"/>
  <c r="Q15" i="11"/>
  <c r="Q16" i="11"/>
  <c r="Q17" i="11"/>
  <c r="Q18" i="11"/>
  <c r="Q19" i="11"/>
  <c r="Q20" i="11"/>
  <c r="Q21" i="11"/>
  <c r="Q22" i="11"/>
  <c r="Q23" i="11"/>
  <c r="Q24" i="11"/>
  <c r="Q25" i="11"/>
  <c r="Q26" i="11"/>
  <c r="Q27" i="11"/>
  <c r="Q28" i="11"/>
  <c r="Q29" i="11"/>
  <c r="Q30" i="11"/>
  <c r="Q31" i="11"/>
  <c r="Q4" i="11"/>
  <c r="CS19" i="10"/>
  <c r="Q32" i="11" l="1"/>
  <c r="CK33" i="10"/>
  <c r="CS16" i="10"/>
  <c r="CS30" i="10"/>
  <c r="CS8" i="10"/>
  <c r="CS6" i="10"/>
  <c r="CS25" i="10"/>
  <c r="CS21" i="10"/>
  <c r="CS24" i="10"/>
  <c r="CS9" i="10"/>
  <c r="CS26" i="10"/>
  <c r="CS22" i="10"/>
  <c r="CS28" i="10"/>
  <c r="CS20" i="10"/>
  <c r="CS4" i="10"/>
  <c r="CS17" i="10"/>
  <c r="CS18" i="10"/>
  <c r="CS13" i="10"/>
  <c r="CS23" i="10"/>
  <c r="CS11" i="10"/>
  <c r="CS7" i="10"/>
  <c r="CS27" i="10"/>
  <c r="CS14" i="10"/>
  <c r="CS15" i="10"/>
  <c r="CS12" i="10"/>
  <c r="CS10" i="10"/>
  <c r="CS29" i="10"/>
  <c r="CS31" i="10"/>
  <c r="D33" i="10"/>
  <c r="E33" i="10"/>
  <c r="F33" i="10"/>
  <c r="G33" i="10"/>
  <c r="H33" i="10"/>
  <c r="I33" i="10"/>
  <c r="J33" i="10"/>
  <c r="K33" i="10"/>
  <c r="L33" i="10"/>
  <c r="M33" i="10"/>
  <c r="N33" i="10"/>
  <c r="O33" i="10"/>
  <c r="P33" i="10"/>
  <c r="Q33" i="10"/>
  <c r="R33" i="10"/>
  <c r="S33" i="10"/>
  <c r="T33" i="10"/>
  <c r="U33" i="10"/>
  <c r="V33" i="10"/>
  <c r="X33" i="10"/>
  <c r="AB33" i="10"/>
  <c r="C33" i="10"/>
  <c r="D34" i="10"/>
  <c r="D38" i="10" s="1"/>
  <c r="E34" i="10"/>
  <c r="F34" i="10"/>
  <c r="G34" i="10"/>
  <c r="H34" i="10"/>
  <c r="I34" i="10"/>
  <c r="J34" i="10"/>
  <c r="K34" i="10"/>
  <c r="L34" i="10"/>
  <c r="M34" i="10"/>
  <c r="M38" i="10" s="1"/>
  <c r="N34" i="10"/>
  <c r="N38" i="10" s="1"/>
  <c r="O34" i="10"/>
  <c r="O38" i="10" s="1"/>
  <c r="P34" i="10"/>
  <c r="P38" i="10" s="1"/>
  <c r="Q34" i="10"/>
  <c r="R34" i="10"/>
  <c r="S34" i="10"/>
  <c r="T34" i="10"/>
  <c r="U34" i="10"/>
  <c r="V34" i="10"/>
  <c r="X34" i="10"/>
  <c r="AB34" i="10"/>
  <c r="AB38" i="10" s="1"/>
  <c r="D35" i="10"/>
  <c r="E35" i="10"/>
  <c r="F35" i="10"/>
  <c r="G35" i="10"/>
  <c r="H35" i="10"/>
  <c r="I35" i="10"/>
  <c r="J35" i="10"/>
  <c r="K35" i="10"/>
  <c r="L35" i="10"/>
  <c r="M35" i="10"/>
  <c r="N35" i="10"/>
  <c r="O35" i="10"/>
  <c r="P35" i="10"/>
  <c r="Q35" i="10"/>
  <c r="R35" i="10"/>
  <c r="S35" i="10"/>
  <c r="T35" i="10"/>
  <c r="U35" i="10"/>
  <c r="V35" i="10"/>
  <c r="X35" i="10"/>
  <c r="X38" i="10" s="1"/>
  <c r="AB35" i="10"/>
  <c r="D36" i="10"/>
  <c r="E36" i="10"/>
  <c r="F36" i="10"/>
  <c r="G36" i="10"/>
  <c r="G38" i="10" s="1"/>
  <c r="H36" i="10"/>
  <c r="H38" i="10" s="1"/>
  <c r="I36" i="10"/>
  <c r="J36" i="10"/>
  <c r="K36" i="10"/>
  <c r="L36" i="10"/>
  <c r="M36" i="10"/>
  <c r="N36" i="10"/>
  <c r="O36" i="10"/>
  <c r="P36" i="10"/>
  <c r="Q36" i="10"/>
  <c r="R36" i="10"/>
  <c r="S36" i="10"/>
  <c r="S38" i="10" s="1"/>
  <c r="T36" i="10"/>
  <c r="T38" i="10" s="1"/>
  <c r="U36" i="10"/>
  <c r="V36" i="10"/>
  <c r="X36" i="10"/>
  <c r="AB36" i="10"/>
  <c r="D37" i="10"/>
  <c r="E37" i="10"/>
  <c r="F37" i="10"/>
  <c r="G37" i="10"/>
  <c r="H37" i="10"/>
  <c r="I37" i="10"/>
  <c r="I38" i="10" s="1"/>
  <c r="J37" i="10"/>
  <c r="K37" i="10"/>
  <c r="L37" i="10"/>
  <c r="M37" i="10"/>
  <c r="N37" i="10"/>
  <c r="O37" i="10"/>
  <c r="P37" i="10"/>
  <c r="Q37" i="10"/>
  <c r="R37" i="10"/>
  <c r="S37" i="10"/>
  <c r="T37" i="10"/>
  <c r="U37" i="10"/>
  <c r="V37" i="10"/>
  <c r="X37" i="10"/>
  <c r="AB37" i="10"/>
  <c r="L38" i="10"/>
  <c r="U38" i="10"/>
  <c r="C37" i="10"/>
  <c r="C36" i="10"/>
  <c r="C35" i="10"/>
  <c r="C34" i="10"/>
  <c r="C38" i="10" s="1"/>
  <c r="D34" i="11"/>
  <c r="H34" i="11"/>
  <c r="L34" i="11"/>
  <c r="L33" i="11"/>
  <c r="D33" i="11"/>
  <c r="AA4" i="11"/>
  <c r="Z4" i="11"/>
  <c r="Y4" i="11"/>
  <c r="X4" i="11"/>
  <c r="E32" i="11"/>
  <c r="D32" i="11"/>
  <c r="E21" i="11"/>
  <c r="E22" i="11"/>
  <c r="E23" i="11"/>
  <c r="E26" i="11"/>
  <c r="E28" i="11"/>
  <c r="E29" i="11"/>
  <c r="E30" i="11"/>
  <c r="E31" i="11"/>
  <c r="E5" i="11"/>
  <c r="E6" i="11"/>
  <c r="E7" i="11"/>
  <c r="E8" i="11"/>
  <c r="E9" i="11"/>
  <c r="E10" i="11"/>
  <c r="E11" i="11"/>
  <c r="E12" i="11"/>
  <c r="E13" i="11"/>
  <c r="E14" i="11"/>
  <c r="E15" i="11"/>
  <c r="E16" i="11"/>
  <c r="E17" i="11"/>
  <c r="E18" i="11"/>
  <c r="E19" i="11"/>
  <c r="E4" i="11"/>
  <c r="G32" i="11"/>
  <c r="F32" i="11"/>
  <c r="W8" i="10"/>
  <c r="W4" i="10"/>
  <c r="W10" i="10"/>
  <c r="W5" i="10"/>
  <c r="W37" i="10" s="1"/>
  <c r="W25" i="10"/>
  <c r="W23" i="10"/>
  <c r="AV25" i="10"/>
  <c r="AV8" i="10"/>
  <c r="W24" i="10"/>
  <c r="W14" i="10"/>
  <c r="W17" i="10"/>
  <c r="W6" i="10"/>
  <c r="W20" i="10"/>
  <c r="W27" i="10"/>
  <c r="W34" i="10" s="1"/>
  <c r="W18" i="10"/>
  <c r="W15" i="10"/>
  <c r="W9" i="10"/>
  <c r="W21" i="10"/>
  <c r="W19" i="10"/>
  <c r="W11" i="10"/>
  <c r="W22" i="10"/>
  <c r="W26" i="10"/>
  <c r="W35" i="10" s="1"/>
  <c r="W30" i="10"/>
  <c r="W13" i="10"/>
  <c r="W31" i="10"/>
  <c r="W16" i="10"/>
  <c r="W28" i="10"/>
  <c r="W12" i="10"/>
  <c r="W29" i="10"/>
  <c r="W7" i="10"/>
  <c r="K38" i="10" l="1"/>
  <c r="R38" i="10"/>
  <c r="F38" i="10"/>
  <c r="J38" i="10"/>
  <c r="Q38" i="10"/>
  <c r="E38" i="10"/>
  <c r="W36" i="10"/>
  <c r="CK38" i="10"/>
  <c r="V38" i="10"/>
  <c r="W38" i="10"/>
  <c r="W33" i="10"/>
  <c r="AG34" i="10"/>
  <c r="AH34" i="10"/>
  <c r="AI34" i="10"/>
  <c r="AJ34" i="10"/>
  <c r="AK34" i="10"/>
  <c r="AL34" i="10"/>
  <c r="AM34" i="10"/>
  <c r="AM38" i="10" s="1"/>
  <c r="AN34" i="10"/>
  <c r="AO34" i="10"/>
  <c r="AP34" i="10"/>
  <c r="AQ34" i="10"/>
  <c r="AR34" i="10"/>
  <c r="AS34" i="10"/>
  <c r="AT34" i="10"/>
  <c r="AU34" i="10"/>
  <c r="AX34" i="10"/>
  <c r="BA34" i="10"/>
  <c r="BA38" i="10" s="1"/>
  <c r="AG35" i="10"/>
  <c r="AH35" i="10"/>
  <c r="AI35" i="10"/>
  <c r="AJ35" i="10"/>
  <c r="AK35" i="10"/>
  <c r="AL35" i="10"/>
  <c r="AM35" i="10"/>
  <c r="AN35" i="10"/>
  <c r="AN38" i="10" s="1"/>
  <c r="AO35" i="10"/>
  <c r="AP35" i="10"/>
  <c r="AP38" i="10" s="1"/>
  <c r="AQ35" i="10"/>
  <c r="AR35" i="10"/>
  <c r="AS35" i="10"/>
  <c r="AT35" i="10"/>
  <c r="AU35" i="10"/>
  <c r="AX35" i="10"/>
  <c r="BA35" i="10"/>
  <c r="AG36" i="10"/>
  <c r="AH36" i="10"/>
  <c r="AI36" i="10"/>
  <c r="AJ36" i="10"/>
  <c r="AK36" i="10"/>
  <c r="AL36" i="10"/>
  <c r="AM36" i="10"/>
  <c r="AN36" i="10"/>
  <c r="AO36" i="10"/>
  <c r="AP36" i="10"/>
  <c r="AQ36" i="10"/>
  <c r="AR36" i="10"/>
  <c r="AS36" i="10"/>
  <c r="AT36" i="10"/>
  <c r="AU36" i="10"/>
  <c r="AX36" i="10"/>
  <c r="BA36" i="10"/>
  <c r="AG37" i="10"/>
  <c r="AH37" i="10"/>
  <c r="AI37" i="10"/>
  <c r="AJ37" i="10"/>
  <c r="AK37" i="10"/>
  <c r="AL37" i="10"/>
  <c r="AM37" i="10"/>
  <c r="AN37" i="10"/>
  <c r="AO37" i="10"/>
  <c r="AP37" i="10"/>
  <c r="AQ37" i="10"/>
  <c r="AR37" i="10"/>
  <c r="AS37" i="10"/>
  <c r="AT37" i="10"/>
  <c r="AU37" i="10"/>
  <c r="AX37" i="10"/>
  <c r="AX38" i="10" s="1"/>
  <c r="BA37" i="10"/>
  <c r="AF37" i="10"/>
  <c r="AF36" i="10"/>
  <c r="AF35" i="10"/>
  <c r="AF34" i="10"/>
  <c r="AF38" i="10" s="1"/>
  <c r="M5" i="11"/>
  <c r="M6" i="11"/>
  <c r="M7" i="11"/>
  <c r="M8" i="11"/>
  <c r="M9" i="11"/>
  <c r="M10" i="11"/>
  <c r="M11" i="11"/>
  <c r="M12" i="11"/>
  <c r="M13" i="11"/>
  <c r="M14" i="11"/>
  <c r="M15" i="11"/>
  <c r="M16" i="11"/>
  <c r="M17" i="11"/>
  <c r="M18" i="11"/>
  <c r="M19" i="11"/>
  <c r="M20" i="11"/>
  <c r="M21" i="11"/>
  <c r="M22" i="11"/>
  <c r="M23" i="11"/>
  <c r="M24" i="11"/>
  <c r="M25" i="11"/>
  <c r="M26" i="11"/>
  <c r="M27" i="11"/>
  <c r="M28" i="11"/>
  <c r="M29" i="11"/>
  <c r="M30" i="11"/>
  <c r="M31" i="11"/>
  <c r="I10" i="11"/>
  <c r="I9" i="11"/>
  <c r="AV13" i="10"/>
  <c r="AO38" i="10" l="1"/>
  <c r="AT38" i="10"/>
  <c r="AH38" i="10"/>
  <c r="AG38" i="10"/>
  <c r="AS38" i="10"/>
  <c r="AL38" i="10"/>
  <c r="AK38" i="10"/>
  <c r="AI38" i="10"/>
  <c r="AJ38" i="10"/>
  <c r="AU38" i="10"/>
  <c r="AR38" i="10"/>
  <c r="AQ38" i="10"/>
  <c r="AV20" i="10"/>
  <c r="AV16" i="10"/>
  <c r="AV27" i="10"/>
  <c r="AV9" i="10"/>
  <c r="AV14" i="10"/>
  <c r="AV26" i="10"/>
  <c r="AV34" i="10" s="1"/>
  <c r="AV18" i="10"/>
  <c r="AV21" i="10"/>
  <c r="AV12" i="10"/>
  <c r="AV28" i="10"/>
  <c r="AV4" i="10"/>
  <c r="AV24" i="10"/>
  <c r="AV22" i="10"/>
  <c r="AV17" i="10"/>
  <c r="AV10" i="10"/>
  <c r="AV15" i="10"/>
  <c r="AV5" i="10"/>
  <c r="AV11" i="10"/>
  <c r="AV23" i="10"/>
  <c r="AV6" i="10"/>
  <c r="AV7" i="10"/>
  <c r="AV19" i="10"/>
  <c r="AV29" i="10"/>
  <c r="AV30" i="10"/>
  <c r="BG33" i="10"/>
  <c r="BH33" i="10"/>
  <c r="BI33" i="10"/>
  <c r="BJ33" i="10"/>
  <c r="BK33" i="10"/>
  <c r="BL33" i="10"/>
  <c r="BM33" i="10"/>
  <c r="BN33" i="10"/>
  <c r="BO33" i="10"/>
  <c r="BP33" i="10"/>
  <c r="BQ33" i="10"/>
  <c r="BR33" i="10"/>
  <c r="BS33" i="10"/>
  <c r="BT33" i="10"/>
  <c r="BU33" i="10"/>
  <c r="BV33" i="10"/>
  <c r="BW33" i="10"/>
  <c r="BX33" i="10"/>
  <c r="BY33" i="10"/>
  <c r="BZ33" i="10"/>
  <c r="CB33" i="10"/>
  <c r="CF33" i="10"/>
  <c r="BG35" i="10"/>
  <c r="BH35" i="10"/>
  <c r="BI35" i="10"/>
  <c r="BJ35" i="10"/>
  <c r="BK35" i="10"/>
  <c r="BL35" i="10"/>
  <c r="BL38" i="10" s="1"/>
  <c r="BM35" i="10"/>
  <c r="BM38" i="10" s="1"/>
  <c r="BN35" i="10"/>
  <c r="BO35" i="10"/>
  <c r="BP35" i="10"/>
  <c r="BQ35" i="10"/>
  <c r="BR35" i="10"/>
  <c r="BR38" i="10" s="1"/>
  <c r="BS35" i="10"/>
  <c r="BT35" i="10"/>
  <c r="BU35" i="10"/>
  <c r="BV35" i="10"/>
  <c r="BW35" i="10"/>
  <c r="BX35" i="10"/>
  <c r="BX38" i="10" s="1"/>
  <c r="BY35" i="10"/>
  <c r="BY38" i="10" s="1"/>
  <c r="BZ35" i="10"/>
  <c r="CB35" i="10"/>
  <c r="CF35" i="10"/>
  <c r="BG36" i="10"/>
  <c r="BH36" i="10"/>
  <c r="BI36" i="10"/>
  <c r="BJ36" i="10"/>
  <c r="BK36" i="10"/>
  <c r="BL36" i="10"/>
  <c r="BM36" i="10"/>
  <c r="BN36" i="10"/>
  <c r="BO36" i="10"/>
  <c r="BP36" i="10"/>
  <c r="BP38" i="10" s="1"/>
  <c r="BQ36" i="10"/>
  <c r="BR36" i="10"/>
  <c r="BS36" i="10"/>
  <c r="BT36" i="10"/>
  <c r="BU36" i="10"/>
  <c r="BV36" i="10"/>
  <c r="BW36" i="10"/>
  <c r="BX36" i="10"/>
  <c r="BY36" i="10"/>
  <c r="BZ36" i="10"/>
  <c r="CB36" i="10"/>
  <c r="CB38" i="10" s="1"/>
  <c r="CF36" i="10"/>
  <c r="BG37" i="10"/>
  <c r="BH37" i="10"/>
  <c r="BI37" i="10"/>
  <c r="BJ37" i="10"/>
  <c r="BK37" i="10"/>
  <c r="BL37" i="10"/>
  <c r="BM37" i="10"/>
  <c r="BN37" i="10"/>
  <c r="BO37" i="10"/>
  <c r="BP37" i="10"/>
  <c r="BQ37" i="10"/>
  <c r="BR37" i="10"/>
  <c r="BS37" i="10"/>
  <c r="BT37" i="10"/>
  <c r="BU37" i="10"/>
  <c r="BV37" i="10"/>
  <c r="BW37" i="10"/>
  <c r="BX37" i="10"/>
  <c r="BY37" i="10"/>
  <c r="BZ37" i="10"/>
  <c r="CB37" i="10"/>
  <c r="CF37" i="10"/>
  <c r="BQ38" i="10"/>
  <c r="BF37" i="10"/>
  <c r="BF36" i="10"/>
  <c r="BF35" i="10"/>
  <c r="AE5" i="11"/>
  <c r="AD5" i="11"/>
  <c r="AA5" i="11"/>
  <c r="Z5" i="11"/>
  <c r="Y5" i="11"/>
  <c r="X5" i="11"/>
  <c r="AC5" i="11"/>
  <c r="AC6" i="11"/>
  <c r="AC7" i="11"/>
  <c r="AC4" i="11"/>
  <c r="I31" i="11"/>
  <c r="I30" i="11"/>
  <c r="I29" i="11"/>
  <c r="I28" i="11"/>
  <c r="I26" i="11"/>
  <c r="I18" i="11"/>
  <c r="I17" i="11"/>
  <c r="M4" i="11"/>
  <c r="I5" i="11"/>
  <c r="I6" i="11"/>
  <c r="I7" i="11"/>
  <c r="I8" i="11"/>
  <c r="I11" i="11"/>
  <c r="I12" i="11"/>
  <c r="I13" i="11"/>
  <c r="I14" i="11"/>
  <c r="I15" i="11"/>
  <c r="I16" i="11"/>
  <c r="I19" i="11"/>
  <c r="I20" i="11"/>
  <c r="I21" i="11"/>
  <c r="I22" i="11"/>
  <c r="I23" i="11"/>
  <c r="I24" i="11"/>
  <c r="I25" i="11"/>
  <c r="I4" i="11"/>
  <c r="BT38" i="10" l="1"/>
  <c r="BF38" i="10"/>
  <c r="BZ38" i="10"/>
  <c r="CF38" i="10"/>
  <c r="BN38" i="10"/>
  <c r="BO38" i="10"/>
  <c r="BW38" i="10"/>
  <c r="BK38" i="10"/>
  <c r="BV38" i="10"/>
  <c r="BJ38" i="10"/>
  <c r="AV36" i="10"/>
  <c r="BU38" i="10"/>
  <c r="BI38" i="10"/>
  <c r="BH38" i="10"/>
  <c r="AV35" i="10"/>
  <c r="BS38" i="10"/>
  <c r="BG38" i="10"/>
  <c r="AV37" i="10"/>
  <c r="CA26" i="10"/>
  <c r="CA21" i="10"/>
  <c r="CA20" i="10"/>
  <c r="CA27" i="10"/>
  <c r="CA22" i="10"/>
  <c r="CA11" i="10"/>
  <c r="CA18" i="10"/>
  <c r="CA25" i="10"/>
  <c r="CA19" i="10"/>
  <c r="CA14" i="10"/>
  <c r="CA28" i="10"/>
  <c r="CA29" i="10"/>
  <c r="CA6" i="10"/>
  <c r="CA23" i="10"/>
  <c r="CA24" i="10"/>
  <c r="CA4" i="10"/>
  <c r="CA10" i="10"/>
  <c r="CA16" i="10"/>
  <c r="CA12" i="10"/>
  <c r="CA5" i="10"/>
  <c r="CA8" i="10"/>
  <c r="CA7" i="10"/>
  <c r="CA13" i="10"/>
  <c r="CA9" i="10"/>
  <c r="CA15" i="10"/>
  <c r="CA30" i="10"/>
  <c r="CA17" i="10"/>
  <c r="AD7" i="11"/>
  <c r="Z7" i="11"/>
  <c r="AE7" i="11"/>
  <c r="AA7" i="11"/>
  <c r="Y7" i="11"/>
  <c r="Z6" i="11"/>
  <c r="E29" i="4"/>
  <c r="C29" i="4"/>
  <c r="Z4" i="12"/>
  <c r="I5" i="12"/>
  <c r="I6" i="12"/>
  <c r="I7" i="12"/>
  <c r="I9" i="12"/>
  <c r="I10" i="12"/>
  <c r="I11" i="12"/>
  <c r="I12" i="12"/>
  <c r="I14" i="12"/>
  <c r="I15" i="12"/>
  <c r="I16" i="12"/>
  <c r="I18" i="12"/>
  <c r="I19" i="12"/>
  <c r="I20" i="12"/>
  <c r="I4" i="12"/>
  <c r="E5" i="12"/>
  <c r="E6" i="12"/>
  <c r="E7" i="12"/>
  <c r="E9" i="12"/>
  <c r="E10" i="12"/>
  <c r="E11" i="12"/>
  <c r="E12" i="12"/>
  <c r="E13" i="12"/>
  <c r="E14" i="12"/>
  <c r="E15" i="12"/>
  <c r="E16" i="12"/>
  <c r="E17" i="12"/>
  <c r="E18" i="12"/>
  <c r="E19" i="12"/>
  <c r="E20" i="12"/>
  <c r="E4" i="12"/>
  <c r="X7" i="11" l="1"/>
  <c r="AV38" i="10"/>
  <c r="CA33" i="10"/>
  <c r="CA37" i="10"/>
  <c r="CA36" i="10"/>
  <c r="CA35" i="10"/>
  <c r="CA38" i="10" s="1"/>
  <c r="CO24" i="4"/>
  <c r="CP24" i="4"/>
  <c r="CQ24" i="4"/>
  <c r="CR24" i="4"/>
  <c r="CS24" i="4"/>
  <c r="CT24" i="4"/>
  <c r="CU24" i="4"/>
  <c r="CV24" i="4"/>
  <c r="CW24" i="4"/>
  <c r="CX24" i="4"/>
  <c r="CY24" i="4"/>
  <c r="CZ24" i="4"/>
  <c r="DA24" i="4"/>
  <c r="DB24" i="4"/>
  <c r="DC24" i="4"/>
  <c r="DD24" i="4"/>
  <c r="DE24" i="4"/>
  <c r="DG24" i="4"/>
  <c r="DJ24" i="4"/>
  <c r="CO26" i="4"/>
  <c r="CO29" i="4" s="1"/>
  <c r="CP26" i="4"/>
  <c r="CQ26" i="4"/>
  <c r="CR26" i="4"/>
  <c r="CR29" i="4" s="1"/>
  <c r="CS26" i="4"/>
  <c r="CS29" i="4" s="1"/>
  <c r="CT26" i="4"/>
  <c r="CU26" i="4"/>
  <c r="CV26" i="4"/>
  <c r="CV29" i="4" s="1"/>
  <c r="CW26" i="4"/>
  <c r="CW29" i="4" s="1"/>
  <c r="CX26" i="4"/>
  <c r="CY26" i="4"/>
  <c r="CZ26" i="4"/>
  <c r="CZ29" i="4" s="1"/>
  <c r="DA26" i="4"/>
  <c r="DA29" i="4" s="1"/>
  <c r="DB26" i="4"/>
  <c r="DC26" i="4"/>
  <c r="DD26" i="4"/>
  <c r="DD29" i="4" s="1"/>
  <c r="DE26" i="4"/>
  <c r="DE29" i="4" s="1"/>
  <c r="DG26" i="4"/>
  <c r="DJ26" i="4"/>
  <c r="CO27" i="4"/>
  <c r="CP27" i="4"/>
  <c r="CQ27" i="4"/>
  <c r="CR27" i="4"/>
  <c r="CS27" i="4"/>
  <c r="CT27" i="4"/>
  <c r="CU27" i="4"/>
  <c r="CV27" i="4"/>
  <c r="CW27" i="4"/>
  <c r="CX27" i="4"/>
  <c r="CY27" i="4"/>
  <c r="CZ27" i="4"/>
  <c r="DA27" i="4"/>
  <c r="DB27" i="4"/>
  <c r="DC27" i="4"/>
  <c r="DD27" i="4"/>
  <c r="DE27" i="4"/>
  <c r="DG27" i="4"/>
  <c r="DJ27" i="4"/>
  <c r="CO28" i="4"/>
  <c r="CP28" i="4"/>
  <c r="CQ28" i="4"/>
  <c r="CR28" i="4"/>
  <c r="CS28" i="4"/>
  <c r="CT28" i="4"/>
  <c r="CU28" i="4"/>
  <c r="CV28" i="4"/>
  <c r="CW28" i="4"/>
  <c r="CX28" i="4"/>
  <c r="CY28" i="4"/>
  <c r="CZ28" i="4"/>
  <c r="DA28" i="4"/>
  <c r="DB28" i="4"/>
  <c r="DC28" i="4"/>
  <c r="DD28" i="4"/>
  <c r="DE28" i="4"/>
  <c r="DG28" i="4"/>
  <c r="DJ28" i="4"/>
  <c r="CP29" i="4"/>
  <c r="CQ29" i="4"/>
  <c r="CT29" i="4"/>
  <c r="CU29" i="4"/>
  <c r="CX29" i="4"/>
  <c r="CY29" i="4"/>
  <c r="DB29" i="4"/>
  <c r="DC29" i="4"/>
  <c r="DG29" i="4"/>
  <c r="DJ29" i="4"/>
  <c r="CN29" i="4"/>
  <c r="CN28" i="4"/>
  <c r="CN27" i="4"/>
  <c r="CN26" i="4"/>
  <c r="CN24" i="4"/>
  <c r="Z7" i="12"/>
  <c r="Q5" i="12"/>
  <c r="Q6" i="12"/>
  <c r="Q7" i="12"/>
  <c r="Q10" i="12"/>
  <c r="Q11" i="12"/>
  <c r="Q12" i="12"/>
  <c r="Q13" i="12"/>
  <c r="Q14" i="12"/>
  <c r="Q15" i="12"/>
  <c r="Q16" i="12"/>
  <c r="Q18" i="12"/>
  <c r="Q19" i="12"/>
  <c r="Q20" i="12"/>
  <c r="Q4" i="12"/>
  <c r="DE10" i="4"/>
  <c r="DE8" i="4"/>
  <c r="DE11" i="4"/>
  <c r="DE18" i="4"/>
  <c r="DE13" i="4"/>
  <c r="DE4" i="4"/>
  <c r="DE6" i="4"/>
  <c r="DE15" i="4"/>
  <c r="DE16" i="4"/>
  <c r="DE9" i="4"/>
  <c r="DE5" i="4"/>
  <c r="DE7" i="4"/>
  <c r="DE12" i="4"/>
  <c r="DE14" i="4"/>
  <c r="DE17" i="4"/>
  <c r="Z5" i="12" l="1"/>
  <c r="Z6" i="12"/>
  <c r="AH28" i="4"/>
  <c r="AI27" i="4"/>
  <c r="AJ27" i="4"/>
  <c r="AK27" i="4"/>
  <c r="AL27" i="4"/>
  <c r="AM27" i="4"/>
  <c r="AN27" i="4"/>
  <c r="AO27" i="4"/>
  <c r="AP27" i="4"/>
  <c r="AQ27" i="4"/>
  <c r="AR27" i="4"/>
  <c r="AS27" i="4"/>
  <c r="AT27" i="4"/>
  <c r="AW27" i="4"/>
  <c r="AZ27" i="4"/>
  <c r="AH27" i="4"/>
  <c r="AI25" i="4"/>
  <c r="AJ25" i="4"/>
  <c r="AK25" i="4"/>
  <c r="AL25" i="4"/>
  <c r="AM25" i="4"/>
  <c r="AN25" i="4"/>
  <c r="AO25" i="4"/>
  <c r="AP25" i="4"/>
  <c r="AQ25" i="4"/>
  <c r="AR25" i="4"/>
  <c r="AS25" i="4"/>
  <c r="AT25" i="4"/>
  <c r="AW25" i="4"/>
  <c r="AZ25" i="4"/>
  <c r="AH25" i="4"/>
  <c r="AH29" i="4" s="1"/>
  <c r="AI26" i="4"/>
  <c r="AJ26" i="4"/>
  <c r="AK26" i="4"/>
  <c r="AL26" i="4"/>
  <c r="AM26" i="4"/>
  <c r="AN26" i="4"/>
  <c r="AO26" i="4"/>
  <c r="AP26" i="4"/>
  <c r="AQ26" i="4"/>
  <c r="AR26" i="4"/>
  <c r="AS26" i="4"/>
  <c r="AT26" i="4"/>
  <c r="AW26" i="4"/>
  <c r="AZ26" i="4"/>
  <c r="AH26" i="4"/>
  <c r="AH24" i="4"/>
  <c r="AU6" i="4" l="1"/>
  <c r="AU5" i="4"/>
  <c r="AU12" i="4"/>
  <c r="AU4" i="4"/>
  <c r="AU11" i="4"/>
  <c r="AU7" i="4"/>
  <c r="AU8" i="4"/>
  <c r="AU18" i="4"/>
  <c r="AU15" i="4"/>
  <c r="AU9" i="4"/>
  <c r="AU14" i="4"/>
  <c r="AU26" i="4" s="1"/>
  <c r="AU16" i="4"/>
  <c r="AU25" i="4" s="1"/>
  <c r="AU10" i="4"/>
  <c r="AU13" i="4"/>
  <c r="AU17" i="4"/>
  <c r="AU27" i="4" l="1"/>
  <c r="C27" i="4"/>
  <c r="D28" i="4"/>
  <c r="E28" i="4"/>
  <c r="F28" i="4"/>
  <c r="G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Z28" i="4"/>
  <c r="AC28" i="4"/>
  <c r="C28" i="4"/>
  <c r="X6" i="12"/>
  <c r="M5" i="12"/>
  <c r="M6" i="12"/>
  <c r="M8" i="12"/>
  <c r="M10" i="12"/>
  <c r="M11" i="12"/>
  <c r="M12" i="12"/>
  <c r="M13" i="12"/>
  <c r="M14" i="12"/>
  <c r="M15" i="12"/>
  <c r="M16" i="12"/>
  <c r="M17" i="12"/>
  <c r="M18" i="12"/>
  <c r="M19" i="12"/>
  <c r="M4" i="12"/>
  <c r="D27" i="4"/>
  <c r="E27" i="4"/>
  <c r="F27" i="4"/>
  <c r="G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Z27" i="4"/>
  <c r="AC27" i="4"/>
  <c r="D26" i="4"/>
  <c r="E26" i="4"/>
  <c r="F26" i="4"/>
  <c r="G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Z26" i="4"/>
  <c r="AC26" i="4"/>
  <c r="C26" i="4"/>
  <c r="D25" i="4"/>
  <c r="E25" i="4"/>
  <c r="F25" i="4"/>
  <c r="G25" i="4"/>
  <c r="H25" i="4"/>
  <c r="I25" i="4"/>
  <c r="I29" i="4" s="1"/>
  <c r="J25" i="4"/>
  <c r="K25" i="4"/>
  <c r="L25" i="4"/>
  <c r="M25" i="4"/>
  <c r="N25" i="4"/>
  <c r="O25" i="4"/>
  <c r="P25" i="4"/>
  <c r="Q25" i="4"/>
  <c r="Q29" i="4" s="1"/>
  <c r="R25" i="4"/>
  <c r="S25" i="4"/>
  <c r="T25" i="4"/>
  <c r="U25" i="4"/>
  <c r="U29" i="4" s="1"/>
  <c r="V25" i="4"/>
  <c r="W25" i="4"/>
  <c r="Z25" i="4"/>
  <c r="AC25" i="4"/>
  <c r="C25" i="4"/>
  <c r="D24" i="4"/>
  <c r="E24" i="4"/>
  <c r="F24" i="4"/>
  <c r="G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Z24" i="4"/>
  <c r="AC24" i="4"/>
  <c r="X13" i="4"/>
  <c r="X9" i="4"/>
  <c r="X10" i="4"/>
  <c r="X7" i="4"/>
  <c r="X15" i="4"/>
  <c r="X25" i="4" s="1"/>
  <c r="X11" i="4"/>
  <c r="X4" i="4"/>
  <c r="X28" i="4" s="1"/>
  <c r="X17" i="4"/>
  <c r="X8" i="4"/>
  <c r="X6" i="4"/>
  <c r="X5" i="4"/>
  <c r="X14" i="4"/>
  <c r="X16" i="4"/>
  <c r="X18" i="4"/>
  <c r="X12" i="4"/>
  <c r="T29" i="4" l="1"/>
  <c r="P29" i="4"/>
  <c r="H29" i="4"/>
  <c r="AC29" i="4"/>
  <c r="V29" i="4"/>
  <c r="R29" i="4"/>
  <c r="J29" i="4"/>
  <c r="F29" i="4"/>
  <c r="W29" i="4"/>
  <c r="S29" i="4"/>
  <c r="L29" i="4"/>
  <c r="K29" i="4"/>
  <c r="G29" i="4"/>
  <c r="N29" i="4"/>
  <c r="Z29" i="4"/>
  <c r="M29" i="4"/>
  <c r="X26" i="4"/>
  <c r="X27" i="4"/>
  <c r="O29" i="4"/>
  <c r="X24" i="4"/>
  <c r="X29" i="4" l="1"/>
  <c r="AO4" i="8"/>
  <c r="L35" i="21" l="1"/>
  <c r="K35" i="21"/>
  <c r="I35" i="21"/>
  <c r="G35" i="21"/>
  <c r="F35" i="21"/>
  <c r="E35" i="21"/>
  <c r="C35" i="21"/>
  <c r="Q34" i="21"/>
  <c r="N34" i="21"/>
  <c r="L34" i="21"/>
  <c r="K34" i="21"/>
  <c r="J34" i="21"/>
  <c r="I34" i="21"/>
  <c r="H34" i="21"/>
  <c r="G34" i="21"/>
  <c r="F34" i="21"/>
  <c r="E34" i="21"/>
  <c r="D34" i="21"/>
  <c r="C34" i="21"/>
  <c r="Q33" i="21"/>
  <c r="Q35" i="21" s="1"/>
  <c r="N33" i="21"/>
  <c r="N35" i="21" s="1"/>
  <c r="L33" i="21"/>
  <c r="K33" i="21"/>
  <c r="J33" i="21"/>
  <c r="J35" i="21" s="1"/>
  <c r="I33" i="21"/>
  <c r="H33" i="21"/>
  <c r="H35" i="21" s="1"/>
  <c r="G33" i="21"/>
  <c r="F33" i="21"/>
  <c r="E33" i="21"/>
  <c r="D33" i="21"/>
  <c r="D35" i="21" s="1"/>
  <c r="C33" i="21"/>
  <c r="Q31" i="21"/>
  <c r="N31" i="21"/>
  <c r="L31" i="21"/>
  <c r="K31" i="21"/>
  <c r="J31" i="21"/>
  <c r="I31" i="21"/>
  <c r="H31" i="21"/>
  <c r="G31" i="21"/>
  <c r="F31" i="21"/>
  <c r="E31" i="21"/>
  <c r="D31" i="21"/>
  <c r="C31" i="21"/>
  <c r="DF28" i="20" l="1"/>
  <c r="CZ28" i="20"/>
  <c r="CT28" i="20"/>
  <c r="CN28" i="20"/>
  <c r="DM27" i="20"/>
  <c r="DJ27" i="20"/>
  <c r="DH27" i="20"/>
  <c r="DG27" i="20"/>
  <c r="DG28" i="20" s="1"/>
  <c r="DF27" i="20"/>
  <c r="DE27" i="20"/>
  <c r="DD27" i="20"/>
  <c r="DC27" i="20"/>
  <c r="DB27" i="20"/>
  <c r="DA27" i="20"/>
  <c r="DA28" i="20" s="1"/>
  <c r="CZ27" i="20"/>
  <c r="CY27" i="20"/>
  <c r="CX27" i="20"/>
  <c r="CW27" i="20"/>
  <c r="CV27" i="20"/>
  <c r="CU27" i="20"/>
  <c r="CU28" i="20" s="1"/>
  <c r="CT27" i="20"/>
  <c r="CS27" i="20"/>
  <c r="CR27" i="20"/>
  <c r="CQ27" i="20"/>
  <c r="CP27" i="20"/>
  <c r="CO27" i="20"/>
  <c r="CO28" i="20" s="1"/>
  <c r="CN27" i="20"/>
  <c r="CM27" i="20"/>
  <c r="CL27" i="20"/>
  <c r="DM26" i="20"/>
  <c r="DJ26" i="20"/>
  <c r="DH26" i="20"/>
  <c r="DH28" i="20" s="1"/>
  <c r="DG26" i="20"/>
  <c r="DF26" i="20"/>
  <c r="DE26" i="20"/>
  <c r="DD26" i="20"/>
  <c r="DC26" i="20"/>
  <c r="DB26" i="20"/>
  <c r="DB28" i="20" s="1"/>
  <c r="DA26" i="20"/>
  <c r="CZ26" i="20"/>
  <c r="CY26" i="20"/>
  <c r="CX26" i="20"/>
  <c r="CW26" i="20"/>
  <c r="CV26" i="20"/>
  <c r="CV28" i="20" s="1"/>
  <c r="CU26" i="20"/>
  <c r="CT26" i="20"/>
  <c r="CS26" i="20"/>
  <c r="CR26" i="20"/>
  <c r="CQ26" i="20"/>
  <c r="CP26" i="20"/>
  <c r="CP28" i="20" s="1"/>
  <c r="CO26" i="20"/>
  <c r="CN26" i="20"/>
  <c r="CM26" i="20"/>
  <c r="CL26" i="20"/>
  <c r="DM25" i="20"/>
  <c r="DM28" i="20" s="1"/>
  <c r="DJ25" i="20"/>
  <c r="DJ28" i="20" s="1"/>
  <c r="DH25" i="20"/>
  <c r="DG25" i="20"/>
  <c r="DF25" i="20"/>
  <c r="DE25" i="20"/>
  <c r="DE28" i="20" s="1"/>
  <c r="DD25" i="20"/>
  <c r="DD28" i="20" s="1"/>
  <c r="DC25" i="20"/>
  <c r="DC28" i="20" s="1"/>
  <c r="DB25" i="20"/>
  <c r="DA25" i="20"/>
  <c r="CZ25" i="20"/>
  <c r="CY25" i="20"/>
  <c r="CY28" i="20" s="1"/>
  <c r="CX25" i="20"/>
  <c r="CX28" i="20" s="1"/>
  <c r="CW25" i="20"/>
  <c r="CW28" i="20" s="1"/>
  <c r="CV25" i="20"/>
  <c r="CU25" i="20"/>
  <c r="CT25" i="20"/>
  <c r="CS25" i="20"/>
  <c r="CS28" i="20" s="1"/>
  <c r="CR25" i="20"/>
  <c r="CR28" i="20" s="1"/>
  <c r="CQ25" i="20"/>
  <c r="CQ28" i="20" s="1"/>
  <c r="CP25" i="20"/>
  <c r="CO25" i="20"/>
  <c r="CN25" i="20"/>
  <c r="CM25" i="20"/>
  <c r="CM28" i="20" s="1"/>
  <c r="CL25" i="20"/>
  <c r="CL28" i="20" s="1"/>
  <c r="DM24" i="20"/>
  <c r="DJ24" i="20"/>
  <c r="DH24" i="20"/>
  <c r="DG24" i="20"/>
  <c r="DF24" i="20"/>
  <c r="DE24" i="20"/>
  <c r="DD24" i="20"/>
  <c r="DC24" i="20"/>
  <c r="DB24" i="20"/>
  <c r="DA24" i="20"/>
  <c r="CZ24" i="20"/>
  <c r="CY24" i="20"/>
  <c r="CX24" i="20"/>
  <c r="CW24" i="20"/>
  <c r="CV24" i="20"/>
  <c r="CU24" i="20"/>
  <c r="CT24" i="20"/>
  <c r="CS24" i="20"/>
  <c r="CR24" i="20"/>
  <c r="CQ24" i="20"/>
  <c r="CP24" i="20"/>
  <c r="CO24" i="20"/>
  <c r="CN24" i="20"/>
  <c r="CM24" i="20"/>
  <c r="CL24" i="20"/>
  <c r="CA35" i="20"/>
  <c r="BU35" i="20"/>
  <c r="BO35" i="20"/>
  <c r="CF34" i="20"/>
  <c r="CE34" i="20"/>
  <c r="CC34" i="20"/>
  <c r="CB34" i="20"/>
  <c r="CB35" i="20" s="1"/>
  <c r="CA34" i="20"/>
  <c r="BZ34" i="20"/>
  <c r="BY34" i="20"/>
  <c r="BX34" i="20"/>
  <c r="BW34" i="20"/>
  <c r="BV34" i="20"/>
  <c r="BV35" i="20" s="1"/>
  <c r="BU34" i="20"/>
  <c r="BT34" i="20"/>
  <c r="BS34" i="20"/>
  <c r="BR34" i="20"/>
  <c r="BQ34" i="20"/>
  <c r="BP34" i="20"/>
  <c r="BP35" i="20" s="1"/>
  <c r="BO34" i="20"/>
  <c r="BN34" i="20"/>
  <c r="BM34" i="20"/>
  <c r="CF33" i="20"/>
  <c r="CE33" i="20"/>
  <c r="CC33" i="20"/>
  <c r="CC35" i="20" s="1"/>
  <c r="CB33" i="20"/>
  <c r="CA33" i="20"/>
  <c r="BZ33" i="20"/>
  <c r="BY33" i="20"/>
  <c r="BX33" i="20"/>
  <c r="BW33" i="20"/>
  <c r="BW35" i="20" s="1"/>
  <c r="BV33" i="20"/>
  <c r="BU33" i="20"/>
  <c r="BT33" i="20"/>
  <c r="BS33" i="20"/>
  <c r="BR33" i="20"/>
  <c r="BQ33" i="20"/>
  <c r="BQ35" i="20" s="1"/>
  <c r="BP33" i="20"/>
  <c r="BO33" i="20"/>
  <c r="BN33" i="20"/>
  <c r="BM33" i="20"/>
  <c r="CF32" i="20"/>
  <c r="CF35" i="20" s="1"/>
  <c r="CE32" i="20"/>
  <c r="CE35" i="20" s="1"/>
  <c r="CC32" i="20"/>
  <c r="CB32" i="20"/>
  <c r="CA32" i="20"/>
  <c r="BZ32" i="20"/>
  <c r="BZ35" i="20" s="1"/>
  <c r="BY32" i="20"/>
  <c r="BY35" i="20" s="1"/>
  <c r="BX32" i="20"/>
  <c r="BX35" i="20" s="1"/>
  <c r="BW32" i="20"/>
  <c r="BV32" i="20"/>
  <c r="BU32" i="20"/>
  <c r="BT32" i="20"/>
  <c r="BT35" i="20" s="1"/>
  <c r="BS32" i="20"/>
  <c r="BS35" i="20" s="1"/>
  <c r="BR32" i="20"/>
  <c r="BR35" i="20" s="1"/>
  <c r="BQ32" i="20"/>
  <c r="BP32" i="20"/>
  <c r="BO32" i="20"/>
  <c r="BN32" i="20"/>
  <c r="BN35" i="20" s="1"/>
  <c r="BM32" i="20"/>
  <c r="BM35" i="20" s="1"/>
  <c r="CF31" i="20"/>
  <c r="CE31" i="20"/>
  <c r="CC31" i="20"/>
  <c r="CB31" i="20"/>
  <c r="CA31" i="20"/>
  <c r="BZ31" i="20"/>
  <c r="BY31" i="20"/>
  <c r="BX31" i="20"/>
  <c r="BW31" i="20"/>
  <c r="BV31" i="20"/>
  <c r="BU31" i="20"/>
  <c r="BT31" i="20"/>
  <c r="BS31" i="20"/>
  <c r="BR31" i="20"/>
  <c r="BQ31" i="20"/>
  <c r="BP31" i="20"/>
  <c r="BO31" i="20"/>
  <c r="BN31" i="20"/>
  <c r="BM31" i="20"/>
  <c r="BG30" i="20"/>
  <c r="BE30" i="20"/>
  <c r="BC30" i="20"/>
  <c r="BB30" i="20"/>
  <c r="BA30" i="20"/>
  <c r="AZ30" i="20"/>
  <c r="AY30" i="20"/>
  <c r="AX30" i="20"/>
  <c r="AW30" i="20"/>
  <c r="AV30" i="20"/>
  <c r="AU30" i="20"/>
  <c r="AT30" i="20"/>
  <c r="AS30" i="20"/>
  <c r="AR30" i="20"/>
  <c r="AQ30" i="20"/>
  <c r="AP30" i="20"/>
  <c r="AO30" i="20"/>
  <c r="AN30" i="20"/>
  <c r="AM30" i="20"/>
  <c r="AL30" i="20"/>
  <c r="AK30" i="20"/>
  <c r="AJ30" i="20"/>
  <c r="AI30" i="20"/>
  <c r="AH30" i="20"/>
  <c r="BG29" i="20"/>
  <c r="BE29" i="20"/>
  <c r="BC29" i="20"/>
  <c r="BB29" i="20"/>
  <c r="BA29" i="20"/>
  <c r="AZ29" i="20"/>
  <c r="AY29" i="20"/>
  <c r="AX29" i="20"/>
  <c r="AW29" i="20"/>
  <c r="AV29" i="20"/>
  <c r="AU29" i="20"/>
  <c r="AT29" i="20"/>
  <c r="AS29" i="20"/>
  <c r="AR29" i="20"/>
  <c r="AQ29" i="20"/>
  <c r="AP29" i="20"/>
  <c r="AO29" i="20"/>
  <c r="AN29" i="20"/>
  <c r="AM29" i="20"/>
  <c r="AL29" i="20"/>
  <c r="AK29" i="20"/>
  <c r="AJ29" i="20"/>
  <c r="AI29" i="20"/>
  <c r="AH29" i="20"/>
  <c r="BG28" i="20"/>
  <c r="BG31" i="20" s="1"/>
  <c r="BE28" i="20"/>
  <c r="BE31" i="20" s="1"/>
  <c r="BC28" i="20"/>
  <c r="BC31" i="20" s="1"/>
  <c r="BB28" i="20"/>
  <c r="BB31" i="20" s="1"/>
  <c r="BA28" i="20"/>
  <c r="BA31" i="20" s="1"/>
  <c r="AZ28" i="20"/>
  <c r="AZ31" i="20" s="1"/>
  <c r="AY28" i="20"/>
  <c r="AY31" i="20" s="1"/>
  <c r="AX28" i="20"/>
  <c r="AX31" i="20" s="1"/>
  <c r="AW28" i="20"/>
  <c r="AW31" i="20" s="1"/>
  <c r="AV28" i="20"/>
  <c r="AV31" i="20" s="1"/>
  <c r="AU28" i="20"/>
  <c r="AU31" i="20" s="1"/>
  <c r="AT28" i="20"/>
  <c r="AT31" i="20" s="1"/>
  <c r="AS28" i="20"/>
  <c r="AS31" i="20" s="1"/>
  <c r="AR28" i="20"/>
  <c r="AR31" i="20" s="1"/>
  <c r="AQ28" i="20"/>
  <c r="AQ31" i="20" s="1"/>
  <c r="AP28" i="20"/>
  <c r="AP31" i="20" s="1"/>
  <c r="AO28" i="20"/>
  <c r="AO31" i="20" s="1"/>
  <c r="AN28" i="20"/>
  <c r="AN31" i="20" s="1"/>
  <c r="AM28" i="20"/>
  <c r="AM31" i="20" s="1"/>
  <c r="AL28" i="20"/>
  <c r="AL31" i="20" s="1"/>
  <c r="AK28" i="20"/>
  <c r="AK31" i="20" s="1"/>
  <c r="AJ28" i="20"/>
  <c r="AJ31" i="20" s="1"/>
  <c r="AI28" i="20"/>
  <c r="AI31" i="20" s="1"/>
  <c r="AH28" i="20"/>
  <c r="AH31" i="20" s="1"/>
  <c r="BG27" i="20"/>
  <c r="BE27" i="20"/>
  <c r="BC27" i="20"/>
  <c r="BB27" i="20"/>
  <c r="BA27" i="20"/>
  <c r="AZ27" i="20"/>
  <c r="AY27" i="20"/>
  <c r="AX27" i="20"/>
  <c r="AW27" i="20"/>
  <c r="AV27" i="20"/>
  <c r="AU27" i="20"/>
  <c r="AT27" i="20"/>
  <c r="AS27" i="20"/>
  <c r="AR27" i="20"/>
  <c r="AQ27" i="20"/>
  <c r="AP27" i="20"/>
  <c r="AO27" i="20"/>
  <c r="AN27" i="20"/>
  <c r="AM27" i="20"/>
  <c r="AL27" i="20"/>
  <c r="AK27" i="20"/>
  <c r="AJ27" i="20"/>
  <c r="AI27" i="20"/>
  <c r="AH27" i="20"/>
  <c r="AB28" i="20"/>
  <c r="Y28" i="20"/>
  <c r="W28" i="20"/>
  <c r="R28" i="20"/>
  <c r="M28" i="20"/>
  <c r="L28" i="20"/>
  <c r="K28" i="20"/>
  <c r="F28" i="20"/>
  <c r="E28" i="20"/>
  <c r="AB27" i="20"/>
  <c r="Y27" i="20"/>
  <c r="W27" i="20"/>
  <c r="V27" i="20"/>
  <c r="V28" i="20" s="1"/>
  <c r="U27" i="20"/>
  <c r="T27" i="20"/>
  <c r="S27" i="20"/>
  <c r="R27" i="20"/>
  <c r="Q27" i="20"/>
  <c r="Q28" i="20" s="1"/>
  <c r="P27" i="20"/>
  <c r="O27" i="20"/>
  <c r="N27" i="20"/>
  <c r="M27" i="20"/>
  <c r="L27" i="20"/>
  <c r="K27" i="20"/>
  <c r="J27" i="20"/>
  <c r="J28" i="20" s="1"/>
  <c r="I27" i="20"/>
  <c r="H27" i="20"/>
  <c r="G27" i="20"/>
  <c r="F27" i="20"/>
  <c r="E27" i="20"/>
  <c r="D27" i="20"/>
  <c r="C27" i="20"/>
  <c r="AB26" i="20"/>
  <c r="Y26" i="20"/>
  <c r="W26" i="20"/>
  <c r="V26" i="20"/>
  <c r="U26" i="20"/>
  <c r="T26" i="20"/>
  <c r="S26" i="20"/>
  <c r="R26" i="20"/>
  <c r="Q26" i="20"/>
  <c r="P26" i="20"/>
  <c r="O26" i="20"/>
  <c r="N26" i="20"/>
  <c r="M26" i="20"/>
  <c r="L26" i="20"/>
  <c r="K26" i="20"/>
  <c r="J26" i="20"/>
  <c r="I26" i="20"/>
  <c r="H26" i="20"/>
  <c r="G26" i="20"/>
  <c r="F26" i="20"/>
  <c r="E26" i="20"/>
  <c r="D26" i="20"/>
  <c r="C26" i="20"/>
  <c r="AB25" i="20"/>
  <c r="Y25" i="20"/>
  <c r="W25" i="20"/>
  <c r="V25" i="20"/>
  <c r="U25" i="20"/>
  <c r="U28" i="20" s="1"/>
  <c r="T25" i="20"/>
  <c r="T28" i="20" s="1"/>
  <c r="S25" i="20"/>
  <c r="S28" i="20" s="1"/>
  <c r="R25" i="20"/>
  <c r="Q25" i="20"/>
  <c r="P25" i="20"/>
  <c r="P28" i="20" s="1"/>
  <c r="O25" i="20"/>
  <c r="O28" i="20" s="1"/>
  <c r="N25" i="20"/>
  <c r="N28" i="20" s="1"/>
  <c r="M25" i="20"/>
  <c r="L25" i="20"/>
  <c r="K25" i="20"/>
  <c r="J25" i="20"/>
  <c r="I25" i="20"/>
  <c r="I28" i="20" s="1"/>
  <c r="H25" i="20"/>
  <c r="H28" i="20" s="1"/>
  <c r="G25" i="20"/>
  <c r="G28" i="20" s="1"/>
  <c r="F25" i="20"/>
  <c r="E25" i="20"/>
  <c r="D25" i="20"/>
  <c r="D28" i="20" s="1"/>
  <c r="C25" i="20"/>
  <c r="C28" i="20" s="1"/>
  <c r="AB24" i="20"/>
  <c r="Y24" i="20"/>
  <c r="W24" i="20"/>
  <c r="V24" i="20"/>
  <c r="U24" i="20"/>
  <c r="T24" i="20"/>
  <c r="S24" i="20"/>
  <c r="R24" i="20"/>
  <c r="Q24" i="20"/>
  <c r="P24" i="20"/>
  <c r="O24" i="20"/>
  <c r="N24" i="20"/>
  <c r="M24" i="20"/>
  <c r="L24" i="20"/>
  <c r="K24" i="20"/>
  <c r="J24" i="20"/>
  <c r="I24" i="20"/>
  <c r="H24" i="20"/>
  <c r="G24" i="20"/>
  <c r="F24" i="20"/>
  <c r="E24" i="20"/>
  <c r="D24" i="20"/>
  <c r="C24" i="20"/>
  <c r="CZ27" i="19" l="1"/>
  <c r="CW27" i="19"/>
  <c r="CU27" i="19"/>
  <c r="CT27" i="19"/>
  <c r="CS27" i="19"/>
  <c r="CR27" i="19"/>
  <c r="CQ27" i="19"/>
  <c r="CP27" i="19"/>
  <c r="CO27" i="19"/>
  <c r="CN27" i="19"/>
  <c r="CM27" i="19"/>
  <c r="CL27" i="19"/>
  <c r="CK27" i="19"/>
  <c r="CJ27" i="19"/>
  <c r="CI27" i="19"/>
  <c r="CH27" i="19"/>
  <c r="CG27" i="19"/>
  <c r="CF27" i="19"/>
  <c r="CE27" i="19"/>
  <c r="CD27" i="19"/>
  <c r="CC27" i="19"/>
  <c r="CB27" i="19"/>
  <c r="CZ26" i="19"/>
  <c r="CW26" i="19"/>
  <c r="CU26" i="19"/>
  <c r="CT26" i="19"/>
  <c r="CS26" i="19"/>
  <c r="CR26" i="19"/>
  <c r="CQ26" i="19"/>
  <c r="CP26" i="19"/>
  <c r="CO26" i="19"/>
  <c r="CN26" i="19"/>
  <c r="CM26" i="19"/>
  <c r="CL26" i="19"/>
  <c r="CK26" i="19"/>
  <c r="CJ26" i="19"/>
  <c r="CI26" i="19"/>
  <c r="CH26" i="19"/>
  <c r="CG26" i="19"/>
  <c r="CF26" i="19"/>
  <c r="CE26" i="19"/>
  <c r="CD26" i="19"/>
  <c r="CC26" i="19"/>
  <c r="CB26" i="19"/>
  <c r="CZ25" i="19"/>
  <c r="CZ28" i="19" s="1"/>
  <c r="CW25" i="19"/>
  <c r="CW28" i="19" s="1"/>
  <c r="CU25" i="19"/>
  <c r="CU28" i="19" s="1"/>
  <c r="CT25" i="19"/>
  <c r="CT28" i="19" s="1"/>
  <c r="CS25" i="19"/>
  <c r="CS28" i="19" s="1"/>
  <c r="CR25" i="19"/>
  <c r="CR28" i="19" s="1"/>
  <c r="CQ25" i="19"/>
  <c r="CQ28" i="19" s="1"/>
  <c r="CP25" i="19"/>
  <c r="CP28" i="19" s="1"/>
  <c r="CO25" i="19"/>
  <c r="CO28" i="19" s="1"/>
  <c r="CN25" i="19"/>
  <c r="CN28" i="19" s="1"/>
  <c r="CM25" i="19"/>
  <c r="CM28" i="19" s="1"/>
  <c r="CL25" i="19"/>
  <c r="CL28" i="19" s="1"/>
  <c r="CK25" i="19"/>
  <c r="CK28" i="19" s="1"/>
  <c r="CJ25" i="19"/>
  <c r="CJ28" i="19" s="1"/>
  <c r="CI25" i="19"/>
  <c r="CI28" i="19" s="1"/>
  <c r="CH25" i="19"/>
  <c r="CH28" i="19" s="1"/>
  <c r="CG25" i="19"/>
  <c r="CG28" i="19" s="1"/>
  <c r="CF25" i="19"/>
  <c r="CF28" i="19" s="1"/>
  <c r="CE25" i="19"/>
  <c r="CE28" i="19" s="1"/>
  <c r="CD25" i="19"/>
  <c r="CD28" i="19" s="1"/>
  <c r="CC25" i="19"/>
  <c r="CC28" i="19" s="1"/>
  <c r="CB25" i="19"/>
  <c r="CB28" i="19" s="1"/>
  <c r="CZ24" i="19"/>
  <c r="CW24" i="19"/>
  <c r="CU24" i="19"/>
  <c r="CT24" i="19"/>
  <c r="CS24" i="19"/>
  <c r="CR24" i="19"/>
  <c r="CQ24" i="19"/>
  <c r="CP24" i="19"/>
  <c r="CO24" i="19"/>
  <c r="CN24" i="19"/>
  <c r="CM24" i="19"/>
  <c r="CL24" i="19"/>
  <c r="CK24" i="19"/>
  <c r="CJ24" i="19"/>
  <c r="CI24" i="19"/>
  <c r="CH24" i="19"/>
  <c r="CG24" i="19"/>
  <c r="CF24" i="19"/>
  <c r="CE24" i="19"/>
  <c r="CD24" i="19"/>
  <c r="CC24" i="19"/>
  <c r="CB24" i="19"/>
  <c r="BP35" i="19"/>
  <c r="BJ35" i="19"/>
  <c r="BD35" i="19"/>
  <c r="BW34" i="19"/>
  <c r="BT34" i="19"/>
  <c r="BR34" i="19"/>
  <c r="BQ34" i="19"/>
  <c r="BQ35" i="19" s="1"/>
  <c r="BP34" i="19"/>
  <c r="BO34" i="19"/>
  <c r="BN34" i="19"/>
  <c r="BM34" i="19"/>
  <c r="BL34" i="19"/>
  <c r="BK34" i="19"/>
  <c r="BK35" i="19" s="1"/>
  <c r="BJ34" i="19"/>
  <c r="BI34" i="19"/>
  <c r="BH34" i="19"/>
  <c r="BG34" i="19"/>
  <c r="BF34" i="19"/>
  <c r="BE34" i="19"/>
  <c r="BE35" i="19" s="1"/>
  <c r="BD34" i="19"/>
  <c r="BC34" i="19"/>
  <c r="BB34" i="19"/>
  <c r="BW33" i="19"/>
  <c r="BT33" i="19"/>
  <c r="BR33" i="19"/>
  <c r="BR35" i="19" s="1"/>
  <c r="BQ33" i="19"/>
  <c r="BP33" i="19"/>
  <c r="BO33" i="19"/>
  <c r="BN33" i="19"/>
  <c r="BM33" i="19"/>
  <c r="BL33" i="19"/>
  <c r="BL35" i="19" s="1"/>
  <c r="BK33" i="19"/>
  <c r="BJ33" i="19"/>
  <c r="BI33" i="19"/>
  <c r="BH33" i="19"/>
  <c r="BG33" i="19"/>
  <c r="BF33" i="19"/>
  <c r="BF35" i="19" s="1"/>
  <c r="BE33" i="19"/>
  <c r="BD33" i="19"/>
  <c r="BC33" i="19"/>
  <c r="BB33" i="19"/>
  <c r="BW32" i="19"/>
  <c r="BW35" i="19" s="1"/>
  <c r="BT32" i="19"/>
  <c r="BT35" i="19" s="1"/>
  <c r="BR32" i="19"/>
  <c r="BQ32" i="19"/>
  <c r="BP32" i="19"/>
  <c r="BO32" i="19"/>
  <c r="BO35" i="19" s="1"/>
  <c r="BN32" i="19"/>
  <c r="BN35" i="19" s="1"/>
  <c r="BM32" i="19"/>
  <c r="BM35" i="19" s="1"/>
  <c r="BL32" i="19"/>
  <c r="BK32" i="19"/>
  <c r="BJ32" i="19"/>
  <c r="BI32" i="19"/>
  <c r="BI35" i="19" s="1"/>
  <c r="BH32" i="19"/>
  <c r="BH35" i="19" s="1"/>
  <c r="BG32" i="19"/>
  <c r="BG35" i="19" s="1"/>
  <c r="BF32" i="19"/>
  <c r="BE32" i="19"/>
  <c r="BD32" i="19"/>
  <c r="BC32" i="19"/>
  <c r="BC35" i="19" s="1"/>
  <c r="BB32" i="19"/>
  <c r="BB35" i="19" s="1"/>
  <c r="BW31" i="19"/>
  <c r="BT31" i="19"/>
  <c r="BR31" i="19"/>
  <c r="BQ31" i="19"/>
  <c r="BP31" i="19"/>
  <c r="BO31" i="19"/>
  <c r="BN31" i="19"/>
  <c r="BM31" i="19"/>
  <c r="BL31" i="19"/>
  <c r="BK31" i="19"/>
  <c r="BJ31" i="19"/>
  <c r="BI31" i="19"/>
  <c r="BH31" i="19"/>
  <c r="BG31" i="19"/>
  <c r="BF31" i="19"/>
  <c r="BE31" i="19"/>
  <c r="BD31" i="19"/>
  <c r="BC31" i="19"/>
  <c r="BB31" i="19"/>
  <c r="AP28" i="19"/>
  <c r="AJ28" i="19"/>
  <c r="AD28" i="19"/>
  <c r="AW27" i="19"/>
  <c r="AT27" i="19"/>
  <c r="AR27" i="19"/>
  <c r="AQ27" i="19"/>
  <c r="AQ28" i="19" s="1"/>
  <c r="AP27" i="19"/>
  <c r="AO27" i="19"/>
  <c r="AN27" i="19"/>
  <c r="AM27" i="19"/>
  <c r="AL27" i="19"/>
  <c r="AK27" i="19"/>
  <c r="AK28" i="19" s="1"/>
  <c r="AJ27" i="19"/>
  <c r="AI27" i="19"/>
  <c r="AH27" i="19"/>
  <c r="AG27" i="19"/>
  <c r="AF27" i="19"/>
  <c r="AE27" i="19"/>
  <c r="AE28" i="19" s="1"/>
  <c r="AD27" i="19"/>
  <c r="AC27" i="19"/>
  <c r="AB27" i="19"/>
  <c r="AW26" i="19"/>
  <c r="AT26" i="19"/>
  <c r="AR26" i="19"/>
  <c r="AR28" i="19" s="1"/>
  <c r="AQ26" i="19"/>
  <c r="AP26" i="19"/>
  <c r="AO26" i="19"/>
  <c r="AN26" i="19"/>
  <c r="AM26" i="19"/>
  <c r="AL26" i="19"/>
  <c r="AL28" i="19" s="1"/>
  <c r="AK26" i="19"/>
  <c r="AJ26" i="19"/>
  <c r="AI26" i="19"/>
  <c r="AH26" i="19"/>
  <c r="AG26" i="19"/>
  <c r="AF26" i="19"/>
  <c r="AF28" i="19" s="1"/>
  <c r="AE26" i="19"/>
  <c r="AD26" i="19"/>
  <c r="AC26" i="19"/>
  <c r="AB26" i="19"/>
  <c r="AW25" i="19"/>
  <c r="AW28" i="19" s="1"/>
  <c r="AT25" i="19"/>
  <c r="AT28" i="19" s="1"/>
  <c r="AR25" i="19"/>
  <c r="AQ25" i="19"/>
  <c r="AP25" i="19"/>
  <c r="AO25" i="19"/>
  <c r="AO28" i="19" s="1"/>
  <c r="AN25" i="19"/>
  <c r="AN28" i="19" s="1"/>
  <c r="AM25" i="19"/>
  <c r="AM28" i="19" s="1"/>
  <c r="AL25" i="19"/>
  <c r="AK25" i="19"/>
  <c r="AJ25" i="19"/>
  <c r="AI25" i="19"/>
  <c r="AI28" i="19" s="1"/>
  <c r="AH25" i="19"/>
  <c r="AH28" i="19" s="1"/>
  <c r="AG25" i="19"/>
  <c r="AG28" i="19" s="1"/>
  <c r="AF25" i="19"/>
  <c r="AE25" i="19"/>
  <c r="AD25" i="19"/>
  <c r="AC25" i="19"/>
  <c r="AC28" i="19" s="1"/>
  <c r="AB25" i="19"/>
  <c r="AB28" i="19" s="1"/>
  <c r="AW24" i="19"/>
  <c r="AT24" i="19"/>
  <c r="AR24" i="19"/>
  <c r="AQ24" i="19"/>
  <c r="AP24" i="19"/>
  <c r="AO24" i="19"/>
  <c r="AN24" i="19"/>
  <c r="AM24" i="19"/>
  <c r="AL24" i="19"/>
  <c r="AK24" i="19"/>
  <c r="AJ24" i="19"/>
  <c r="AI24" i="19"/>
  <c r="AH24" i="19"/>
  <c r="AG24" i="19"/>
  <c r="AF24" i="19"/>
  <c r="AE24" i="19"/>
  <c r="AD24" i="19"/>
  <c r="AC24" i="19"/>
  <c r="AB24" i="19"/>
  <c r="W37" i="19"/>
  <c r="T37" i="19"/>
  <c r="R37" i="19"/>
  <c r="Q37" i="19"/>
  <c r="P37" i="19"/>
  <c r="O37" i="19"/>
  <c r="N37" i="19"/>
  <c r="M37" i="19"/>
  <c r="L37" i="19"/>
  <c r="K37" i="19"/>
  <c r="J37" i="19"/>
  <c r="I37" i="19"/>
  <c r="H37" i="19"/>
  <c r="G37" i="19"/>
  <c r="F37" i="19"/>
  <c r="E37" i="19"/>
  <c r="D37" i="19"/>
  <c r="C37" i="19"/>
  <c r="W36" i="19"/>
  <c r="T36" i="19"/>
  <c r="R36" i="19"/>
  <c r="Q36" i="19"/>
  <c r="P36" i="19"/>
  <c r="O36" i="19"/>
  <c r="N36" i="19"/>
  <c r="M36" i="19"/>
  <c r="L36" i="19"/>
  <c r="K36" i="19"/>
  <c r="J36" i="19"/>
  <c r="I36" i="19"/>
  <c r="H36" i="19"/>
  <c r="G36" i="19"/>
  <c r="F36" i="19"/>
  <c r="E36" i="19"/>
  <c r="D36" i="19"/>
  <c r="C36" i="19"/>
  <c r="W35" i="19"/>
  <c r="T35" i="19"/>
  <c r="R35" i="19"/>
  <c r="Q35" i="19"/>
  <c r="P35" i="19"/>
  <c r="O35" i="19"/>
  <c r="N35" i="19"/>
  <c r="M35" i="19"/>
  <c r="L35" i="19"/>
  <c r="K35" i="19"/>
  <c r="J35" i="19"/>
  <c r="I35" i="19"/>
  <c r="H35" i="19"/>
  <c r="G35" i="19"/>
  <c r="F35" i="19"/>
  <c r="E35" i="19"/>
  <c r="D35" i="19"/>
  <c r="C35" i="19"/>
  <c r="W34" i="19"/>
  <c r="W38" i="19" s="1"/>
  <c r="T34" i="19"/>
  <c r="T38" i="19" s="1"/>
  <c r="R34" i="19"/>
  <c r="R38" i="19" s="1"/>
  <c r="Q34" i="19"/>
  <c r="Q38" i="19" s="1"/>
  <c r="P34" i="19"/>
  <c r="P38" i="19" s="1"/>
  <c r="O34" i="19"/>
  <c r="O38" i="19" s="1"/>
  <c r="N34" i="19"/>
  <c r="N38" i="19" s="1"/>
  <c r="M34" i="19"/>
  <c r="M38" i="19" s="1"/>
  <c r="L34" i="19"/>
  <c r="L38" i="19" s="1"/>
  <c r="K34" i="19"/>
  <c r="K38" i="19" s="1"/>
  <c r="J34" i="19"/>
  <c r="J38" i="19" s="1"/>
  <c r="I34" i="19"/>
  <c r="I38" i="19" s="1"/>
  <c r="H34" i="19"/>
  <c r="H38" i="19" s="1"/>
  <c r="G34" i="19"/>
  <c r="G38" i="19" s="1"/>
  <c r="F34" i="19"/>
  <c r="F38" i="19" s="1"/>
  <c r="E34" i="19"/>
  <c r="E38" i="19" s="1"/>
  <c r="D34" i="19"/>
  <c r="D38" i="19" s="1"/>
  <c r="C34" i="19"/>
  <c r="C38" i="19" s="1"/>
  <c r="CN28" i="18"/>
  <c r="CH28" i="18"/>
  <c r="CB28" i="18"/>
  <c r="BV28" i="18"/>
  <c r="CU27" i="18"/>
  <c r="CR27" i="18"/>
  <c r="CP27" i="18"/>
  <c r="CO27" i="18"/>
  <c r="CO28" i="18" s="1"/>
  <c r="CN27" i="18"/>
  <c r="CM27" i="18"/>
  <c r="CL27" i="18"/>
  <c r="CK27" i="18"/>
  <c r="CJ27" i="18"/>
  <c r="CI27" i="18"/>
  <c r="CI28" i="18" s="1"/>
  <c r="CH27" i="18"/>
  <c r="CG27" i="18"/>
  <c r="CF27" i="18"/>
  <c r="CE27" i="18"/>
  <c r="CD27" i="18"/>
  <c r="CC27" i="18"/>
  <c r="CC28" i="18" s="1"/>
  <c r="CB27" i="18"/>
  <c r="CA27" i="18"/>
  <c r="BZ27" i="18"/>
  <c r="BY27" i="18"/>
  <c r="BX27" i="18"/>
  <c r="BW27" i="18"/>
  <c r="BW28" i="18" s="1"/>
  <c r="BV27" i="18"/>
  <c r="BU27" i="18"/>
  <c r="BT27" i="18"/>
  <c r="CU26" i="18"/>
  <c r="CU28" i="18" s="1"/>
  <c r="CR26" i="18"/>
  <c r="CR28" i="18" s="1"/>
  <c r="CP26" i="18"/>
  <c r="CP28" i="18" s="1"/>
  <c r="CO26" i="18"/>
  <c r="CN26" i="18"/>
  <c r="CM26" i="18"/>
  <c r="CM28" i="18" s="1"/>
  <c r="CL26" i="18"/>
  <c r="CL28" i="18" s="1"/>
  <c r="CK26" i="18"/>
  <c r="CK28" i="18" s="1"/>
  <c r="CJ26" i="18"/>
  <c r="CJ28" i="18" s="1"/>
  <c r="CI26" i="18"/>
  <c r="CH26" i="18"/>
  <c r="CG26" i="18"/>
  <c r="CG28" i="18" s="1"/>
  <c r="CF26" i="18"/>
  <c r="CF28" i="18" s="1"/>
  <c r="CE26" i="18"/>
  <c r="CE28" i="18" s="1"/>
  <c r="CD26" i="18"/>
  <c r="CD28" i="18" s="1"/>
  <c r="CC26" i="18"/>
  <c r="CB26" i="18"/>
  <c r="CA26" i="18"/>
  <c r="CA28" i="18" s="1"/>
  <c r="BZ26" i="18"/>
  <c r="BZ28" i="18" s="1"/>
  <c r="BY26" i="18"/>
  <c r="BY28" i="18" s="1"/>
  <c r="BX26" i="18"/>
  <c r="BX28" i="18" s="1"/>
  <c r="BW26" i="18"/>
  <c r="BV26" i="18"/>
  <c r="BU26" i="18"/>
  <c r="BU28" i="18" s="1"/>
  <c r="BT26" i="18"/>
  <c r="BT28" i="18" s="1"/>
  <c r="CU24" i="18"/>
  <c r="CR24" i="18"/>
  <c r="CP24" i="18"/>
  <c r="CO24" i="18"/>
  <c r="CN24" i="18"/>
  <c r="CM24" i="18"/>
  <c r="CL24" i="18"/>
  <c r="CK24" i="18"/>
  <c r="CJ24" i="18"/>
  <c r="CI24" i="18"/>
  <c r="CH24" i="18"/>
  <c r="CG24" i="18"/>
  <c r="CF24" i="18"/>
  <c r="CE24" i="18"/>
  <c r="CD24" i="18"/>
  <c r="CC24" i="18"/>
  <c r="CB24" i="18"/>
  <c r="CA24" i="18"/>
  <c r="BZ24" i="18"/>
  <c r="BY24" i="18"/>
  <c r="BX24" i="18"/>
  <c r="BW24" i="18"/>
  <c r="BV24" i="18"/>
  <c r="BU24" i="18"/>
  <c r="BT24" i="18"/>
  <c r="AW35" i="18"/>
  <c r="BO34" i="18"/>
  <c r="BL34" i="18"/>
  <c r="BJ34" i="18"/>
  <c r="BI34" i="18"/>
  <c r="BH34" i="18"/>
  <c r="BG34" i="18"/>
  <c r="BF34" i="18"/>
  <c r="BE34" i="18"/>
  <c r="BD34" i="18"/>
  <c r="BC34" i="18"/>
  <c r="BB34" i="18"/>
  <c r="BA34" i="18"/>
  <c r="AZ34" i="18"/>
  <c r="AY34" i="18"/>
  <c r="AX34" i="18"/>
  <c r="AW34" i="18"/>
  <c r="AV34" i="18"/>
  <c r="AU34" i="18"/>
  <c r="AT34" i="18"/>
  <c r="AS34" i="18"/>
  <c r="AR34" i="18"/>
  <c r="AQ34" i="18"/>
  <c r="AP34" i="18"/>
  <c r="AO34" i="18"/>
  <c r="AN34" i="18"/>
  <c r="AM34" i="18"/>
  <c r="AL34" i="18"/>
  <c r="BO33" i="18"/>
  <c r="BO35" i="18" s="1"/>
  <c r="BL33" i="18"/>
  <c r="BL35" i="18" s="1"/>
  <c r="BJ33" i="18"/>
  <c r="BJ35" i="18" s="1"/>
  <c r="BI33" i="18"/>
  <c r="BI35" i="18" s="1"/>
  <c r="BH33" i="18"/>
  <c r="BH35" i="18" s="1"/>
  <c r="BG33" i="18"/>
  <c r="BG35" i="18" s="1"/>
  <c r="BF33" i="18"/>
  <c r="BF35" i="18" s="1"/>
  <c r="BE33" i="18"/>
  <c r="BE35" i="18" s="1"/>
  <c r="BD33" i="18"/>
  <c r="BD35" i="18" s="1"/>
  <c r="BC33" i="18"/>
  <c r="BC35" i="18" s="1"/>
  <c r="BB33" i="18"/>
  <c r="BB35" i="18" s="1"/>
  <c r="BA33" i="18"/>
  <c r="BA35" i="18" s="1"/>
  <c r="AZ33" i="18"/>
  <c r="AZ35" i="18" s="1"/>
  <c r="AY33" i="18"/>
  <c r="AY35" i="18" s="1"/>
  <c r="AX33" i="18"/>
  <c r="AX35" i="18" s="1"/>
  <c r="AW33" i="18"/>
  <c r="AV33" i="18"/>
  <c r="AV35" i="18" s="1"/>
  <c r="AU33" i="18"/>
  <c r="AU35" i="18" s="1"/>
  <c r="AT33" i="18"/>
  <c r="AT35" i="18" s="1"/>
  <c r="AS33" i="18"/>
  <c r="AS35" i="18" s="1"/>
  <c r="AR33" i="18"/>
  <c r="AR35" i="18" s="1"/>
  <c r="AQ33" i="18"/>
  <c r="AQ35" i="18" s="1"/>
  <c r="AP33" i="18"/>
  <c r="AP35" i="18" s="1"/>
  <c r="AO33" i="18"/>
  <c r="AO35" i="18" s="1"/>
  <c r="AN33" i="18"/>
  <c r="AN35" i="18" s="1"/>
  <c r="AM33" i="18"/>
  <c r="AM35" i="18" s="1"/>
  <c r="AL33" i="18"/>
  <c r="AL35" i="18" s="1"/>
  <c r="BO31" i="18"/>
  <c r="BL31" i="18"/>
  <c r="BJ31" i="18"/>
  <c r="BI31" i="18"/>
  <c r="BH31" i="18"/>
  <c r="BG31" i="18"/>
  <c r="BF31" i="18"/>
  <c r="BE31" i="18"/>
  <c r="BD31" i="18"/>
  <c r="BC31" i="18"/>
  <c r="BA31" i="18"/>
  <c r="AZ31" i="18"/>
  <c r="AY31" i="18"/>
  <c r="AX31" i="18"/>
  <c r="AW31" i="18"/>
  <c r="AV31" i="18"/>
  <c r="AU31" i="18"/>
  <c r="AT31" i="18"/>
  <c r="AS31" i="18"/>
  <c r="AR31" i="18"/>
  <c r="AQ31" i="18"/>
  <c r="AP31" i="18"/>
  <c r="AO31" i="18"/>
  <c r="AN31" i="18"/>
  <c r="AM31" i="18"/>
  <c r="AL31" i="18"/>
  <c r="AG30" i="18"/>
  <c r="AD30" i="18"/>
  <c r="AB30" i="18"/>
  <c r="AA30" i="18"/>
  <c r="Z30" i="18"/>
  <c r="Y30" i="18"/>
  <c r="X30" i="18"/>
  <c r="W30" i="18"/>
  <c r="V30" i="18"/>
  <c r="U30" i="18"/>
  <c r="T30" i="18"/>
  <c r="S30" i="18"/>
  <c r="R30" i="18"/>
  <c r="Q30" i="18"/>
  <c r="P30" i="18"/>
  <c r="O30" i="18"/>
  <c r="N30" i="18"/>
  <c r="M30" i="18"/>
  <c r="L30" i="18"/>
  <c r="K30" i="18"/>
  <c r="J30" i="18"/>
  <c r="I30" i="18"/>
  <c r="H30" i="18"/>
  <c r="G30" i="18"/>
  <c r="F30" i="18"/>
  <c r="E30" i="18"/>
  <c r="D30" i="18"/>
  <c r="C30" i="18"/>
  <c r="AG29" i="18"/>
  <c r="AD29" i="18"/>
  <c r="AB29" i="18"/>
  <c r="AA29" i="18"/>
  <c r="Z29" i="18"/>
  <c r="Y29" i="18"/>
  <c r="X29" i="18"/>
  <c r="W29" i="18"/>
  <c r="V29" i="18"/>
  <c r="U29" i="18"/>
  <c r="T29" i="18"/>
  <c r="S29" i="18"/>
  <c r="R29" i="18"/>
  <c r="Q29" i="18"/>
  <c r="P29" i="18"/>
  <c r="O29" i="18"/>
  <c r="N29" i="18"/>
  <c r="M29" i="18"/>
  <c r="L29" i="18"/>
  <c r="K29" i="18"/>
  <c r="J29" i="18"/>
  <c r="I29" i="18"/>
  <c r="H29" i="18"/>
  <c r="G29" i="18"/>
  <c r="F29" i="18"/>
  <c r="E29" i="18"/>
  <c r="D29" i="18"/>
  <c r="C29" i="18"/>
  <c r="AG28" i="18"/>
  <c r="AG31" i="18" s="1"/>
  <c r="AD28" i="18"/>
  <c r="AD31" i="18" s="1"/>
  <c r="AB28" i="18"/>
  <c r="AB31" i="18" s="1"/>
  <c r="AA28" i="18"/>
  <c r="AA31" i="18" s="1"/>
  <c r="Z28" i="18"/>
  <c r="Z31" i="18" s="1"/>
  <c r="Y28" i="18"/>
  <c r="Y31" i="18" s="1"/>
  <c r="X28" i="18"/>
  <c r="X31" i="18" s="1"/>
  <c r="W28" i="18"/>
  <c r="W31" i="18" s="1"/>
  <c r="V28" i="18"/>
  <c r="V31" i="18" s="1"/>
  <c r="U28" i="18"/>
  <c r="U31" i="18" s="1"/>
  <c r="T28" i="18"/>
  <c r="T31" i="18" s="1"/>
  <c r="S28" i="18"/>
  <c r="S31" i="18" s="1"/>
  <c r="R28" i="18"/>
  <c r="R31" i="18" s="1"/>
  <c r="Q28" i="18"/>
  <c r="Q31" i="18" s="1"/>
  <c r="P28" i="18"/>
  <c r="P31" i="18" s="1"/>
  <c r="O28" i="18"/>
  <c r="O31" i="18" s="1"/>
  <c r="N28" i="18"/>
  <c r="N31" i="18" s="1"/>
  <c r="M28" i="18"/>
  <c r="M31" i="18" s="1"/>
  <c r="L28" i="18"/>
  <c r="L31" i="18" s="1"/>
  <c r="K28" i="18"/>
  <c r="K31" i="18" s="1"/>
  <c r="J28" i="18"/>
  <c r="J31" i="18" s="1"/>
  <c r="I28" i="18"/>
  <c r="I31" i="18" s="1"/>
  <c r="H28" i="18"/>
  <c r="H31" i="18" s="1"/>
  <c r="G28" i="18"/>
  <c r="G31" i="18" s="1"/>
  <c r="F28" i="18"/>
  <c r="F31" i="18" s="1"/>
  <c r="E28" i="18"/>
  <c r="E31" i="18" s="1"/>
  <c r="D28" i="18"/>
  <c r="D31" i="18" s="1"/>
  <c r="C28" i="18"/>
  <c r="C31" i="18" s="1"/>
  <c r="AG27" i="18"/>
  <c r="AD27" i="18"/>
  <c r="AB27" i="18"/>
  <c r="AA27" i="18"/>
  <c r="Z27" i="18"/>
  <c r="Y27" i="18"/>
  <c r="X27" i="18"/>
  <c r="W27" i="18"/>
  <c r="V27" i="18"/>
  <c r="U27" i="18"/>
  <c r="T27" i="18"/>
  <c r="S27" i="18"/>
  <c r="R27" i="18"/>
  <c r="Q27" i="18"/>
  <c r="P27" i="18"/>
  <c r="O27" i="18"/>
  <c r="N27" i="18"/>
  <c r="M27" i="18"/>
  <c r="L27" i="18"/>
  <c r="K27" i="18"/>
  <c r="J27" i="18"/>
  <c r="I27" i="18"/>
  <c r="H27" i="18"/>
  <c r="G27" i="18"/>
  <c r="F27" i="18"/>
  <c r="E27" i="18"/>
  <c r="D27" i="18"/>
  <c r="C27" i="18"/>
  <c r="BB31" i="18"/>
  <c r="FJ95" i="17" l="1"/>
  <c r="FI95" i="17"/>
  <c r="FH95" i="17"/>
  <c r="FK95" i="17" s="1"/>
  <c r="FG95" i="17"/>
  <c r="FJ92" i="17"/>
  <c r="FI92" i="17"/>
  <c r="FH92" i="17"/>
  <c r="FK92" i="17" s="1"/>
  <c r="FG92" i="17"/>
  <c r="FJ90" i="17"/>
  <c r="FI90" i="17"/>
  <c r="FH90" i="17"/>
  <c r="FK90" i="17" s="1"/>
  <c r="FG90" i="17"/>
  <c r="FJ89" i="17"/>
  <c r="FI89" i="17"/>
  <c r="FH89" i="17"/>
  <c r="FG89" i="17"/>
  <c r="FJ88" i="17"/>
  <c r="FI88" i="17"/>
  <c r="FH88" i="17"/>
  <c r="FG88" i="17"/>
  <c r="FJ87" i="17"/>
  <c r="FI87" i="17"/>
  <c r="FH87" i="17"/>
  <c r="FK87" i="17" s="1"/>
  <c r="FG87" i="17"/>
  <c r="FJ86" i="17"/>
  <c r="FI86" i="17"/>
  <c r="FH86" i="17"/>
  <c r="FK86" i="17" s="1"/>
  <c r="FG86" i="17"/>
  <c r="FJ85" i="17"/>
  <c r="FI85" i="17"/>
  <c r="FH85" i="17"/>
  <c r="FK85" i="17" s="1"/>
  <c r="FG85" i="17"/>
  <c r="FJ84" i="17"/>
  <c r="FI84" i="17"/>
  <c r="FK84" i="17" s="1"/>
  <c r="FH84" i="17"/>
  <c r="FG84" i="17"/>
  <c r="FJ83" i="17"/>
  <c r="FI83" i="17"/>
  <c r="FH83" i="17"/>
  <c r="FK83" i="17" s="1"/>
  <c r="FG83" i="17"/>
  <c r="FJ82" i="17"/>
  <c r="FI82" i="17"/>
  <c r="FH82" i="17"/>
  <c r="FG82" i="17"/>
  <c r="FJ81" i="17"/>
  <c r="FI81" i="17"/>
  <c r="FH81" i="17"/>
  <c r="FG81" i="17"/>
  <c r="FJ80" i="17"/>
  <c r="FI80" i="17"/>
  <c r="FH80" i="17"/>
  <c r="FK80" i="17" s="1"/>
  <c r="FG80" i="17"/>
  <c r="FJ79" i="17"/>
  <c r="FI79" i="17"/>
  <c r="FH79" i="17"/>
  <c r="FK79" i="17" s="1"/>
  <c r="FG79" i="17"/>
  <c r="FK78" i="17"/>
  <c r="FJ78" i="17"/>
  <c r="FI78" i="17"/>
  <c r="FH78" i="17"/>
  <c r="FG78" i="17"/>
  <c r="FJ77" i="17"/>
  <c r="FI77" i="17"/>
  <c r="FH77" i="17"/>
  <c r="FG77" i="17"/>
  <c r="FJ76" i="17"/>
  <c r="FI76" i="17"/>
  <c r="FH76" i="17"/>
  <c r="FG76" i="17"/>
  <c r="FJ75" i="17"/>
  <c r="FI75" i="17"/>
  <c r="FH75" i="17"/>
  <c r="FK75" i="17" s="1"/>
  <c r="FG75" i="17"/>
  <c r="FJ74" i="17"/>
  <c r="FI74" i="17"/>
  <c r="FH74" i="17"/>
  <c r="FK74" i="17" s="1"/>
  <c r="FG74" i="17"/>
  <c r="FJ73" i="17"/>
  <c r="FI73" i="17"/>
  <c r="FH73" i="17"/>
  <c r="FK73" i="17" s="1"/>
  <c r="FG73" i="17"/>
  <c r="FJ72" i="17"/>
  <c r="FI72" i="17"/>
  <c r="FH72" i="17"/>
  <c r="FK72" i="17" s="1"/>
  <c r="FG72" i="17"/>
  <c r="FJ71" i="17"/>
  <c r="FI71" i="17"/>
  <c r="FH71" i="17"/>
  <c r="FK71" i="17" s="1"/>
  <c r="FG71" i="17"/>
  <c r="FJ70" i="17"/>
  <c r="FI70" i="17"/>
  <c r="FK70" i="17" s="1"/>
  <c r="FH70" i="17"/>
  <c r="FG70" i="17"/>
  <c r="FJ69" i="17"/>
  <c r="FI69" i="17"/>
  <c r="FH69" i="17"/>
  <c r="FG69" i="17"/>
  <c r="FL89" i="17"/>
  <c r="FL90" i="17"/>
  <c r="FL91" i="17"/>
  <c r="FL92" i="17"/>
  <c r="FL93" i="17"/>
  <c r="FL27" i="17"/>
  <c r="FI27" i="17"/>
  <c r="FG27" i="17"/>
  <c r="FF27" i="17"/>
  <c r="FE27" i="17"/>
  <c r="FD27" i="17"/>
  <c r="FC27" i="17"/>
  <c r="FB27" i="17"/>
  <c r="FA27" i="17"/>
  <c r="EZ27" i="17"/>
  <c r="EY27" i="17"/>
  <c r="EX27" i="17"/>
  <c r="EW27" i="17"/>
  <c r="EV27" i="17"/>
  <c r="EU27" i="17"/>
  <c r="ET27" i="17"/>
  <c r="ES27" i="17"/>
  <c r="ER27" i="17"/>
  <c r="EQ27" i="17"/>
  <c r="EP27" i="17"/>
  <c r="EO27" i="17"/>
  <c r="EN27" i="17"/>
  <c r="EM27" i="17"/>
  <c r="EL27" i="17"/>
  <c r="FL26" i="17"/>
  <c r="FI26" i="17"/>
  <c r="FG26" i="17"/>
  <c r="FF26" i="17"/>
  <c r="FE26" i="17"/>
  <c r="FD26" i="17"/>
  <c r="FC26" i="17"/>
  <c r="FB26" i="17"/>
  <c r="FA26" i="17"/>
  <c r="EZ26" i="17"/>
  <c r="EY26" i="17"/>
  <c r="EX26" i="17"/>
  <c r="EW26" i="17"/>
  <c r="EV26" i="17"/>
  <c r="EU26" i="17"/>
  <c r="ET26" i="17"/>
  <c r="ES26" i="17"/>
  <c r="ER26" i="17"/>
  <c r="EQ26" i="17"/>
  <c r="EP26" i="17"/>
  <c r="EO26" i="17"/>
  <c r="EN26" i="17"/>
  <c r="EM26" i="17"/>
  <c r="EL26" i="17"/>
  <c r="FL25" i="17"/>
  <c r="FL28" i="17" s="1"/>
  <c r="FI25" i="17"/>
  <c r="FI28" i="17" s="1"/>
  <c r="FG25" i="17"/>
  <c r="FG28" i="17" s="1"/>
  <c r="FF25" i="17"/>
  <c r="FF28" i="17" s="1"/>
  <c r="FE25" i="17"/>
  <c r="FE28" i="17" s="1"/>
  <c r="FD25" i="17"/>
  <c r="FD28" i="17" s="1"/>
  <c r="FC25" i="17"/>
  <c r="FC28" i="17" s="1"/>
  <c r="FB25" i="17"/>
  <c r="FB28" i="17" s="1"/>
  <c r="FA25" i="17"/>
  <c r="FA28" i="17" s="1"/>
  <c r="EZ25" i="17"/>
  <c r="EZ28" i="17" s="1"/>
  <c r="EY25" i="17"/>
  <c r="EY28" i="17" s="1"/>
  <c r="EX25" i="17"/>
  <c r="EX28" i="17" s="1"/>
  <c r="EW25" i="17"/>
  <c r="EW28" i="17" s="1"/>
  <c r="EV25" i="17"/>
  <c r="EV28" i="17" s="1"/>
  <c r="EU25" i="17"/>
  <c r="EU28" i="17" s="1"/>
  <c r="ET25" i="17"/>
  <c r="ET28" i="17" s="1"/>
  <c r="ES25" i="17"/>
  <c r="ES28" i="17" s="1"/>
  <c r="ER25" i="17"/>
  <c r="ER28" i="17" s="1"/>
  <c r="EQ25" i="17"/>
  <c r="EQ28" i="17" s="1"/>
  <c r="EP25" i="17"/>
  <c r="EP28" i="17" s="1"/>
  <c r="EO25" i="17"/>
  <c r="EO28" i="17" s="1"/>
  <c r="EN25" i="17"/>
  <c r="EN28" i="17" s="1"/>
  <c r="EM25" i="17"/>
  <c r="EM28" i="17" s="1"/>
  <c r="EL25" i="17"/>
  <c r="FL24" i="17"/>
  <c r="FI24" i="17"/>
  <c r="FG24" i="17"/>
  <c r="FF24" i="17"/>
  <c r="FE24" i="17"/>
  <c r="FD24" i="17"/>
  <c r="FC24" i="17"/>
  <c r="FB24" i="17"/>
  <c r="FA24" i="17"/>
  <c r="EZ24" i="17"/>
  <c r="EY24" i="17"/>
  <c r="EX24" i="17"/>
  <c r="EW24" i="17"/>
  <c r="EV24" i="17"/>
  <c r="EU24" i="17"/>
  <c r="ET24" i="17"/>
  <c r="ES24" i="17"/>
  <c r="ER24" i="17"/>
  <c r="EQ24" i="17"/>
  <c r="EP24" i="17"/>
  <c r="EO24" i="17"/>
  <c r="EN24" i="17"/>
  <c r="EM24" i="17"/>
  <c r="EL24" i="17"/>
  <c r="EG34" i="17"/>
  <c r="ED34" i="17"/>
  <c r="EB34" i="17"/>
  <c r="EA34" i="17"/>
  <c r="DZ34" i="17"/>
  <c r="DY34" i="17"/>
  <c r="DX34" i="17"/>
  <c r="DW34" i="17"/>
  <c r="DV34" i="17"/>
  <c r="DU34" i="17"/>
  <c r="DT34" i="17"/>
  <c r="DS34" i="17"/>
  <c r="DR34" i="17"/>
  <c r="DQ34" i="17"/>
  <c r="DP34" i="17"/>
  <c r="DO34" i="17"/>
  <c r="DN34" i="17"/>
  <c r="DM34" i="17"/>
  <c r="DL34" i="17"/>
  <c r="DK34" i="17"/>
  <c r="DJ34" i="17"/>
  <c r="DI34" i="17"/>
  <c r="DH34" i="17"/>
  <c r="DG34" i="17"/>
  <c r="DF34" i="17"/>
  <c r="DE34" i="17"/>
  <c r="DD34" i="17"/>
  <c r="DC34" i="17"/>
  <c r="EG33" i="17"/>
  <c r="ED33" i="17"/>
  <c r="EB33" i="17"/>
  <c r="EA33" i="17"/>
  <c r="DZ33" i="17"/>
  <c r="DY33" i="17"/>
  <c r="DX33" i="17"/>
  <c r="DW33" i="17"/>
  <c r="DV33" i="17"/>
  <c r="DU33" i="17"/>
  <c r="DT33" i="17"/>
  <c r="DS33" i="17"/>
  <c r="DR33" i="17"/>
  <c r="DQ33" i="17"/>
  <c r="DP33" i="17"/>
  <c r="DO33" i="17"/>
  <c r="DN33" i="17"/>
  <c r="DM33" i="17"/>
  <c r="DL33" i="17"/>
  <c r="DK33" i="17"/>
  <c r="DJ33" i="17"/>
  <c r="DI33" i="17"/>
  <c r="DH33" i="17"/>
  <c r="DG33" i="17"/>
  <c r="DF33" i="17"/>
  <c r="DE33" i="17"/>
  <c r="DD33" i="17"/>
  <c r="DC33" i="17"/>
  <c r="EG32" i="17"/>
  <c r="ED32" i="17"/>
  <c r="ED35" i="17" s="1"/>
  <c r="EB32" i="17"/>
  <c r="EB35" i="17" s="1"/>
  <c r="EA32" i="17"/>
  <c r="EA35" i="17" s="1"/>
  <c r="DZ32" i="17"/>
  <c r="DZ35" i="17" s="1"/>
  <c r="DY32" i="17"/>
  <c r="DX32" i="17"/>
  <c r="DW32" i="17"/>
  <c r="DV32" i="17"/>
  <c r="DU32" i="17"/>
  <c r="DT32" i="17"/>
  <c r="DS32" i="17"/>
  <c r="DR32" i="17"/>
  <c r="DQ32" i="17"/>
  <c r="DQ35" i="17" s="1"/>
  <c r="DP32" i="17"/>
  <c r="DP35" i="17" s="1"/>
  <c r="DO32" i="17"/>
  <c r="DO35" i="17" s="1"/>
  <c r="DN32" i="17"/>
  <c r="DN35" i="17" s="1"/>
  <c r="DM32" i="17"/>
  <c r="DL32" i="17"/>
  <c r="DK32" i="17"/>
  <c r="DJ32" i="17"/>
  <c r="DI32" i="17"/>
  <c r="DH32" i="17"/>
  <c r="DG32" i="17"/>
  <c r="DF32" i="17"/>
  <c r="DE32" i="17"/>
  <c r="DE35" i="17" s="1"/>
  <c r="DD32" i="17"/>
  <c r="DD35" i="17" s="1"/>
  <c r="DC32" i="17"/>
  <c r="DC35" i="17" s="1"/>
  <c r="EG31" i="17"/>
  <c r="ED31" i="17"/>
  <c r="EB31" i="17"/>
  <c r="EA31" i="17"/>
  <c r="DZ31" i="17"/>
  <c r="DY31" i="17"/>
  <c r="DX31" i="17"/>
  <c r="DW31" i="17"/>
  <c r="DV31" i="17"/>
  <c r="DU31" i="17"/>
  <c r="DT31" i="17"/>
  <c r="DS31" i="17"/>
  <c r="DR31" i="17"/>
  <c r="DQ31" i="17"/>
  <c r="DP31" i="17"/>
  <c r="DO31" i="17"/>
  <c r="DN31" i="17"/>
  <c r="DM31" i="17"/>
  <c r="DL31" i="17"/>
  <c r="DK31" i="17"/>
  <c r="DJ31" i="17"/>
  <c r="DI31" i="17"/>
  <c r="DH31" i="17"/>
  <c r="DG31" i="17"/>
  <c r="DF31" i="17"/>
  <c r="DE31" i="17"/>
  <c r="DD31" i="17"/>
  <c r="DC31" i="17"/>
  <c r="EL28" i="17" l="1"/>
  <c r="FK76" i="17"/>
  <c r="FK82" i="17"/>
  <c r="DR35" i="17"/>
  <c r="EG35" i="17"/>
  <c r="DS35" i="17"/>
  <c r="FK88" i="17"/>
  <c r="DH35" i="17"/>
  <c r="DT35" i="17"/>
  <c r="DG35" i="17"/>
  <c r="DI35" i="17"/>
  <c r="DU35" i="17"/>
  <c r="FK69" i="17"/>
  <c r="FK77" i="17"/>
  <c r="DJ35" i="17"/>
  <c r="DV35" i="17"/>
  <c r="DF35" i="17"/>
  <c r="DK35" i="17"/>
  <c r="DW35" i="17"/>
  <c r="DL35" i="17"/>
  <c r="DX35" i="17"/>
  <c r="FK81" i="17"/>
  <c r="FK89" i="17"/>
  <c r="DM35" i="17"/>
  <c r="DY35" i="17"/>
  <c r="Y96" i="16"/>
  <c r="W96" i="16"/>
  <c r="U96" i="16"/>
  <c r="T96" i="16"/>
  <c r="M96" i="16"/>
  <c r="AD95" i="16"/>
  <c r="AA95" i="16"/>
  <c r="AA96" i="16" s="1"/>
  <c r="Y95" i="16"/>
  <c r="X95" i="16"/>
  <c r="W95" i="16"/>
  <c r="V95" i="16"/>
  <c r="U95" i="16"/>
  <c r="T95" i="16"/>
  <c r="S95" i="16"/>
  <c r="R95" i="16"/>
  <c r="Q95" i="16"/>
  <c r="P95" i="16"/>
  <c r="O95" i="16"/>
  <c r="N95" i="16"/>
  <c r="N96" i="16" s="1"/>
  <c r="M95" i="16"/>
  <c r="L95" i="16"/>
  <c r="K95" i="16"/>
  <c r="J95" i="16"/>
  <c r="I95" i="16"/>
  <c r="H95" i="16"/>
  <c r="G95" i="16"/>
  <c r="F95" i="16"/>
  <c r="E95" i="16"/>
  <c r="D95" i="16"/>
  <c r="C95" i="16"/>
  <c r="AD94" i="16"/>
  <c r="AD96" i="16" s="1"/>
  <c r="AA94" i="16"/>
  <c r="Y94" i="16"/>
  <c r="X94" i="16"/>
  <c r="W94" i="16"/>
  <c r="V94" i="16"/>
  <c r="U94" i="16"/>
  <c r="T94" i="16"/>
  <c r="S94" i="16"/>
  <c r="R94" i="16"/>
  <c r="Q94" i="16"/>
  <c r="P94" i="16"/>
  <c r="O94" i="16"/>
  <c r="O96" i="16" s="1"/>
  <c r="N94" i="16"/>
  <c r="M94" i="16"/>
  <c r="L94" i="16"/>
  <c r="K94" i="16"/>
  <c r="J94" i="16"/>
  <c r="I94" i="16"/>
  <c r="H94" i="16"/>
  <c r="G94" i="16"/>
  <c r="F94" i="16"/>
  <c r="E94" i="16"/>
  <c r="D94" i="16"/>
  <c r="C94" i="16"/>
  <c r="C96" i="16" s="1"/>
  <c r="AD93" i="16"/>
  <c r="AA93" i="16"/>
  <c r="Y93" i="16"/>
  <c r="X93" i="16"/>
  <c r="X96" i="16" s="1"/>
  <c r="W93" i="16"/>
  <c r="V93" i="16"/>
  <c r="V96" i="16" s="1"/>
  <c r="U93" i="16"/>
  <c r="T93" i="16"/>
  <c r="S93" i="16"/>
  <c r="S96" i="16" s="1"/>
  <c r="R93" i="16"/>
  <c r="R96" i="16" s="1"/>
  <c r="Q93" i="16"/>
  <c r="Q96" i="16" s="1"/>
  <c r="P93" i="16"/>
  <c r="P96" i="16" s="1"/>
  <c r="O93" i="16"/>
  <c r="N93" i="16"/>
  <c r="M93" i="16"/>
  <c r="L93" i="16"/>
  <c r="L96" i="16" s="1"/>
  <c r="K93" i="16"/>
  <c r="K96" i="16" s="1"/>
  <c r="J93" i="16"/>
  <c r="J96" i="16" s="1"/>
  <c r="I93" i="16"/>
  <c r="I96" i="16" s="1"/>
  <c r="H93" i="16"/>
  <c r="H96" i="16" s="1"/>
  <c r="G93" i="16"/>
  <c r="G96" i="16" s="1"/>
  <c r="F93" i="16"/>
  <c r="F96" i="16" s="1"/>
  <c r="E93" i="16"/>
  <c r="E96" i="16" s="1"/>
  <c r="D93" i="16"/>
  <c r="D96" i="16" s="1"/>
  <c r="C93" i="16"/>
  <c r="AD92" i="16"/>
  <c r="AA92" i="16"/>
  <c r="Y92" i="16"/>
  <c r="X92" i="16"/>
  <c r="W92" i="16"/>
  <c r="V92" i="16"/>
  <c r="U92" i="16"/>
  <c r="T92" i="16"/>
  <c r="S92" i="16"/>
  <c r="R92" i="16"/>
  <c r="Q92" i="16"/>
  <c r="P92" i="16"/>
  <c r="O92" i="16"/>
  <c r="N92" i="16"/>
  <c r="M92" i="16"/>
  <c r="L92" i="16"/>
  <c r="K92" i="16"/>
  <c r="J92" i="16"/>
  <c r="I92" i="16"/>
  <c r="H92" i="16"/>
  <c r="G92" i="16"/>
  <c r="F92" i="16"/>
  <c r="E92" i="16"/>
  <c r="D92" i="16"/>
  <c r="C92" i="16"/>
  <c r="R28" i="16"/>
  <c r="F28" i="16"/>
  <c r="AD27" i="16"/>
  <c r="AA27" i="16"/>
  <c r="Y27" i="16"/>
  <c r="X27" i="16"/>
  <c r="W27" i="16"/>
  <c r="V27" i="16"/>
  <c r="U27" i="16"/>
  <c r="T27" i="16"/>
  <c r="S27" i="16"/>
  <c r="S28" i="16" s="1"/>
  <c r="R27" i="16"/>
  <c r="Q27" i="16"/>
  <c r="P27" i="16"/>
  <c r="O27" i="16"/>
  <c r="N27" i="16"/>
  <c r="M27" i="16"/>
  <c r="L27" i="16"/>
  <c r="K27" i="16"/>
  <c r="J27" i="16"/>
  <c r="I27" i="16"/>
  <c r="H27" i="16"/>
  <c r="G27" i="16"/>
  <c r="G28" i="16" s="1"/>
  <c r="F27" i="16"/>
  <c r="E27" i="16"/>
  <c r="D27" i="16"/>
  <c r="C27" i="16"/>
  <c r="AD26" i="16"/>
  <c r="AA26" i="16"/>
  <c r="Y26" i="16"/>
  <c r="X26" i="16"/>
  <c r="W26" i="16"/>
  <c r="V26" i="16"/>
  <c r="U26" i="16"/>
  <c r="T26" i="16"/>
  <c r="T28" i="16" s="1"/>
  <c r="S26" i="16"/>
  <c r="R26" i="16"/>
  <c r="Q26" i="16"/>
  <c r="P26" i="16"/>
  <c r="O26" i="16"/>
  <c r="N26" i="16"/>
  <c r="M26" i="16"/>
  <c r="L26" i="16"/>
  <c r="K26" i="16"/>
  <c r="J26" i="16"/>
  <c r="I26" i="16"/>
  <c r="H26" i="16"/>
  <c r="H28" i="16" s="1"/>
  <c r="G26" i="16"/>
  <c r="F26" i="16"/>
  <c r="E26" i="16"/>
  <c r="D26" i="16"/>
  <c r="C26" i="16"/>
  <c r="AD25" i="16"/>
  <c r="AD28" i="16" s="1"/>
  <c r="AA25" i="16"/>
  <c r="AA28" i="16" s="1"/>
  <c r="Y25" i="16"/>
  <c r="Y28" i="16" s="1"/>
  <c r="X25" i="16"/>
  <c r="X28" i="16" s="1"/>
  <c r="W25" i="16"/>
  <c r="W28" i="16" s="1"/>
  <c r="V25" i="16"/>
  <c r="V28" i="16" s="1"/>
  <c r="U25" i="16"/>
  <c r="U28" i="16" s="1"/>
  <c r="T25" i="16"/>
  <c r="S25" i="16"/>
  <c r="R25" i="16"/>
  <c r="Q25" i="16"/>
  <c r="Q28" i="16" s="1"/>
  <c r="P25" i="16"/>
  <c r="P28" i="16" s="1"/>
  <c r="O25" i="16"/>
  <c r="O28" i="16" s="1"/>
  <c r="N25" i="16"/>
  <c r="N28" i="16" s="1"/>
  <c r="M25" i="16"/>
  <c r="M28" i="16" s="1"/>
  <c r="L25" i="16"/>
  <c r="L28" i="16" s="1"/>
  <c r="K25" i="16"/>
  <c r="K28" i="16" s="1"/>
  <c r="J25" i="16"/>
  <c r="J28" i="16" s="1"/>
  <c r="I25" i="16"/>
  <c r="I28" i="16" s="1"/>
  <c r="H25" i="16"/>
  <c r="G25" i="16"/>
  <c r="F25" i="16"/>
  <c r="E25" i="16"/>
  <c r="E28" i="16" s="1"/>
  <c r="D25" i="16"/>
  <c r="D28" i="16" s="1"/>
  <c r="C25" i="16"/>
  <c r="C28" i="16" s="1"/>
  <c r="AD24" i="16"/>
  <c r="AA24" i="16"/>
  <c r="Y24" i="16"/>
  <c r="X24" i="16"/>
  <c r="W24" i="16"/>
  <c r="V24" i="16"/>
  <c r="U24" i="16"/>
  <c r="T24" i="16"/>
  <c r="S24" i="16"/>
  <c r="R24" i="16"/>
  <c r="Q24" i="16"/>
  <c r="P24" i="16"/>
  <c r="O24" i="16"/>
  <c r="N24" i="16"/>
  <c r="M24" i="16"/>
  <c r="L24" i="16"/>
  <c r="K24" i="16"/>
  <c r="J24" i="16"/>
  <c r="I24" i="16"/>
  <c r="H24" i="16"/>
  <c r="G24" i="16"/>
  <c r="F24" i="16"/>
  <c r="E24" i="16"/>
  <c r="D24" i="16"/>
  <c r="C24" i="16"/>
  <c r="AS10" i="8" l="1"/>
  <c r="AG112" i="8"/>
  <c r="AC112" i="8"/>
  <c r="Y112" i="8"/>
  <c r="U112" i="8"/>
  <c r="Q112" i="8"/>
  <c r="M112" i="8"/>
  <c r="I112" i="8"/>
  <c r="E112" i="8"/>
  <c r="AG108" i="8"/>
  <c r="AC108" i="8"/>
  <c r="Y108" i="8"/>
  <c r="U108" i="8"/>
  <c r="Q108" i="8"/>
  <c r="M108" i="8"/>
  <c r="I108" i="8"/>
  <c r="E108" i="8"/>
  <c r="AG104" i="8"/>
  <c r="AC104" i="8"/>
  <c r="Y104" i="8"/>
  <c r="U104" i="8"/>
  <c r="Q104" i="8"/>
  <c r="M104" i="8"/>
  <c r="I104" i="8"/>
  <c r="E104" i="8"/>
  <c r="AG100" i="8"/>
  <c r="AC100" i="8"/>
  <c r="Y100" i="8"/>
  <c r="U100" i="8"/>
  <c r="Q100" i="8"/>
  <c r="M100" i="8"/>
  <c r="I100" i="8"/>
  <c r="E100" i="8"/>
  <c r="AG96" i="8"/>
  <c r="AC96" i="8"/>
  <c r="Y96" i="8"/>
  <c r="U96" i="8"/>
  <c r="Q96" i="8"/>
  <c r="M96" i="8"/>
  <c r="I96" i="8"/>
  <c r="E96" i="8"/>
  <c r="AG92" i="8"/>
  <c r="AC92" i="8"/>
  <c r="Y92" i="8"/>
  <c r="U92" i="8"/>
  <c r="Q92" i="8"/>
  <c r="M92" i="8"/>
  <c r="I92" i="8"/>
  <c r="E92" i="8"/>
  <c r="AG88" i="8"/>
  <c r="AC88" i="8"/>
  <c r="Y88" i="8"/>
  <c r="U88" i="8"/>
  <c r="Q88" i="8"/>
  <c r="M88" i="8"/>
  <c r="I88" i="8"/>
  <c r="E88" i="8"/>
  <c r="AG84" i="8"/>
  <c r="AC84" i="8"/>
  <c r="Y84" i="8"/>
  <c r="U84" i="8"/>
  <c r="Q84" i="8"/>
  <c r="M84" i="8"/>
  <c r="I84" i="8"/>
  <c r="E84" i="8"/>
  <c r="AG80" i="8"/>
  <c r="AC80" i="8"/>
  <c r="Y80" i="8"/>
  <c r="U80" i="8"/>
  <c r="Q80" i="8"/>
  <c r="M80" i="8"/>
  <c r="I80" i="8"/>
  <c r="E80" i="8"/>
  <c r="AG76" i="8"/>
  <c r="AC76" i="8"/>
  <c r="Y76" i="8"/>
  <c r="U76" i="8"/>
  <c r="Q76" i="8"/>
  <c r="M76" i="8"/>
  <c r="I76" i="8"/>
  <c r="E76" i="8"/>
  <c r="AG72" i="8"/>
  <c r="AC72" i="8"/>
  <c r="Y72" i="8"/>
  <c r="U72" i="8"/>
  <c r="Q72" i="8"/>
  <c r="M72" i="8"/>
  <c r="I72" i="8"/>
  <c r="E72" i="8"/>
  <c r="AG68" i="8"/>
  <c r="AC68" i="8"/>
  <c r="Y68" i="8"/>
  <c r="U68" i="8"/>
  <c r="Q68" i="8"/>
  <c r="M68" i="8"/>
  <c r="I68" i="8"/>
  <c r="E68" i="8"/>
  <c r="AG64" i="8"/>
  <c r="AC64" i="8"/>
  <c r="Y64" i="8"/>
  <c r="U64" i="8"/>
  <c r="Q64" i="8"/>
  <c r="M64" i="8"/>
  <c r="I64" i="8"/>
  <c r="E64" i="8"/>
  <c r="AG60" i="8"/>
  <c r="AC60" i="8"/>
  <c r="Y60" i="8"/>
  <c r="U60" i="8"/>
  <c r="Q60" i="8"/>
  <c r="M60" i="8"/>
  <c r="I60" i="8"/>
  <c r="E60" i="8"/>
  <c r="AG56" i="8"/>
  <c r="AC56" i="8"/>
  <c r="Y56" i="8"/>
  <c r="U56" i="8"/>
  <c r="Q56" i="8"/>
  <c r="M56" i="8"/>
  <c r="I56" i="8"/>
  <c r="E56" i="8"/>
  <c r="AG52" i="8"/>
  <c r="AC52" i="8"/>
  <c r="Y52" i="8"/>
  <c r="U52" i="8"/>
  <c r="Q52" i="8"/>
  <c r="M52" i="8"/>
  <c r="I52" i="8"/>
  <c r="E52" i="8"/>
  <c r="AG48" i="8"/>
  <c r="AC48" i="8"/>
  <c r="Y48" i="8"/>
  <c r="U48" i="8"/>
  <c r="Q48" i="8"/>
  <c r="M48" i="8"/>
  <c r="I48" i="8"/>
  <c r="E48" i="8"/>
  <c r="AG44" i="8"/>
  <c r="AC44" i="8"/>
  <c r="Y44" i="8"/>
  <c r="U44" i="8"/>
  <c r="Q44" i="8"/>
  <c r="M44" i="8"/>
  <c r="I44" i="8"/>
  <c r="E44" i="8"/>
  <c r="AG40" i="8"/>
  <c r="AC40" i="8"/>
  <c r="Y40" i="8"/>
  <c r="U40" i="8"/>
  <c r="Q40" i="8"/>
  <c r="M40" i="8"/>
  <c r="I40" i="8"/>
  <c r="E40" i="8"/>
  <c r="AG36" i="8"/>
  <c r="AC36" i="8"/>
  <c r="Y36" i="8"/>
  <c r="U36" i="8"/>
  <c r="Q36" i="8"/>
  <c r="M36" i="8"/>
  <c r="I36" i="8"/>
  <c r="E36" i="8"/>
  <c r="AS8" i="14" l="1"/>
  <c r="AS9" i="14"/>
  <c r="AH32" i="14"/>
  <c r="Z32" i="14"/>
  <c r="V32" i="14"/>
  <c r="R32" i="14"/>
  <c r="N32" i="14"/>
  <c r="F32" i="14"/>
  <c r="J32" i="14"/>
  <c r="U29" i="14" l="1"/>
  <c r="U26" i="14" l="1"/>
  <c r="U27" i="14"/>
  <c r="U28" i="14"/>
  <c r="Y5" i="14"/>
  <c r="Y6" i="14"/>
  <c r="Y7" i="14"/>
  <c r="Y8" i="14"/>
  <c r="Y9" i="14"/>
  <c r="Y10" i="14"/>
  <c r="Y11" i="14"/>
  <c r="Y12" i="14"/>
  <c r="Y13" i="14"/>
  <c r="Y14" i="14"/>
  <c r="Y15" i="14"/>
  <c r="Y16" i="14"/>
  <c r="Y17" i="14"/>
  <c r="Y18" i="14"/>
  <c r="Y19" i="14"/>
  <c r="Y20" i="14"/>
  <c r="Y21" i="14"/>
  <c r="Y22" i="14"/>
  <c r="Y23" i="14"/>
  <c r="Y24" i="14"/>
  <c r="Y25" i="14"/>
  <c r="Y26" i="14"/>
  <c r="Y27" i="14"/>
  <c r="Y28" i="14"/>
  <c r="Y29" i="14"/>
  <c r="Y4" i="14"/>
  <c r="AP11" i="14"/>
  <c r="AP8" i="14"/>
  <c r="AD32" i="14"/>
  <c r="AT10" i="14" s="1"/>
  <c r="AE32" i="14"/>
  <c r="AU10" i="14" s="1"/>
  <c r="AC18" i="14"/>
  <c r="AC19" i="14"/>
  <c r="AC20" i="14"/>
  <c r="AC21" i="14"/>
  <c r="AC22" i="14"/>
  <c r="AC23" i="14"/>
  <c r="AC24" i="14"/>
  <c r="AC25" i="14"/>
  <c r="AC26" i="14"/>
  <c r="AC27" i="14"/>
  <c r="AC28" i="14"/>
  <c r="AC29" i="14"/>
  <c r="AN10" i="14"/>
  <c r="AW10" i="14" l="1"/>
  <c r="I22" i="13"/>
  <c r="I24" i="13"/>
  <c r="I4" i="13"/>
  <c r="Y27" i="13" l="1"/>
  <c r="AV9" i="13" s="1"/>
  <c r="G27" i="13" l="1"/>
  <c r="F27" i="13"/>
  <c r="AY4" i="13" s="1"/>
  <c r="S27" i="13"/>
  <c r="Q5" i="13"/>
  <c r="Q6" i="13"/>
  <c r="Q7" i="13"/>
  <c r="Q9" i="13"/>
  <c r="Q10" i="13"/>
  <c r="Q12" i="13"/>
  <c r="Q13" i="13"/>
  <c r="Q14" i="13"/>
  <c r="Q15" i="13"/>
  <c r="Q16" i="13"/>
  <c r="Q17" i="13"/>
  <c r="Q19" i="13"/>
  <c r="Q20" i="13"/>
  <c r="Q21" i="13"/>
  <c r="Q22" i="13"/>
  <c r="Q23" i="13"/>
  <c r="Q24" i="13"/>
  <c r="Q25" i="13"/>
  <c r="AF34" i="14" l="1"/>
  <c r="AB34" i="14"/>
  <c r="X34" i="14"/>
  <c r="T34" i="14"/>
  <c r="P34" i="14"/>
  <c r="L34" i="14"/>
  <c r="H34" i="14"/>
  <c r="D34" i="14"/>
  <c r="AF33" i="14"/>
  <c r="AB33" i="14"/>
  <c r="X33" i="14"/>
  <c r="T33" i="14"/>
  <c r="P33" i="14"/>
  <c r="L33" i="14"/>
  <c r="H33" i="14"/>
  <c r="D33" i="14"/>
  <c r="AI32" i="14"/>
  <c r="AU11" i="14" s="1"/>
  <c r="AT11" i="14"/>
  <c r="AF32" i="14"/>
  <c r="AO11" i="14" s="1"/>
  <c r="AB32" i="14"/>
  <c r="AO10" i="14" s="1"/>
  <c r="AA32" i="14"/>
  <c r="AU9" i="14" s="1"/>
  <c r="AT9" i="14"/>
  <c r="X32" i="14"/>
  <c r="AO9" i="14" s="1"/>
  <c r="W32" i="14"/>
  <c r="AU8" i="14" s="1"/>
  <c r="AW8" i="14" s="1"/>
  <c r="AT8" i="14"/>
  <c r="T32" i="14"/>
  <c r="AO8" i="14" s="1"/>
  <c r="S32" i="14"/>
  <c r="AU7" i="14" s="1"/>
  <c r="AT7" i="14"/>
  <c r="P32" i="14"/>
  <c r="AO7" i="14" s="1"/>
  <c r="O32" i="14"/>
  <c r="AU6" i="14" s="1"/>
  <c r="AT6" i="14"/>
  <c r="L32" i="14"/>
  <c r="AO6" i="14" s="1"/>
  <c r="K32" i="14"/>
  <c r="AU5" i="14" s="1"/>
  <c r="AT5" i="14"/>
  <c r="H32" i="14"/>
  <c r="AO5" i="14" s="1"/>
  <c r="G32" i="14"/>
  <c r="AU4" i="14" s="1"/>
  <c r="AT4" i="14"/>
  <c r="D32" i="14"/>
  <c r="AO4" i="14" s="1"/>
  <c r="AG31" i="14"/>
  <c r="AC31" i="14"/>
  <c r="Y31" i="14"/>
  <c r="U31" i="14"/>
  <c r="U25" i="14"/>
  <c r="U24" i="14"/>
  <c r="U23" i="14"/>
  <c r="U22" i="14"/>
  <c r="U21" i="14"/>
  <c r="U20" i="14"/>
  <c r="U19" i="14"/>
  <c r="U18" i="14"/>
  <c r="U17" i="14"/>
  <c r="U16" i="14"/>
  <c r="U15" i="14"/>
  <c r="U14" i="14"/>
  <c r="AN11" i="14"/>
  <c r="U13" i="14"/>
  <c r="U12" i="14"/>
  <c r="U11" i="14"/>
  <c r="AN9" i="14"/>
  <c r="U10" i="14"/>
  <c r="AN8" i="14"/>
  <c r="U9" i="14"/>
  <c r="AN7" i="14"/>
  <c r="U8" i="14"/>
  <c r="U7" i="14"/>
  <c r="U6" i="14"/>
  <c r="AN5" i="14"/>
  <c r="U5" i="14"/>
  <c r="AN4" i="14"/>
  <c r="U4" i="14"/>
  <c r="X29" i="13"/>
  <c r="T29" i="13"/>
  <c r="P29" i="13"/>
  <c r="L29" i="13"/>
  <c r="H29" i="13"/>
  <c r="D29" i="13"/>
  <c r="X28" i="13"/>
  <c r="T28" i="13"/>
  <c r="P28" i="13"/>
  <c r="L28" i="13"/>
  <c r="H28" i="13"/>
  <c r="D28" i="13"/>
  <c r="AA27" i="13"/>
  <c r="AZ9" i="13" s="1"/>
  <c r="Z27" i="13"/>
  <c r="AY9" i="13" s="1"/>
  <c r="X27" i="13"/>
  <c r="AT9" i="13" s="1"/>
  <c r="W27" i="13"/>
  <c r="AZ8" i="13" s="1"/>
  <c r="V27" i="13"/>
  <c r="AY8" i="13" s="1"/>
  <c r="T27" i="13"/>
  <c r="AT8" i="13" s="1"/>
  <c r="AZ7" i="13"/>
  <c r="R27" i="13"/>
  <c r="AY7" i="13" s="1"/>
  <c r="O27" i="13"/>
  <c r="AZ6" i="13" s="1"/>
  <c r="N27" i="13"/>
  <c r="AY6" i="13" s="1"/>
  <c r="L27" i="13"/>
  <c r="AT6" i="13" s="1"/>
  <c r="K27" i="13"/>
  <c r="AZ5" i="13" s="1"/>
  <c r="J27" i="13"/>
  <c r="AY5" i="13" s="1"/>
  <c r="H27" i="13"/>
  <c r="AT5" i="13" s="1"/>
  <c r="AZ4" i="13"/>
  <c r="D27" i="13"/>
  <c r="AT4" i="13" s="1"/>
  <c r="Y26" i="13"/>
  <c r="U26" i="13"/>
  <c r="Q26" i="13"/>
  <c r="M26" i="13"/>
  <c r="I26" i="13"/>
  <c r="E26" i="13"/>
  <c r="I21" i="13"/>
  <c r="I20" i="13"/>
  <c r="I19" i="13"/>
  <c r="I18" i="13"/>
  <c r="I17" i="13"/>
  <c r="I16" i="13"/>
  <c r="I15" i="13"/>
  <c r="I14" i="13"/>
  <c r="I13" i="13"/>
  <c r="I12" i="13"/>
  <c r="I11" i="13"/>
  <c r="I10" i="13"/>
  <c r="I9" i="13"/>
  <c r="I8" i="13"/>
  <c r="I7" i="13"/>
  <c r="I6" i="13"/>
  <c r="I5" i="13"/>
  <c r="P23" i="12"/>
  <c r="L23" i="12"/>
  <c r="H23" i="12"/>
  <c r="D23" i="12"/>
  <c r="D22" i="12"/>
  <c r="S21" i="12"/>
  <c r="AE7" i="12" s="1"/>
  <c r="R21" i="12"/>
  <c r="AD7" i="12" s="1"/>
  <c r="P21" i="12"/>
  <c r="Y7" i="12" s="1"/>
  <c r="O21" i="12"/>
  <c r="AE6" i="12" s="1"/>
  <c r="N21" i="12"/>
  <c r="AD6" i="12" s="1"/>
  <c r="L21" i="12"/>
  <c r="Y6" i="12" s="1"/>
  <c r="K21" i="12"/>
  <c r="AE5" i="12" s="1"/>
  <c r="J21" i="12"/>
  <c r="AD5" i="12" s="1"/>
  <c r="H21" i="12"/>
  <c r="Y5" i="12" s="1"/>
  <c r="G21" i="12"/>
  <c r="AE4" i="12" s="1"/>
  <c r="F21" i="12"/>
  <c r="AD4" i="12" s="1"/>
  <c r="D21" i="12"/>
  <c r="Y4" i="12" s="1"/>
  <c r="X7" i="12"/>
  <c r="X5" i="12"/>
  <c r="X4" i="12"/>
  <c r="AC4" i="8"/>
  <c r="F27" i="8"/>
  <c r="G27" i="8"/>
  <c r="AU4" i="8" s="1"/>
  <c r="J27" i="8"/>
  <c r="AT5" i="8" s="1"/>
  <c r="K27" i="8"/>
  <c r="AU5" i="8" s="1"/>
  <c r="AW5" i="8" s="1"/>
  <c r="N27" i="8"/>
  <c r="AT6" i="8" s="1"/>
  <c r="O27" i="8"/>
  <c r="AU6" i="8" s="1"/>
  <c r="R27" i="8"/>
  <c r="AT7" i="8" s="1"/>
  <c r="S27" i="8"/>
  <c r="AU7" i="8" s="1"/>
  <c r="V27" i="8"/>
  <c r="AT8" i="8" s="1"/>
  <c r="W27" i="8"/>
  <c r="AU8" i="8" s="1"/>
  <c r="AW9" i="8" s="1"/>
  <c r="Z27" i="8"/>
  <c r="AT9" i="8" s="1"/>
  <c r="AA27" i="8"/>
  <c r="AU9" i="8" s="1"/>
  <c r="AD27" i="8"/>
  <c r="AT10" i="8" s="1"/>
  <c r="AE27" i="8"/>
  <c r="AU10" i="8" s="1"/>
  <c r="AH27" i="8"/>
  <c r="AT11" i="8" s="1"/>
  <c r="AI27" i="8"/>
  <c r="AU11" i="8" s="1"/>
  <c r="AT4" i="8"/>
  <c r="AE6" i="11"/>
  <c r="J32" i="11"/>
  <c r="K32" i="11"/>
  <c r="AD4" i="11"/>
  <c r="AE4" i="11"/>
  <c r="AD6" i="11"/>
  <c r="AW11" i="14" l="1"/>
  <c r="AW9" i="14"/>
  <c r="AW4" i="14"/>
  <c r="AW7" i="14"/>
  <c r="AW5" i="14"/>
  <c r="AW6" i="14"/>
  <c r="BB4" i="13"/>
  <c r="AG5" i="11"/>
  <c r="AG6" i="11"/>
  <c r="AG6" i="12"/>
  <c r="AG5" i="12"/>
  <c r="AG4" i="12"/>
  <c r="AG7" i="12"/>
  <c r="AW11" i="8"/>
  <c r="AW4" i="8"/>
  <c r="AW8" i="8"/>
  <c r="AW7" i="8"/>
  <c r="AW10" i="8"/>
  <c r="AW6" i="8"/>
  <c r="Q32" i="14"/>
  <c r="AQ7" i="14" s="1"/>
  <c r="AC32" i="14"/>
  <c r="AQ10" i="14" s="1"/>
  <c r="E32" i="14"/>
  <c r="AQ4" i="14" s="1"/>
  <c r="U32" i="14"/>
  <c r="AQ8" i="14" s="1"/>
  <c r="M32" i="14"/>
  <c r="AG32" i="14"/>
  <c r="AQ11" i="14" s="1"/>
  <c r="Y32" i="14"/>
  <c r="AQ9" i="14" s="1"/>
  <c r="I32" i="14"/>
  <c r="AQ5" i="14" s="1"/>
  <c r="BB5" i="13"/>
  <c r="BB9" i="13"/>
  <c r="BB6" i="13"/>
  <c r="BB7" i="13"/>
  <c r="BB8" i="13"/>
  <c r="E27" i="13"/>
  <c r="AV4" i="13" s="1"/>
  <c r="U27" i="13"/>
  <c r="AV8" i="13" s="1"/>
  <c r="M27" i="13"/>
  <c r="AV6" i="13" s="1"/>
  <c r="I27" i="13"/>
  <c r="AV5" i="13" s="1"/>
  <c r="M21" i="12"/>
  <c r="AA6" i="12" s="1"/>
  <c r="E21" i="12"/>
  <c r="AA4" i="12" s="1"/>
  <c r="Q21" i="12"/>
  <c r="AA7" i="12" s="1"/>
  <c r="I21" i="12"/>
  <c r="AA5" i="12" s="1"/>
  <c r="DH92" i="9"/>
  <c r="DI92" i="9"/>
  <c r="DJ92" i="9"/>
  <c r="DK92" i="9"/>
  <c r="DL92" i="9"/>
  <c r="DM92" i="9"/>
  <c r="DN92" i="9"/>
  <c r="DO92" i="9"/>
  <c r="DP92" i="9"/>
  <c r="DQ92" i="9"/>
  <c r="DR92" i="9"/>
  <c r="DS92" i="9"/>
  <c r="DT92" i="9"/>
  <c r="DU92" i="9"/>
  <c r="DV92" i="9"/>
  <c r="DW92" i="9"/>
  <c r="DX92" i="9"/>
  <c r="DY92" i="9"/>
  <c r="DZ92" i="9"/>
  <c r="EA92" i="9"/>
  <c r="EB92" i="9"/>
  <c r="EC92" i="9"/>
  <c r="EE92" i="9"/>
  <c r="EH92" i="9"/>
  <c r="DH93" i="9"/>
  <c r="DI93" i="9"/>
  <c r="DJ93" i="9"/>
  <c r="DK93" i="9"/>
  <c r="DL93" i="9"/>
  <c r="DM93" i="9"/>
  <c r="DN93" i="9"/>
  <c r="DO93" i="9"/>
  <c r="DP93" i="9"/>
  <c r="DQ93" i="9"/>
  <c r="DR93" i="9"/>
  <c r="DS93" i="9"/>
  <c r="DT93" i="9"/>
  <c r="DU93" i="9"/>
  <c r="DV93" i="9"/>
  <c r="DW93" i="9"/>
  <c r="DX93" i="9"/>
  <c r="DY93" i="9"/>
  <c r="DZ93" i="9"/>
  <c r="EA93" i="9"/>
  <c r="EB93" i="9"/>
  <c r="EC93" i="9"/>
  <c r="EE93" i="9"/>
  <c r="EH93" i="9"/>
  <c r="DH94" i="9"/>
  <c r="DI94" i="9"/>
  <c r="DJ94" i="9"/>
  <c r="DK94" i="9"/>
  <c r="DL94" i="9"/>
  <c r="DM94" i="9"/>
  <c r="DN94" i="9"/>
  <c r="DO94" i="9"/>
  <c r="DP94" i="9"/>
  <c r="DQ94" i="9"/>
  <c r="DR94" i="9"/>
  <c r="DS94" i="9"/>
  <c r="DT94" i="9"/>
  <c r="DU94" i="9"/>
  <c r="DV94" i="9"/>
  <c r="DW94" i="9"/>
  <c r="DX94" i="9"/>
  <c r="DY94" i="9"/>
  <c r="DZ94" i="9"/>
  <c r="EA94" i="9"/>
  <c r="EB94" i="9"/>
  <c r="EC94" i="9"/>
  <c r="EE94" i="9"/>
  <c r="EH94" i="9"/>
  <c r="DH95" i="9"/>
  <c r="DI95" i="9"/>
  <c r="DJ95" i="9"/>
  <c r="DK95" i="9"/>
  <c r="DL95" i="9"/>
  <c r="DM95" i="9"/>
  <c r="DN95" i="9"/>
  <c r="DO95" i="9"/>
  <c r="DP95" i="9"/>
  <c r="DP96" i="9" s="1"/>
  <c r="DQ95" i="9"/>
  <c r="DQ96" i="9" s="1"/>
  <c r="DR95" i="9"/>
  <c r="DS95" i="9"/>
  <c r="DT95" i="9"/>
  <c r="DU95" i="9"/>
  <c r="DV95" i="9"/>
  <c r="DW95" i="9"/>
  <c r="DX95" i="9"/>
  <c r="DY95" i="9"/>
  <c r="DZ95" i="9"/>
  <c r="EA95" i="9"/>
  <c r="EB95" i="9"/>
  <c r="EB96" i="9" s="1"/>
  <c r="EC95" i="9"/>
  <c r="EC96" i="9" s="1"/>
  <c r="EE95" i="9"/>
  <c r="EH95" i="9"/>
  <c r="DK96" i="9"/>
  <c r="DM96" i="9"/>
  <c r="DR96" i="9"/>
  <c r="DW96" i="9"/>
  <c r="DX96" i="9"/>
  <c r="DY96" i="9"/>
  <c r="DZ96" i="9"/>
  <c r="DG95" i="9"/>
  <c r="DG94" i="9"/>
  <c r="DG93" i="9"/>
  <c r="DG96" i="9" s="1"/>
  <c r="DG92" i="9"/>
  <c r="DV96" i="9" l="1"/>
  <c r="DJ96" i="9"/>
  <c r="DU96" i="9"/>
  <c r="DI96" i="9"/>
  <c r="DL96" i="9"/>
  <c r="DT96" i="9"/>
  <c r="DH96" i="9"/>
  <c r="EH96" i="9"/>
  <c r="EA96" i="9"/>
  <c r="DS96" i="9"/>
  <c r="DO96" i="9"/>
  <c r="DN96" i="9"/>
  <c r="EE96" i="9"/>
  <c r="X6" i="11"/>
  <c r="H33" i="11"/>
  <c r="L32" i="11"/>
  <c r="Y6" i="11" s="1"/>
  <c r="H32" i="11"/>
  <c r="AP11" i="8"/>
  <c r="AP10" i="8"/>
  <c r="AP9" i="8"/>
  <c r="AP8" i="8"/>
  <c r="AP7" i="8"/>
  <c r="AP6" i="8"/>
  <c r="AP5" i="8"/>
  <c r="AP4" i="8"/>
  <c r="AF28" i="8"/>
  <c r="AB28" i="8"/>
  <c r="X28" i="8"/>
  <c r="P28" i="8"/>
  <c r="L28" i="8"/>
  <c r="H28" i="8"/>
  <c r="T28" i="8"/>
  <c r="D28" i="8"/>
  <c r="AG5" i="8"/>
  <c r="AG6" i="8"/>
  <c r="AG7" i="8"/>
  <c r="AG8" i="8"/>
  <c r="AG9" i="8"/>
  <c r="AG10" i="8"/>
  <c r="AG11" i="8"/>
  <c r="AG12" i="8"/>
  <c r="AG13" i="8"/>
  <c r="AG14" i="8"/>
  <c r="AG15" i="8"/>
  <c r="AG16" i="8"/>
  <c r="AG17" i="8"/>
  <c r="AG18" i="8"/>
  <c r="AG19" i="8"/>
  <c r="AG20" i="8"/>
  <c r="AG21" i="8"/>
  <c r="AG22" i="8"/>
  <c r="AG23" i="8"/>
  <c r="AG4" i="8"/>
  <c r="AC5" i="8"/>
  <c r="AC6" i="8"/>
  <c r="AC7" i="8"/>
  <c r="AC8" i="8"/>
  <c r="AC9" i="8"/>
  <c r="AC10" i="8"/>
  <c r="AC11" i="8"/>
  <c r="AC12" i="8"/>
  <c r="AC13" i="8"/>
  <c r="AC14" i="8"/>
  <c r="AC15" i="8"/>
  <c r="AC16" i="8"/>
  <c r="AC17" i="8"/>
  <c r="AC18" i="8"/>
  <c r="AC19" i="8"/>
  <c r="AC20" i="8"/>
  <c r="AC21" i="8"/>
  <c r="AC22" i="8"/>
  <c r="AC23" i="8"/>
  <c r="Y5" i="8"/>
  <c r="Y6" i="8"/>
  <c r="Y7" i="8"/>
  <c r="Y8" i="8"/>
  <c r="Y9" i="8"/>
  <c r="Y10" i="8"/>
  <c r="Y11" i="8"/>
  <c r="Y12" i="8"/>
  <c r="Y13" i="8"/>
  <c r="Y14" i="8"/>
  <c r="Y15" i="8"/>
  <c r="Y16" i="8"/>
  <c r="Y17" i="8"/>
  <c r="Y18" i="8"/>
  <c r="Y19" i="8"/>
  <c r="Y20" i="8"/>
  <c r="Y21" i="8"/>
  <c r="Y22" i="8"/>
  <c r="Y23" i="8"/>
  <c r="Y4" i="8"/>
  <c r="U5" i="8"/>
  <c r="U6" i="8"/>
  <c r="U7" i="8"/>
  <c r="U8" i="8"/>
  <c r="U9" i="8"/>
  <c r="U10" i="8"/>
  <c r="U11" i="8"/>
  <c r="U12" i="8"/>
  <c r="U13" i="8"/>
  <c r="U14" i="8"/>
  <c r="U15" i="8"/>
  <c r="U16" i="8"/>
  <c r="U17" i="8"/>
  <c r="U18" i="8"/>
  <c r="U19" i="8"/>
  <c r="U20" i="8"/>
  <c r="U21" i="8"/>
  <c r="U22" i="8"/>
  <c r="U23" i="8"/>
  <c r="U4" i="8"/>
  <c r="M5" i="8"/>
  <c r="M6" i="8"/>
  <c r="M7" i="8"/>
  <c r="M8" i="8"/>
  <c r="M9" i="8"/>
  <c r="M10" i="8"/>
  <c r="M11" i="8"/>
  <c r="M12" i="8"/>
  <c r="M13" i="8"/>
  <c r="M14" i="8"/>
  <c r="M15" i="8"/>
  <c r="M16" i="8"/>
  <c r="M17" i="8"/>
  <c r="M18" i="8"/>
  <c r="M19" i="8"/>
  <c r="M20" i="8"/>
  <c r="M21" i="8"/>
  <c r="M22" i="8"/>
  <c r="M23" i="8"/>
  <c r="M4" i="8"/>
  <c r="I5" i="8"/>
  <c r="I6" i="8"/>
  <c r="I7" i="8"/>
  <c r="I8" i="8"/>
  <c r="I9" i="8"/>
  <c r="I10" i="8"/>
  <c r="I11" i="8"/>
  <c r="I12" i="8"/>
  <c r="I13" i="8"/>
  <c r="I14" i="8"/>
  <c r="I15" i="8"/>
  <c r="I16" i="8"/>
  <c r="I17" i="8"/>
  <c r="I18" i="8"/>
  <c r="I19" i="8"/>
  <c r="I20" i="8"/>
  <c r="I21" i="8"/>
  <c r="I22" i="8"/>
  <c r="I23" i="8"/>
  <c r="I4" i="8"/>
  <c r="AN11" i="8"/>
  <c r="AN10" i="8"/>
  <c r="AN9" i="8"/>
  <c r="AN8" i="8"/>
  <c r="AN7" i="8"/>
  <c r="AN6" i="8"/>
  <c r="AN5" i="8"/>
  <c r="AN4" i="8"/>
  <c r="D27" i="8"/>
  <c r="E5" i="8"/>
  <c r="E6" i="8"/>
  <c r="E7" i="8"/>
  <c r="E8" i="8"/>
  <c r="E9" i="8"/>
  <c r="E10" i="8"/>
  <c r="E11" i="8"/>
  <c r="E12" i="8"/>
  <c r="E13" i="8"/>
  <c r="E14" i="8"/>
  <c r="E15" i="8"/>
  <c r="E16" i="8"/>
  <c r="E17" i="8"/>
  <c r="E18" i="8"/>
  <c r="E19" i="8"/>
  <c r="E20" i="8"/>
  <c r="E21" i="8"/>
  <c r="E22" i="8"/>
  <c r="E23" i="8"/>
  <c r="E4" i="8"/>
  <c r="AS5" i="8"/>
  <c r="AS6" i="8"/>
  <c r="AS7" i="8"/>
  <c r="AS8" i="8"/>
  <c r="AS9" i="8"/>
  <c r="AS11" i="8"/>
  <c r="AS4" i="8"/>
  <c r="AF29" i="8"/>
  <c r="AB29" i="8"/>
  <c r="X29" i="8"/>
  <c r="T29" i="8"/>
  <c r="P29" i="8"/>
  <c r="L29" i="8"/>
  <c r="H29" i="8"/>
  <c r="D29" i="8"/>
  <c r="AF27" i="8"/>
  <c r="AO11" i="8" s="1"/>
  <c r="AB27" i="8"/>
  <c r="AO10" i="8" s="1"/>
  <c r="X27" i="8"/>
  <c r="AO9" i="8" s="1"/>
  <c r="T27" i="8"/>
  <c r="AO8" i="8" s="1"/>
  <c r="P27" i="8"/>
  <c r="AO7" i="8" s="1"/>
  <c r="L27" i="8"/>
  <c r="AO6" i="8" s="1"/>
  <c r="H27" i="8"/>
  <c r="AO5" i="8" s="1"/>
  <c r="AG26" i="8"/>
  <c r="AC26" i="8"/>
  <c r="Y26" i="8"/>
  <c r="U26" i="8"/>
  <c r="Q26" i="8"/>
  <c r="M26" i="8"/>
  <c r="I26" i="8"/>
  <c r="E26" i="8"/>
  <c r="AG25" i="8"/>
  <c r="AC25" i="8"/>
  <c r="Y25" i="8"/>
  <c r="Y27" i="8" s="1"/>
  <c r="AQ9" i="8" s="1"/>
  <c r="U25" i="8"/>
  <c r="Q25" i="8"/>
  <c r="M25" i="8"/>
  <c r="I25" i="8"/>
  <c r="E25" i="8"/>
  <c r="AG24" i="8"/>
  <c r="AC24" i="8"/>
  <c r="Y24" i="8"/>
  <c r="U24" i="8"/>
  <c r="Q24" i="8"/>
  <c r="M24" i="8"/>
  <c r="I24" i="8"/>
  <c r="E24" i="8"/>
  <c r="Q23" i="8"/>
  <c r="Q22" i="8"/>
  <c r="Q21" i="8"/>
  <c r="Q20" i="8"/>
  <c r="Q19" i="8"/>
  <c r="Q18" i="8"/>
  <c r="Q17" i="8"/>
  <c r="Q16" i="8"/>
  <c r="Q15" i="8"/>
  <c r="Q14" i="8"/>
  <c r="Q13" i="8"/>
  <c r="Q12" i="8"/>
  <c r="Q11" i="8"/>
  <c r="Q10" i="8"/>
  <c r="Q9" i="8"/>
  <c r="Q8" i="8"/>
  <c r="Q7" i="8"/>
  <c r="Q6" i="8"/>
  <c r="Q5" i="8"/>
  <c r="Q4" i="8"/>
  <c r="GK24" i="9"/>
  <c r="GL24" i="9"/>
  <c r="GM24" i="9"/>
  <c r="GN24" i="9"/>
  <c r="GO24" i="9"/>
  <c r="GP24" i="9"/>
  <c r="GQ24" i="9"/>
  <c r="GR24" i="9"/>
  <c r="GS24" i="9"/>
  <c r="GT24" i="9"/>
  <c r="GU24" i="9"/>
  <c r="GV24" i="9"/>
  <c r="GW24" i="9"/>
  <c r="GX24" i="9"/>
  <c r="GY24" i="9"/>
  <c r="GZ24" i="9"/>
  <c r="HA24" i="9"/>
  <c r="HB24" i="9"/>
  <c r="HC24" i="9"/>
  <c r="HD24" i="9"/>
  <c r="HE24" i="9"/>
  <c r="HG24" i="9"/>
  <c r="HJ24" i="9"/>
  <c r="GK25" i="9"/>
  <c r="GK28" i="9"/>
  <c r="GL25" i="9"/>
  <c r="GL28" i="9"/>
  <c r="GM25" i="9"/>
  <c r="GM28" i="9"/>
  <c r="GN25" i="9"/>
  <c r="GN28" i="9"/>
  <c r="GO25" i="9"/>
  <c r="GO28" i="9"/>
  <c r="GP25" i="9"/>
  <c r="GP28" i="9"/>
  <c r="GQ25" i="9"/>
  <c r="GR25" i="9"/>
  <c r="GS25" i="9"/>
  <c r="GT25" i="9"/>
  <c r="GU25" i="9"/>
  <c r="GV25" i="9"/>
  <c r="GW25" i="9"/>
  <c r="GW28" i="9"/>
  <c r="GX25" i="9"/>
  <c r="GX28" i="9"/>
  <c r="GY25" i="9"/>
  <c r="GY28" i="9"/>
  <c r="GZ25" i="9"/>
  <c r="GZ28" i="9"/>
  <c r="HA25" i="9"/>
  <c r="HA28" i="9"/>
  <c r="HB25" i="9"/>
  <c r="HB28" i="9"/>
  <c r="HC25" i="9"/>
  <c r="HD25" i="9"/>
  <c r="HE25" i="9"/>
  <c r="HG25" i="9"/>
  <c r="HJ25" i="9"/>
  <c r="HJ28" i="9"/>
  <c r="GK26" i="9"/>
  <c r="GL26" i="9"/>
  <c r="GM26" i="9"/>
  <c r="GN26" i="9"/>
  <c r="GO26" i="9"/>
  <c r="GP26" i="9"/>
  <c r="GQ26" i="9"/>
  <c r="GR26" i="9"/>
  <c r="GS26" i="9"/>
  <c r="GT26" i="9"/>
  <c r="GU26" i="9"/>
  <c r="GV26" i="9"/>
  <c r="GW26" i="9"/>
  <c r="GX26" i="9"/>
  <c r="GY26" i="9"/>
  <c r="GZ26" i="9"/>
  <c r="HA26" i="9"/>
  <c r="HB26" i="9"/>
  <c r="HC26" i="9"/>
  <c r="HD26" i="9"/>
  <c r="HE26" i="9"/>
  <c r="HG26" i="9"/>
  <c r="HJ26" i="9"/>
  <c r="GK27" i="9"/>
  <c r="GL27" i="9"/>
  <c r="GM27" i="9"/>
  <c r="GN27" i="9"/>
  <c r="GO27" i="9"/>
  <c r="GP27" i="9"/>
  <c r="GQ27" i="9"/>
  <c r="GR27" i="9"/>
  <c r="GS27" i="9"/>
  <c r="GT27" i="9"/>
  <c r="GU27" i="9"/>
  <c r="GU28" i="9"/>
  <c r="GV27" i="9"/>
  <c r="GV28" i="9"/>
  <c r="GW27" i="9"/>
  <c r="GX27" i="9"/>
  <c r="GY27" i="9"/>
  <c r="GZ27" i="9"/>
  <c r="HA27" i="9"/>
  <c r="HB27" i="9"/>
  <c r="HC27" i="9"/>
  <c r="HC28" i="9"/>
  <c r="HD27" i="9"/>
  <c r="HD28" i="9"/>
  <c r="HE27" i="9"/>
  <c r="HG27" i="9"/>
  <c r="HG28" i="9"/>
  <c r="HJ27" i="9"/>
  <c r="GQ28" i="9"/>
  <c r="GR28" i="9"/>
  <c r="GS28" i="9"/>
  <c r="GT28" i="9"/>
  <c r="HE28" i="9"/>
  <c r="GJ27" i="9"/>
  <c r="GJ26" i="9"/>
  <c r="GJ25" i="9"/>
  <c r="GJ24" i="9"/>
  <c r="GJ28" i="9"/>
  <c r="FQ24" i="9"/>
  <c r="FR24" i="9"/>
  <c r="FS24" i="9"/>
  <c r="FT24" i="9"/>
  <c r="FU24" i="9"/>
  <c r="FV24" i="9"/>
  <c r="FW24" i="9"/>
  <c r="FX24" i="9"/>
  <c r="FY24" i="9"/>
  <c r="FZ24" i="9"/>
  <c r="GB24" i="9"/>
  <c r="GE24" i="9"/>
  <c r="FQ25" i="9"/>
  <c r="FQ28" i="9"/>
  <c r="FR25" i="9"/>
  <c r="FR28" i="9"/>
  <c r="FS25" i="9"/>
  <c r="FS28" i="9"/>
  <c r="FT25" i="9"/>
  <c r="FT28" i="9"/>
  <c r="FU25" i="9"/>
  <c r="FU28" i="9"/>
  <c r="FV25" i="9"/>
  <c r="FW25" i="9"/>
  <c r="FX25" i="9"/>
  <c r="FY25" i="9"/>
  <c r="FZ25" i="9"/>
  <c r="GB25" i="9"/>
  <c r="GB28" i="9"/>
  <c r="GE25" i="9"/>
  <c r="GE28" i="9"/>
  <c r="FQ26" i="9"/>
  <c r="FR26" i="9"/>
  <c r="FS26" i="9"/>
  <c r="FT26" i="9"/>
  <c r="FU26" i="9"/>
  <c r="FV26" i="9"/>
  <c r="FW26" i="9"/>
  <c r="FX26" i="9"/>
  <c r="FY26" i="9"/>
  <c r="FY28" i="9"/>
  <c r="FZ26" i="9"/>
  <c r="FZ28" i="9"/>
  <c r="GB26" i="9"/>
  <c r="GE26" i="9"/>
  <c r="FQ27" i="9"/>
  <c r="FR27" i="9"/>
  <c r="FS27" i="9"/>
  <c r="FT27" i="9"/>
  <c r="FU27" i="9"/>
  <c r="FV27" i="9"/>
  <c r="FW27" i="9"/>
  <c r="FX27" i="9"/>
  <c r="FY27" i="9"/>
  <c r="FZ27" i="9"/>
  <c r="GB27" i="9"/>
  <c r="GE27" i="9"/>
  <c r="FV28" i="9"/>
  <c r="FW28" i="9"/>
  <c r="FX28" i="9"/>
  <c r="FP27" i="9"/>
  <c r="FP28" i="9"/>
  <c r="FP26" i="9"/>
  <c r="FP25" i="9"/>
  <c r="FP24" i="9"/>
  <c r="EN24" i="9"/>
  <c r="EO24" i="9"/>
  <c r="EP24" i="9"/>
  <c r="EQ24" i="9"/>
  <c r="ER24" i="9"/>
  <c r="ES24" i="9"/>
  <c r="ET24" i="9"/>
  <c r="EU24" i="9"/>
  <c r="EV24" i="9"/>
  <c r="EW24" i="9"/>
  <c r="EX24" i="9"/>
  <c r="EY24" i="9"/>
  <c r="EZ24" i="9"/>
  <c r="FA24" i="9"/>
  <c r="FB24" i="9"/>
  <c r="FC24" i="9"/>
  <c r="FD24" i="9"/>
  <c r="FE24" i="9"/>
  <c r="FF24" i="9"/>
  <c r="FH24" i="9"/>
  <c r="FK24" i="9"/>
  <c r="EN25" i="9"/>
  <c r="EO25" i="9"/>
  <c r="EP25" i="9"/>
  <c r="EP28" i="9"/>
  <c r="EQ25" i="9"/>
  <c r="ER25" i="9"/>
  <c r="ES25" i="9"/>
  <c r="ET25" i="9"/>
  <c r="EU25" i="9"/>
  <c r="EV25" i="9"/>
  <c r="EW25" i="9"/>
  <c r="EX25" i="9"/>
  <c r="EY25" i="9"/>
  <c r="EZ25" i="9"/>
  <c r="FA25" i="9"/>
  <c r="FB25" i="9"/>
  <c r="FC25" i="9"/>
  <c r="FD25" i="9"/>
  <c r="FE25" i="9"/>
  <c r="FF25" i="9"/>
  <c r="FH25" i="9"/>
  <c r="FK25" i="9"/>
  <c r="EN26" i="9"/>
  <c r="EO26" i="9"/>
  <c r="EP26" i="9"/>
  <c r="EQ26" i="9"/>
  <c r="ER26" i="9"/>
  <c r="ES26" i="9"/>
  <c r="ET26" i="9"/>
  <c r="EU26" i="9"/>
  <c r="EV26" i="9"/>
  <c r="EW26" i="9"/>
  <c r="EX26" i="9"/>
  <c r="EY26" i="9"/>
  <c r="EZ26" i="9"/>
  <c r="FA26" i="9"/>
  <c r="FB26" i="9"/>
  <c r="FC26" i="9"/>
  <c r="FD26" i="9"/>
  <c r="FE26" i="9"/>
  <c r="FF26" i="9"/>
  <c r="FH26" i="9"/>
  <c r="FK26" i="9"/>
  <c r="EN27" i="9"/>
  <c r="EN28" i="9"/>
  <c r="EO27" i="9"/>
  <c r="EP27" i="9"/>
  <c r="EQ27" i="9"/>
  <c r="EQ28" i="9"/>
  <c r="ER27" i="9"/>
  <c r="ES27" i="9"/>
  <c r="ET27" i="9"/>
  <c r="EU27" i="9"/>
  <c r="EV27" i="9"/>
  <c r="EW27" i="9"/>
  <c r="EX27" i="9"/>
  <c r="EY27" i="9"/>
  <c r="EZ27" i="9"/>
  <c r="FA27" i="9"/>
  <c r="FB27" i="9"/>
  <c r="FC27" i="9"/>
  <c r="FD27" i="9"/>
  <c r="FE27" i="9"/>
  <c r="FF27" i="9"/>
  <c r="FH27" i="9"/>
  <c r="FK27" i="9"/>
  <c r="EO28" i="9"/>
  <c r="ER28" i="9"/>
  <c r="ES28" i="9"/>
  <c r="ET28" i="9"/>
  <c r="EU28" i="9"/>
  <c r="EV28" i="9"/>
  <c r="EW28" i="9"/>
  <c r="EX28" i="9"/>
  <c r="EY28" i="9"/>
  <c r="EZ28" i="9"/>
  <c r="FA28" i="9"/>
  <c r="FB28" i="9"/>
  <c r="FC28" i="9"/>
  <c r="FD28" i="9"/>
  <c r="FE28" i="9"/>
  <c r="FF28" i="9"/>
  <c r="FH28" i="9"/>
  <c r="FK28" i="9"/>
  <c r="EM27" i="9"/>
  <c r="EM26" i="9"/>
  <c r="EM25" i="9"/>
  <c r="EM24" i="9"/>
  <c r="EH24" i="9"/>
  <c r="EH25" i="9"/>
  <c r="EH28" i="9"/>
  <c r="EH26" i="9"/>
  <c r="EH27" i="9"/>
  <c r="DH24" i="9"/>
  <c r="DI24" i="9"/>
  <c r="DJ24" i="9"/>
  <c r="DK24" i="9"/>
  <c r="DL24" i="9"/>
  <c r="DM24" i="9"/>
  <c r="DN24" i="9"/>
  <c r="DO24" i="9"/>
  <c r="DP24" i="9"/>
  <c r="DQ24" i="9"/>
  <c r="DR24" i="9"/>
  <c r="DS24" i="9"/>
  <c r="DT24" i="9"/>
  <c r="DU24" i="9"/>
  <c r="DV24" i="9"/>
  <c r="DW24" i="9"/>
  <c r="DX24" i="9"/>
  <c r="DY24" i="9"/>
  <c r="DZ24" i="9"/>
  <c r="EA24" i="9"/>
  <c r="EB24" i="9"/>
  <c r="EC24" i="9"/>
  <c r="EE24" i="9"/>
  <c r="DH25" i="9"/>
  <c r="DI25" i="9"/>
  <c r="DJ25" i="9"/>
  <c r="DK25" i="9"/>
  <c r="DL25" i="9"/>
  <c r="DM25" i="9"/>
  <c r="DN25" i="9"/>
  <c r="DO25" i="9"/>
  <c r="DP25" i="9"/>
  <c r="DQ25" i="9"/>
  <c r="DR25" i="9"/>
  <c r="DS25" i="9"/>
  <c r="DT25" i="9"/>
  <c r="DU25" i="9"/>
  <c r="DV25" i="9"/>
  <c r="DW25" i="9"/>
  <c r="DX25" i="9"/>
  <c r="DY25" i="9"/>
  <c r="DZ25" i="9"/>
  <c r="EA25" i="9"/>
  <c r="EB25" i="9"/>
  <c r="EC25" i="9"/>
  <c r="EE25" i="9"/>
  <c r="DH26" i="9"/>
  <c r="DI26" i="9"/>
  <c r="DJ26" i="9"/>
  <c r="DK26" i="9"/>
  <c r="DL26" i="9"/>
  <c r="DM26" i="9"/>
  <c r="DN26" i="9"/>
  <c r="DO26" i="9"/>
  <c r="DP26" i="9"/>
  <c r="DQ26" i="9"/>
  <c r="DR26" i="9"/>
  <c r="DS26" i="9"/>
  <c r="DT26" i="9"/>
  <c r="DU26" i="9"/>
  <c r="DV26" i="9"/>
  <c r="DW26" i="9"/>
  <c r="DX26" i="9"/>
  <c r="DY26" i="9"/>
  <c r="DZ26" i="9"/>
  <c r="EA26" i="9"/>
  <c r="EB26" i="9"/>
  <c r="EC26" i="9"/>
  <c r="EE26" i="9"/>
  <c r="DH27" i="9"/>
  <c r="DI27" i="9"/>
  <c r="DJ27" i="9"/>
  <c r="DK27" i="9"/>
  <c r="DK28" i="9"/>
  <c r="DL27" i="9"/>
  <c r="DM27" i="9"/>
  <c r="DN27" i="9"/>
  <c r="DO27" i="9"/>
  <c r="DP27" i="9"/>
  <c r="DQ27" i="9"/>
  <c r="DR27" i="9"/>
  <c r="DS27" i="9"/>
  <c r="DT27" i="9"/>
  <c r="DU27" i="9"/>
  <c r="DV27" i="9"/>
  <c r="DW27" i="9"/>
  <c r="DX27" i="9"/>
  <c r="DY27" i="9"/>
  <c r="DZ27" i="9"/>
  <c r="EA27" i="9"/>
  <c r="EB27" i="9"/>
  <c r="EC27" i="9"/>
  <c r="EE27" i="9"/>
  <c r="DH28" i="9"/>
  <c r="DI28" i="9"/>
  <c r="DJ28" i="9"/>
  <c r="DL28" i="9"/>
  <c r="DM28" i="9"/>
  <c r="DN28" i="9"/>
  <c r="DO28" i="9"/>
  <c r="DP28" i="9"/>
  <c r="DQ28" i="9"/>
  <c r="DR28" i="9"/>
  <c r="DS28" i="9"/>
  <c r="DT28" i="9"/>
  <c r="DU28" i="9"/>
  <c r="DV28" i="9"/>
  <c r="DW28" i="9"/>
  <c r="DX28" i="9"/>
  <c r="DY28" i="9"/>
  <c r="DZ28" i="9"/>
  <c r="EA28" i="9"/>
  <c r="EB28" i="9"/>
  <c r="EC28" i="9"/>
  <c r="EE28" i="9"/>
  <c r="DG27" i="9"/>
  <c r="DG26" i="9"/>
  <c r="DG25" i="9"/>
  <c r="DG24" i="9"/>
  <c r="CK24" i="9"/>
  <c r="CL24" i="9"/>
  <c r="CM24" i="9"/>
  <c r="CN24" i="9"/>
  <c r="CO24" i="9"/>
  <c r="CP24" i="9"/>
  <c r="CQ24" i="9"/>
  <c r="CR24" i="9"/>
  <c r="CS24" i="9"/>
  <c r="CT24" i="9"/>
  <c r="CU24" i="9"/>
  <c r="CV24" i="9"/>
  <c r="CW24" i="9"/>
  <c r="CY24" i="9"/>
  <c r="DB24" i="9"/>
  <c r="CK26" i="9"/>
  <c r="CL26" i="9"/>
  <c r="CM26" i="9"/>
  <c r="CN26" i="9"/>
  <c r="CO26" i="9"/>
  <c r="CP26" i="9"/>
  <c r="CQ26" i="9"/>
  <c r="CR26" i="9"/>
  <c r="CS26" i="9"/>
  <c r="CT26" i="9"/>
  <c r="CU26" i="9"/>
  <c r="CV26" i="9"/>
  <c r="CW26" i="9"/>
  <c r="CY26" i="9"/>
  <c r="DB26" i="9"/>
  <c r="CK27" i="9"/>
  <c r="CL27" i="9"/>
  <c r="CM27" i="9"/>
  <c r="CM28" i="9"/>
  <c r="CN27" i="9"/>
  <c r="CN28" i="9"/>
  <c r="CO27" i="9"/>
  <c r="CO28" i="9"/>
  <c r="CP27" i="9"/>
  <c r="CP28" i="9"/>
  <c r="CQ27" i="9"/>
  <c r="CQ28" i="9"/>
  <c r="CR27" i="9"/>
  <c r="CR28" i="9"/>
  <c r="CS27" i="9"/>
  <c r="CT27" i="9"/>
  <c r="CU27" i="9"/>
  <c r="CV27" i="9"/>
  <c r="CW27" i="9"/>
  <c r="CY27" i="9"/>
  <c r="CY28" i="9"/>
  <c r="DB27" i="9"/>
  <c r="DB28" i="9"/>
  <c r="CK28" i="9"/>
  <c r="CL28" i="9"/>
  <c r="CS28" i="9"/>
  <c r="CT28" i="9"/>
  <c r="CU28" i="9"/>
  <c r="CV28" i="9"/>
  <c r="CW28" i="9"/>
  <c r="CJ27" i="9"/>
  <c r="CJ26" i="9"/>
  <c r="CJ28" i="9"/>
  <c r="CJ24" i="9"/>
  <c r="BE24" i="9"/>
  <c r="BF24" i="9"/>
  <c r="BG24" i="9"/>
  <c r="BH24" i="9"/>
  <c r="BI24" i="9"/>
  <c r="BJ24" i="9"/>
  <c r="BK24" i="9"/>
  <c r="BL24" i="9"/>
  <c r="BM24" i="9"/>
  <c r="BN24" i="9"/>
  <c r="BO24" i="9"/>
  <c r="BP24" i="9"/>
  <c r="BQ24" i="9"/>
  <c r="BR24" i="9"/>
  <c r="BS24" i="9"/>
  <c r="BT24" i="9"/>
  <c r="BU24" i="9"/>
  <c r="BV24" i="9"/>
  <c r="BW24" i="9"/>
  <c r="BX24" i="9"/>
  <c r="BY24" i="9"/>
  <c r="BZ24" i="9"/>
  <c r="CB24" i="9"/>
  <c r="CE24" i="9"/>
  <c r="BE26" i="9"/>
  <c r="BF26" i="9"/>
  <c r="BF28" i="9"/>
  <c r="BG26" i="9"/>
  <c r="BG28" i="9"/>
  <c r="BH26" i="9"/>
  <c r="BH28" i="9"/>
  <c r="BI26" i="9"/>
  <c r="BI28" i="9"/>
  <c r="BJ26" i="9"/>
  <c r="BJ28" i="9"/>
  <c r="BK26" i="9"/>
  <c r="BK28" i="9"/>
  <c r="BL26" i="9"/>
  <c r="BM26" i="9"/>
  <c r="BN26" i="9"/>
  <c r="BO26" i="9"/>
  <c r="BP26" i="9"/>
  <c r="BQ26" i="9"/>
  <c r="BR26" i="9"/>
  <c r="BR28" i="9"/>
  <c r="BS26" i="9"/>
  <c r="BS28" i="9"/>
  <c r="BT26" i="9"/>
  <c r="BT28" i="9"/>
  <c r="BU26" i="9"/>
  <c r="BV26" i="9"/>
  <c r="BV28" i="9"/>
  <c r="BW26" i="9"/>
  <c r="BW28" i="9"/>
  <c r="BX26" i="9"/>
  <c r="BY26" i="9"/>
  <c r="BZ26" i="9"/>
  <c r="CB26" i="9"/>
  <c r="CE26" i="9"/>
  <c r="CE28" i="9"/>
  <c r="BE27" i="9"/>
  <c r="BE28" i="9"/>
  <c r="BF27" i="9"/>
  <c r="BG27" i="9"/>
  <c r="BH27" i="9"/>
  <c r="BI27" i="9"/>
  <c r="BJ27" i="9"/>
  <c r="BK27" i="9"/>
  <c r="BL27" i="9"/>
  <c r="BM27" i="9"/>
  <c r="BM28" i="9"/>
  <c r="BN27" i="9"/>
  <c r="BN28" i="9"/>
  <c r="BO27" i="9"/>
  <c r="BO28" i="9"/>
  <c r="BP27" i="9"/>
  <c r="BP28" i="9"/>
  <c r="BQ27" i="9"/>
  <c r="BQ28" i="9"/>
  <c r="BR27" i="9"/>
  <c r="BS27" i="9"/>
  <c r="BT27" i="9"/>
  <c r="BU27" i="9"/>
  <c r="BV27" i="9"/>
  <c r="BW27" i="9"/>
  <c r="BX27" i="9"/>
  <c r="BY27" i="9"/>
  <c r="BZ27" i="9"/>
  <c r="CB27" i="9"/>
  <c r="CE27" i="9"/>
  <c r="BL28" i="9"/>
  <c r="BX28" i="9"/>
  <c r="BY28" i="9"/>
  <c r="BZ28" i="9"/>
  <c r="CB28" i="9"/>
  <c r="BD27" i="9"/>
  <c r="BD26" i="9"/>
  <c r="BD24" i="9"/>
  <c r="AJ24" i="9"/>
  <c r="AK24" i="9"/>
  <c r="AL24" i="9"/>
  <c r="AM24" i="9"/>
  <c r="AN24" i="9"/>
  <c r="AO24" i="9"/>
  <c r="AP24" i="9"/>
  <c r="AQ24" i="9"/>
  <c r="AR24" i="9"/>
  <c r="AS24" i="9"/>
  <c r="AT24" i="9"/>
  <c r="AV24" i="9"/>
  <c r="AY24" i="9"/>
  <c r="AJ26" i="9"/>
  <c r="AK26" i="9"/>
  <c r="AL26" i="9"/>
  <c r="AM26" i="9"/>
  <c r="AN26" i="9"/>
  <c r="AN28" i="9"/>
  <c r="AO26" i="9"/>
  <c r="AO28" i="9"/>
  <c r="AP26" i="9"/>
  <c r="AQ26" i="9"/>
  <c r="AR26" i="9"/>
  <c r="AS26" i="9"/>
  <c r="AS28" i="9"/>
  <c r="AT26" i="9"/>
  <c r="AT28" i="9"/>
  <c r="AV26" i="9"/>
  <c r="AV28" i="9"/>
  <c r="AY26" i="9"/>
  <c r="AY28" i="9"/>
  <c r="AJ27" i="9"/>
  <c r="AK27" i="9"/>
  <c r="AL27" i="9"/>
  <c r="AM27" i="9"/>
  <c r="AN27" i="9"/>
  <c r="AO27" i="9"/>
  <c r="AP27" i="9"/>
  <c r="AQ27" i="9"/>
  <c r="AR27" i="9"/>
  <c r="AS27" i="9"/>
  <c r="AT27" i="9"/>
  <c r="AV27" i="9"/>
  <c r="AY27" i="9"/>
  <c r="AP28" i="9"/>
  <c r="AQ28" i="9"/>
  <c r="AI28" i="9"/>
  <c r="AI27" i="9"/>
  <c r="AI26" i="9"/>
  <c r="AI24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AA24" i="9"/>
  <c r="AD24" i="9"/>
  <c r="D25" i="9"/>
  <c r="E25" i="9"/>
  <c r="F25" i="9"/>
  <c r="G25" i="9"/>
  <c r="H25" i="9"/>
  <c r="I25" i="9"/>
  <c r="J25" i="9"/>
  <c r="K25" i="9"/>
  <c r="K28" i="9"/>
  <c r="L25" i="9"/>
  <c r="L28" i="9"/>
  <c r="M25" i="9"/>
  <c r="M28" i="9"/>
  <c r="N25" i="9"/>
  <c r="O25" i="9"/>
  <c r="P25" i="9"/>
  <c r="Q25" i="9"/>
  <c r="R25" i="9"/>
  <c r="S25" i="9"/>
  <c r="T25" i="9"/>
  <c r="U25" i="9"/>
  <c r="V25" i="9"/>
  <c r="W25" i="9"/>
  <c r="X25" i="9"/>
  <c r="Y25" i="9"/>
  <c r="Y28" i="9"/>
  <c r="AA25" i="9"/>
  <c r="AD25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AA26" i="9"/>
  <c r="AD26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X28" i="9"/>
  <c r="Y27" i="9"/>
  <c r="AA27" i="9"/>
  <c r="AD27" i="9"/>
  <c r="W28" i="9"/>
  <c r="C27" i="9"/>
  <c r="C26" i="9"/>
  <c r="C25" i="9"/>
  <c r="C28" i="9"/>
  <c r="C24" i="9"/>
  <c r="EM28" i="9"/>
  <c r="DG28" i="9"/>
  <c r="BU28" i="9"/>
  <c r="BD28" i="9"/>
  <c r="AL28" i="9"/>
  <c r="AK28" i="9"/>
  <c r="AJ28" i="9"/>
  <c r="AM28" i="9"/>
  <c r="AR28" i="9"/>
  <c r="T28" i="9"/>
  <c r="H28" i="9"/>
  <c r="S28" i="9"/>
  <c r="G28" i="9"/>
  <c r="R28" i="9"/>
  <c r="F28" i="9"/>
  <c r="Q28" i="9"/>
  <c r="E28" i="9"/>
  <c r="P28" i="9"/>
  <c r="D28" i="9"/>
  <c r="AD28" i="9"/>
  <c r="O28" i="9"/>
  <c r="AA28" i="9"/>
  <c r="N28" i="9"/>
  <c r="V28" i="9"/>
  <c r="J28" i="9"/>
  <c r="U28" i="9"/>
  <c r="I28" i="9"/>
  <c r="DR32" i="7"/>
  <c r="DS32" i="7"/>
  <c r="DT32" i="7"/>
  <c r="DU32" i="7"/>
  <c r="DV32" i="7"/>
  <c r="DW32" i="7"/>
  <c r="DX32" i="7"/>
  <c r="DY32" i="7"/>
  <c r="DZ32" i="7"/>
  <c r="EA32" i="7"/>
  <c r="EH32" i="7"/>
  <c r="EI32" i="7"/>
  <c r="EJ32" i="7"/>
  <c r="EK32" i="7"/>
  <c r="EL32" i="7"/>
  <c r="EM32" i="7"/>
  <c r="EO32" i="7"/>
  <c r="ER32" i="7"/>
  <c r="DR33" i="7"/>
  <c r="DS33" i="7"/>
  <c r="DT33" i="7"/>
  <c r="DU33" i="7"/>
  <c r="DV33" i="7"/>
  <c r="DW33" i="7"/>
  <c r="DX33" i="7"/>
  <c r="DY33" i="7"/>
  <c r="DZ33" i="7"/>
  <c r="EA33" i="7"/>
  <c r="EH33" i="7"/>
  <c r="EI33" i="7"/>
  <c r="EJ33" i="7"/>
  <c r="EK33" i="7"/>
  <c r="EL33" i="7"/>
  <c r="EM33" i="7"/>
  <c r="EO33" i="7"/>
  <c r="ER33" i="7"/>
  <c r="DR34" i="7"/>
  <c r="DS34" i="7"/>
  <c r="DT34" i="7"/>
  <c r="DU34" i="7"/>
  <c r="DV34" i="7"/>
  <c r="DW34" i="7"/>
  <c r="DX34" i="7"/>
  <c r="DY34" i="7"/>
  <c r="DZ34" i="7"/>
  <c r="EA34" i="7"/>
  <c r="EH34" i="7"/>
  <c r="EI34" i="7"/>
  <c r="EJ34" i="7"/>
  <c r="EK34" i="7"/>
  <c r="EL34" i="7"/>
  <c r="EM34" i="7"/>
  <c r="EO34" i="7"/>
  <c r="ER34" i="7"/>
  <c r="DR35" i="7"/>
  <c r="DS35" i="7"/>
  <c r="DT35" i="7"/>
  <c r="DT36" i="7" s="1"/>
  <c r="DU35" i="7"/>
  <c r="DV35" i="7"/>
  <c r="DW35" i="7"/>
  <c r="DX35" i="7"/>
  <c r="DX36" i="7" s="1"/>
  <c r="DY35" i="7"/>
  <c r="DZ35" i="7"/>
  <c r="EA35" i="7"/>
  <c r="EH35" i="7"/>
  <c r="EH36" i="7" s="1"/>
  <c r="EI35" i="7"/>
  <c r="EJ35" i="7"/>
  <c r="EK35" i="7"/>
  <c r="EL35" i="7"/>
  <c r="EL36" i="7" s="1"/>
  <c r="EM35" i="7"/>
  <c r="EO35" i="7"/>
  <c r="ER35" i="7"/>
  <c r="DU36" i="7"/>
  <c r="EK36" i="7"/>
  <c r="DQ35" i="7"/>
  <c r="DQ34" i="7"/>
  <c r="DQ33" i="7"/>
  <c r="DQ32" i="7"/>
  <c r="BP32" i="7"/>
  <c r="AJ32" i="7"/>
  <c r="EW32" i="7"/>
  <c r="CI28" i="5"/>
  <c r="CI31" i="5" s="1"/>
  <c r="AI28" i="4"/>
  <c r="AI29" i="4" s="1"/>
  <c r="AJ28" i="4"/>
  <c r="AJ29" i="4" s="1"/>
  <c r="AK28" i="4"/>
  <c r="AK29" i="4" s="1"/>
  <c r="AL28" i="4"/>
  <c r="AL29" i="4" s="1"/>
  <c r="AM28" i="4"/>
  <c r="AM29" i="4" s="1"/>
  <c r="AN28" i="4"/>
  <c r="AN29" i="4" s="1"/>
  <c r="AO28" i="4"/>
  <c r="AO29" i="4" s="1"/>
  <c r="AP28" i="4"/>
  <c r="AP29" i="4" s="1"/>
  <c r="AQ28" i="4"/>
  <c r="AQ29" i="4" s="1"/>
  <c r="AR28" i="4"/>
  <c r="AR29" i="4" s="1"/>
  <c r="AS28" i="4"/>
  <c r="AS29" i="4" s="1"/>
  <c r="AT28" i="4"/>
  <c r="AT29" i="4" s="1"/>
  <c r="AU28" i="4"/>
  <c r="AU29" i="4" s="1"/>
  <c r="AW28" i="4"/>
  <c r="AW29" i="4" s="1"/>
  <c r="AZ28" i="4"/>
  <c r="AZ29" i="4" s="1"/>
  <c r="AI24" i="4"/>
  <c r="AJ24" i="4"/>
  <c r="AK24" i="4"/>
  <c r="AL24" i="4"/>
  <c r="AM24" i="4"/>
  <c r="AN24" i="4"/>
  <c r="AO24" i="4"/>
  <c r="AP24" i="4"/>
  <c r="AQ24" i="4"/>
  <c r="AR24" i="4"/>
  <c r="AS24" i="4"/>
  <c r="AT24" i="4"/>
  <c r="AU24" i="4"/>
  <c r="AW24" i="4"/>
  <c r="AZ24" i="4"/>
  <c r="BF33" i="10"/>
  <c r="AC27" i="5"/>
  <c r="D29" i="4"/>
  <c r="DR36" i="7" l="1"/>
  <c r="DS36" i="7"/>
  <c r="EJ36" i="7"/>
  <c r="BP36" i="7"/>
  <c r="DV36" i="7"/>
  <c r="AJ36" i="7"/>
  <c r="DZ36" i="7"/>
  <c r="CM36" i="7"/>
  <c r="DY36" i="7"/>
  <c r="ER36" i="7"/>
  <c r="EO36" i="7"/>
  <c r="EA36" i="7"/>
  <c r="DW36" i="7"/>
  <c r="DQ36" i="7"/>
  <c r="EM36" i="7"/>
  <c r="EI36" i="7"/>
  <c r="BA31" i="5"/>
  <c r="M32" i="11"/>
  <c r="AA6" i="11" s="1"/>
  <c r="I32" i="11"/>
  <c r="BE29" i="4"/>
  <c r="U27" i="8"/>
  <c r="AQ8" i="8" s="1"/>
  <c r="E27" i="8"/>
  <c r="AQ4" i="8" s="1"/>
  <c r="AG27" i="8"/>
  <c r="AQ11" i="8" s="1"/>
  <c r="M27" i="8"/>
  <c r="AQ6" i="8" s="1"/>
  <c r="AC27" i="8"/>
  <c r="AQ10" i="8" s="1"/>
  <c r="I27" i="8"/>
  <c r="AQ5" i="8" s="1"/>
  <c r="Q27" i="8"/>
  <c r="AQ7" i="8" s="1"/>
  <c r="AL34" i="22"/>
  <c r="AO34" i="22"/>
  <c r="AV34" i="22"/>
  <c r="AN34" i="22"/>
  <c r="AL33" i="10"/>
  <c r="AQ33" i="10"/>
  <c r="AX33" i="10"/>
  <c r="AI33" i="10"/>
  <c r="AI34" i="22"/>
  <c r="AS34" i="22"/>
  <c r="N33" i="19"/>
  <c r="AM34" i="22"/>
  <c r="G33" i="19"/>
  <c r="AN33" i="10"/>
  <c r="AT33" i="10"/>
  <c r="AP33" i="10"/>
  <c r="AR33" i="10"/>
  <c r="AT34" i="22"/>
  <c r="O33" i="19"/>
  <c r="AV33" i="10"/>
  <c r="W33" i="19"/>
  <c r="BB34" i="22"/>
  <c r="AU33" i="10"/>
  <c r="AP34" i="22"/>
  <c r="K33" i="19"/>
  <c r="AF33" i="10"/>
  <c r="AY34" i="22"/>
  <c r="R33" i="19"/>
  <c r="J33" i="19"/>
  <c r="AG33" i="10"/>
  <c r="E33" i="19"/>
  <c r="AM33" i="10"/>
  <c r="C33" i="19"/>
  <c r="AK33" i="10"/>
  <c r="P33" i="19"/>
  <c r="F33" i="19"/>
  <c r="T33" i="19"/>
  <c r="AJ33" i="10"/>
  <c r="M33" i="19"/>
  <c r="AR34" i="22"/>
  <c r="L33" i="19"/>
  <c r="I33" i="19"/>
  <c r="BA33" i="10"/>
  <c r="AQ34" i="22"/>
  <c r="AU34" i="22"/>
  <c r="AK34" i="22"/>
  <c r="AW34" i="22"/>
  <c r="AH34" i="22"/>
  <c r="AH33" i="10"/>
  <c r="D33" i="19"/>
  <c r="Q33" i="19"/>
  <c r="AO33" i="10"/>
  <c r="AJ34" i="22"/>
  <c r="AS33" i="10"/>
  <c r="H33" i="19"/>
</calcChain>
</file>

<file path=xl/sharedStrings.xml><?xml version="1.0" encoding="utf-8"?>
<sst xmlns="http://schemas.openxmlformats.org/spreadsheetml/2006/main" count="14816" uniqueCount="938">
  <si>
    <t>Медведев Никита</t>
  </si>
  <si>
    <t>География</t>
  </si>
  <si>
    <t>балл</t>
  </si>
  <si>
    <t>%</t>
  </si>
  <si>
    <t>Русский язык</t>
  </si>
  <si>
    <t>Математика</t>
  </si>
  <si>
    <t>Информатика</t>
  </si>
  <si>
    <t>Биология</t>
  </si>
  <si>
    <t>Физика</t>
  </si>
  <si>
    <t>Обществознание</t>
  </si>
  <si>
    <t>Химия</t>
  </si>
  <si>
    <t>Среднее значение</t>
  </si>
  <si>
    <t>Английский язык</t>
  </si>
  <si>
    <t>Результаты Диагностических контрольных работ в 9 классе (ноябрь 2019)</t>
  </si>
  <si>
    <t>Предмет</t>
  </si>
  <si>
    <t>Максимальный балл</t>
  </si>
  <si>
    <t>Средний балл</t>
  </si>
  <si>
    <t>% выполнения</t>
  </si>
  <si>
    <t>Кол. не справившихся</t>
  </si>
  <si>
    <t>«2»</t>
  </si>
  <si>
    <t>«3»</t>
  </si>
  <si>
    <t>«4»</t>
  </si>
  <si>
    <t>«5»</t>
  </si>
  <si>
    <t>0–7</t>
  </si>
  <si>
    <t>8–14</t>
  </si>
  <si>
    <t>0–12</t>
  </si>
  <si>
    <t>0–11</t>
  </si>
  <si>
    <t>12–19</t>
  </si>
  <si>
    <t>20–26</t>
  </si>
  <si>
    <t>Информатика и ИКТ</t>
  </si>
  <si>
    <t>0–4</t>
  </si>
  <si>
    <t>5–11</t>
  </si>
  <si>
    <t>12–17</t>
  </si>
  <si>
    <t>18–22</t>
  </si>
  <si>
    <t>История</t>
  </si>
  <si>
    <t>35–44</t>
  </si>
  <si>
    <t>Литература</t>
  </si>
  <si>
    <t>27–33</t>
  </si>
  <si>
    <t>0–9</t>
  </si>
  <si>
    <t>Химия (без эксперимента)</t>
  </si>
  <si>
    <t>0–8</t>
  </si>
  <si>
    <t>Химия (с экспериментом)</t>
  </si>
  <si>
    <t>9–18</t>
  </si>
  <si>
    <t>19–28</t>
  </si>
  <si>
    <t>29–38</t>
  </si>
  <si>
    <t>0–28</t>
  </si>
  <si>
    <t>29–45</t>
  </si>
  <si>
    <t>46–58</t>
  </si>
  <si>
    <t>59–70</t>
  </si>
  <si>
    <t>% не справившихся</t>
  </si>
  <si>
    <t>Пермякова Арина</t>
  </si>
  <si>
    <t>Попова Анна</t>
  </si>
  <si>
    <t>Максимальный набранный балл</t>
  </si>
  <si>
    <t>Андреасян Анаит</t>
  </si>
  <si>
    <t>Бабовка Ксения</t>
  </si>
  <si>
    <t>Бочарникова Ксения</t>
  </si>
  <si>
    <t>Бурдина Александра</t>
  </si>
  <si>
    <t>Быков Владислав</t>
  </si>
  <si>
    <t>Ворончук Александра</t>
  </si>
  <si>
    <t>Гиндулина Виктория</t>
  </si>
  <si>
    <t>Золотарев Степан</t>
  </si>
  <si>
    <t>Климин Дмитрий</t>
  </si>
  <si>
    <t>Кокорина Софья</t>
  </si>
  <si>
    <t>Кочнев Павел</t>
  </si>
  <si>
    <t>Лавров Иван</t>
  </si>
  <si>
    <t>Матвиец Дарья</t>
  </si>
  <si>
    <t>Нетецкий Никита</t>
  </si>
  <si>
    <t>Тихонов Владимир</t>
  </si>
  <si>
    <t>Авдеева Дарья</t>
  </si>
  <si>
    <t>Асбапов Вячеслав</t>
  </si>
  <si>
    <t>Бабушкина Яна</t>
  </si>
  <si>
    <t>Борисов Андрей</t>
  </si>
  <si>
    <t>Веневцева Александра</t>
  </si>
  <si>
    <t>Горбунова Екатерина</t>
  </si>
  <si>
    <t>Евсеев Александр</t>
  </si>
  <si>
    <t>Иванов Артем</t>
  </si>
  <si>
    <t>Иляева Алёна</t>
  </si>
  <si>
    <t>Казанцева Юлия</t>
  </si>
  <si>
    <t>Камышан Григорий</t>
  </si>
  <si>
    <t>Михалев Даниил</t>
  </si>
  <si>
    <t>Морозов Иван</t>
  </si>
  <si>
    <t>Скляр Кристина</t>
  </si>
  <si>
    <t>Соколова Мария</t>
  </si>
  <si>
    <t>Сусекова Анастасия</t>
  </si>
  <si>
    <t>Толмачев Александр</t>
  </si>
  <si>
    <t>Толмачев Денис</t>
  </si>
  <si>
    <t>Третьяков Андрей</t>
  </si>
  <si>
    <t>Шведова Анна</t>
  </si>
  <si>
    <t>Шитова Наталья</t>
  </si>
  <si>
    <t>6</t>
  </si>
  <si>
    <t>Асташина Анастасия</t>
  </si>
  <si>
    <t>Асташина Ирина</t>
  </si>
  <si>
    <t>Герасимов Данил</t>
  </si>
  <si>
    <t>Кочнев Владислав</t>
  </si>
  <si>
    <t>Кузнецов Евгений</t>
  </si>
  <si>
    <t>Медведев Денис</t>
  </si>
  <si>
    <t>Михалев Иван</t>
  </si>
  <si>
    <t>Мхитарян Марьям</t>
  </si>
  <si>
    <t>Рубцова Анна</t>
  </si>
  <si>
    <t>Русакова Дарья</t>
  </si>
  <si>
    <t>Сальникова Ирина</t>
  </si>
  <si>
    <t>Трапезникова София</t>
  </si>
  <si>
    <t>Черноголов Алексей</t>
  </si>
  <si>
    <t>Арбузов Илья</t>
  </si>
  <si>
    <t>Быкова Дарья</t>
  </si>
  <si>
    <t>Гиндулина Валерия</t>
  </si>
  <si>
    <t>Глебов Артем</t>
  </si>
  <si>
    <t>Князев Егор</t>
  </si>
  <si>
    <t>Кожина Дарья</t>
  </si>
  <si>
    <t>Русакова Милана</t>
  </si>
  <si>
    <t>Сафонов Алексей</t>
  </si>
  <si>
    <t>Синицына Дарья</t>
  </si>
  <si>
    <t>Смоляков Станислав</t>
  </si>
  <si>
    <t>Хазов Кирилл</t>
  </si>
  <si>
    <t>Баранникова Дарья</t>
  </si>
  <si>
    <t>Белова Ксения</t>
  </si>
  <si>
    <t>Береснева Анастасия</t>
  </si>
  <si>
    <t>Долгополова Ксения</t>
  </si>
  <si>
    <t>Егорова Софья</t>
  </si>
  <si>
    <t>Журавлев Алексей</t>
  </si>
  <si>
    <t>Ивкина Анна</t>
  </si>
  <si>
    <t>Крючина Ульяна</t>
  </si>
  <si>
    <t>Левкин Данил</t>
  </si>
  <si>
    <t>Мальфанова Анастасия</t>
  </si>
  <si>
    <t>Минасян Гаянэ</t>
  </si>
  <si>
    <t>Молодцова Елена</t>
  </si>
  <si>
    <t>Пассалиди Константин</t>
  </si>
  <si>
    <t>Русаков Владислав</t>
  </si>
  <si>
    <t>Соколов Никита</t>
  </si>
  <si>
    <t>Тебякин Дмитрий</t>
  </si>
  <si>
    <t>Фефелов Егор</t>
  </si>
  <si>
    <t>Хохлова Дарья</t>
  </si>
  <si>
    <t>Чернышова Елизавета</t>
  </si>
  <si>
    <t>Шиваров Александр</t>
  </si>
  <si>
    <t>3</t>
  </si>
  <si>
    <t>7</t>
  </si>
  <si>
    <t>9</t>
  </si>
  <si>
    <t>11</t>
  </si>
  <si>
    <t>12</t>
  </si>
  <si>
    <t>5.2. Работа с биологическими объектами и их частями </t>
  </si>
  <si>
    <t>5.3. Работа с биологическими объектами и их частями </t>
  </si>
  <si>
    <t>средний балл</t>
  </si>
  <si>
    <t>отметка</t>
  </si>
  <si>
    <t>медиана</t>
  </si>
  <si>
    <t>год</t>
  </si>
  <si>
    <t>Математика (РТ)</t>
  </si>
  <si>
    <t>Обществознание (РТ)</t>
  </si>
  <si>
    <t>Отчет ВПР</t>
  </si>
  <si>
    <t>Проверочная работа по биологии  6 класс (по программе 5 класса)</t>
  </si>
  <si>
    <t xml:space="preserve">Результаты проверки </t>
  </si>
  <si>
    <t>№ п.п.</t>
  </si>
  <si>
    <t>код</t>
  </si>
  <si>
    <t>1(1)</t>
  </si>
  <si>
    <t>1(2)</t>
  </si>
  <si>
    <t>1(3)</t>
  </si>
  <si>
    <t>2(1)</t>
  </si>
  <si>
    <t>2(2)</t>
  </si>
  <si>
    <t>3(1)</t>
  </si>
  <si>
    <t>3(2)</t>
  </si>
  <si>
    <t>4(1)</t>
  </si>
  <si>
    <t>4(2)</t>
  </si>
  <si>
    <t>4(3)</t>
  </si>
  <si>
    <t>5</t>
  </si>
  <si>
    <t>6(1)</t>
  </si>
  <si>
    <t>6(2)</t>
  </si>
  <si>
    <t>7(1)</t>
  </si>
  <si>
    <t>7(2)</t>
  </si>
  <si>
    <t>8</t>
  </si>
  <si>
    <t>10к1</t>
  </si>
  <si>
    <t>10к2</t>
  </si>
  <si>
    <t>10к3</t>
  </si>
  <si>
    <t>нет</t>
  </si>
  <si>
    <t>всего баллов</t>
  </si>
  <si>
    <t>Вариант</t>
  </si>
  <si>
    <t>наименование класса</t>
  </si>
  <si>
    <t>пол</t>
  </si>
  <si>
    <t>отметка за предыдущий учебный год</t>
  </si>
  <si>
    <t/>
  </si>
  <si>
    <t>ж</t>
  </si>
  <si>
    <t>м</t>
  </si>
  <si>
    <t>итоговая отмерка</t>
  </si>
  <si>
    <t>не приступали</t>
  </si>
  <si>
    <t>3(3)</t>
  </si>
  <si>
    <t>3(4)</t>
  </si>
  <si>
    <t>4</t>
  </si>
  <si>
    <t>5(1)</t>
  </si>
  <si>
    <t>5(2)</t>
  </si>
  <si>
    <t>5(3)</t>
  </si>
  <si>
    <t>8(1)</t>
  </si>
  <si>
    <t>8(2)</t>
  </si>
  <si>
    <t>8(3)</t>
  </si>
  <si>
    <t>10(1)</t>
  </si>
  <si>
    <t>10(2)</t>
  </si>
  <si>
    <t>итого за работу</t>
  </si>
  <si>
    <t>2</t>
  </si>
  <si>
    <t>10</t>
  </si>
  <si>
    <t>13(1)</t>
  </si>
  <si>
    <t>13(2)</t>
  </si>
  <si>
    <t>13(3)</t>
  </si>
  <si>
    <t>6.1. Работа с графической информацией</t>
  </si>
  <si>
    <t>6.2. Формирование выводов на основе проведённого анализа</t>
  </si>
  <si>
    <t>7.1. Сравнение биологических объектов</t>
  </si>
  <si>
    <t>7.2. Сравнение биологических объектов</t>
  </si>
  <si>
    <t>8. Нахождение недостающей информации для описания природных зон</t>
  </si>
  <si>
    <t>9. Знаки</t>
  </si>
  <si>
    <t>10. Профессии</t>
  </si>
  <si>
    <t>1.1. Определение объектов живой природы </t>
  </si>
  <si>
    <t>1.2. Сравнение объектов и выявление их различий </t>
  </si>
  <si>
    <t>1.3. Выявление у объекта отсутствующего признака </t>
  </si>
  <si>
    <t>2.1. Определение процесса по описанию биологического явления </t>
  </si>
  <si>
    <t>2.2. Определение роли процесса в жизнедеятельности растений </t>
  </si>
  <si>
    <t>3.1. Выбор биологических методов и оборудования </t>
  </si>
  <si>
    <t>3.2. Определение области биологической науки </t>
  </si>
  <si>
    <t>4.2. Устройство оптических приборов </t>
  </si>
  <si>
    <t>4.1. Устройство оптических приборов </t>
  </si>
  <si>
    <t>4.3. Устройство оптических приборов </t>
  </si>
  <si>
    <t>5. Систематизирование животных и растений</t>
  </si>
  <si>
    <t>1.1. Выделение существенных признаков процесса</t>
  </si>
  <si>
    <t>1.2. Определение области биологии, в которой изучается процесс</t>
  </si>
  <si>
    <t>1.3. Выявление механизма протекания процесса </t>
  </si>
  <si>
    <t>2.1. Определение важнейших структур растительного организма </t>
  </si>
  <si>
    <t>2.2. Определение функций структур растительного организма </t>
  </si>
  <si>
    <t>3.1. Узнавание микроскопического объекта</t>
  </si>
  <si>
    <t>3.2. Определение значения микроскопического объекта </t>
  </si>
  <si>
    <t>3.3. Узнавание микроскопического объекта </t>
  </si>
  <si>
    <t>3.4. Определение ткани растения</t>
  </si>
  <si>
    <t>4. Работа с текстом биологического содержания </t>
  </si>
  <si>
    <t>5.1. Работа с биологическими объектами и их частями</t>
  </si>
  <si>
    <t>6. Определение строения и функции отдельных тканей, органов цветкового растения п</t>
  </si>
  <si>
    <t>7. Работа с информацией, представленной в табличной форме </t>
  </si>
  <si>
    <t>8.1. Анализ виртуального эксперимента. Формат 2020 </t>
  </si>
  <si>
    <t>8.2. Анализ виртуального эксперимента. Формат 2020 </t>
  </si>
  <si>
    <t>8.3. Анализ виртуального эксперимента. Формат 2020 </t>
  </si>
  <si>
    <t>9. Описание биологического объекта по имеющимся моделям (схемам)</t>
  </si>
  <si>
    <t>10.1. Содержание и уход за растениями </t>
  </si>
  <si>
    <t>10.2. Содержание и уход за растениями </t>
  </si>
  <si>
    <t>1.1. Выделение признаков биологических объектов</t>
  </si>
  <si>
    <t>1.2. Выделение признаков биологических объектов</t>
  </si>
  <si>
    <t>2. Определение значения растений, грибов и бактерий в природе и жизни человека</t>
  </si>
  <si>
    <t>3. Проведение таксономического описания растений</t>
  </si>
  <si>
    <t>4. Работа с биологической информацией</t>
  </si>
  <si>
    <t>5. Проведение сравнения биологических признаков таксонов</t>
  </si>
  <si>
    <t>6. Узнавание типичных представителей царств растений, грибов</t>
  </si>
  <si>
    <t>7. Анализ текста биологического содержания с использованием недостающих терминов и понятий</t>
  </si>
  <si>
    <t>8. Выстраивание последовательности процессов, явлений, происходящих с организмами</t>
  </si>
  <si>
    <t>9. Определение систематического положения растений, на основе биологических знаков и символов</t>
  </si>
  <si>
    <t>10. Обоснование систематического положения растений</t>
  </si>
  <si>
    <t>11. Оценивание биологической информации на предмет её достоверности</t>
  </si>
  <si>
    <t>12. Классифицирование изображенных растений, грибов и бактерий по разным основаниям</t>
  </si>
  <si>
    <t>13.1. Определение среды обитания организмов</t>
  </si>
  <si>
    <t>13.2. Определение положения организмов по схеме, отражающей развитие растительного мира</t>
  </si>
  <si>
    <t>13.3. Выявление систематического положение одного из изображённых растений</t>
  </si>
  <si>
    <t>1. Понимание зоологии как системы наук, изучающей животных</t>
  </si>
  <si>
    <t>2.1. Морфологическое и систематическое описание животного</t>
  </si>
  <si>
    <t>2.2. Морфологическое и систематическое описание животного</t>
  </si>
  <si>
    <t>3. Умение находить в перечне необходимую биологическую информацию</t>
  </si>
  <si>
    <t>4.1. Определение типа питания организмов</t>
  </si>
  <si>
    <t>4.2. Определение типа питания организмов</t>
  </si>
  <si>
    <t>5.1. Цикл развития животного</t>
  </si>
  <si>
    <t>5.2. Влияние животного на человека</t>
  </si>
  <si>
    <t>6.1. Проверка знаний особенностей строения животных разных таксономических групп</t>
  </si>
  <si>
    <t>6.2. Проверка знаний особенностей строения животных разных таксономических групп</t>
  </si>
  <si>
    <t>7. Умение установить принадлежность органов к животным определённой группы</t>
  </si>
  <si>
    <t>8.1. Проверка умения проводить сравнение биологических объектов</t>
  </si>
  <si>
    <t>8.2. Умение привести пример животного, относящегося к определённой группе</t>
  </si>
  <si>
    <t>9. Проверка умения читать и понимать текст биологического содержания</t>
  </si>
  <si>
    <t>10.1. Проверка умения соотносить изображение объекта с его описанием</t>
  </si>
  <si>
    <t>10.2. Проверка умения формулировать аргументированный ответ на вопрос</t>
  </si>
  <si>
    <t>11. Проверка знания важнейших признаков животных на уровне типа или класса</t>
  </si>
  <si>
    <t>12. Проверка умения анализировать статистические данные</t>
  </si>
  <si>
    <t>13.1. Проверка умения сравнивать биологические объекты с их моделями</t>
  </si>
  <si>
    <t>13.2. Проверка умения сравнивать биологические объекты с их моделями</t>
  </si>
  <si>
    <t>1</t>
  </si>
  <si>
    <t>13</t>
  </si>
  <si>
    <t>Проверочная работа по биологии  7 класс (по программе 6 класса)</t>
  </si>
  <si>
    <t>Проверочная работа по биологии  8 класс (по программе 7 класса)</t>
  </si>
  <si>
    <t>Сулейманова Элеонора</t>
  </si>
  <si>
    <t>Ядрышников Александр</t>
  </si>
  <si>
    <t>6(3)</t>
  </si>
  <si>
    <t>а</t>
  </si>
  <si>
    <t>отсутствовал</t>
  </si>
  <si>
    <t>б</t>
  </si>
  <si>
    <t>1. Действия с отрицательными числами</t>
  </si>
  <si>
    <t>2. Действия с обыкновенными дробями</t>
  </si>
  <si>
    <t>3. Нахождение части числа и числа по его части</t>
  </si>
  <si>
    <t>4. Действия с десятичными дробями</t>
  </si>
  <si>
    <t>5. Оценка размеров реальных объектов</t>
  </si>
  <si>
    <t>6. Работа с таблицами и диаграммами</t>
  </si>
  <si>
    <t>7. Модуль числа</t>
  </si>
  <si>
    <t>8. Сравнение дробей и смешанных чисел</t>
  </si>
  <si>
    <t>9. Выражения со скобками</t>
  </si>
  <si>
    <t>10. Решение несложных логических задач</t>
  </si>
  <si>
    <t>11. Решение текстовых задач на проценты</t>
  </si>
  <si>
    <t>12. Геометрические построения</t>
  </si>
  <si>
    <t>13. Логические задачи повышенной сложности</t>
  </si>
  <si>
    <t>9(1)</t>
  </si>
  <si>
    <t>9(2)</t>
  </si>
  <si>
    <t>А</t>
  </si>
  <si>
    <t>Б</t>
  </si>
  <si>
    <t>Проверочная работа по математике  5 класс (по программе 4 класса)</t>
  </si>
  <si>
    <t>Абдурахманова Марина</t>
  </si>
  <si>
    <t>Ахмедьянова Анна</t>
  </si>
  <si>
    <t>Григорьева Владислава</t>
  </si>
  <si>
    <t>Лопаткина Диана</t>
  </si>
  <si>
    <t>Петров Матвей</t>
  </si>
  <si>
    <t>Плясунов Григорий</t>
  </si>
  <si>
    <t>Попова Мария</t>
  </si>
  <si>
    <t>Семкина Таисия</t>
  </si>
  <si>
    <t>Сивков Артём</t>
  </si>
  <si>
    <t>Сусекова Дарья</t>
  </si>
  <si>
    <t>Сыскова Ксения</t>
  </si>
  <si>
    <t>Сыскова Снежана</t>
  </si>
  <si>
    <t>Шмаков Андрей</t>
  </si>
  <si>
    <t>Авдеева Кристина</t>
  </si>
  <si>
    <t>Александрова Екатерина</t>
  </si>
  <si>
    <t>Андреасян Самвел</t>
  </si>
  <si>
    <t>Антипина Виктория</t>
  </si>
  <si>
    <t>Бабарыкин Роман</t>
  </si>
  <si>
    <t>Бабарыкина Кристина</t>
  </si>
  <si>
    <t>Белоусов Виктор</t>
  </si>
  <si>
    <t>Гурьева Александра</t>
  </si>
  <si>
    <t>Двоеглазов Егор</t>
  </si>
  <si>
    <t>Дымшаков Максим</t>
  </si>
  <si>
    <t>Колесникова Кристина</t>
  </si>
  <si>
    <t>Кочнев Максим</t>
  </si>
  <si>
    <t>Маровский Дмитрий</t>
  </si>
  <si>
    <t>Подтяпурин Андрей</t>
  </si>
  <si>
    <t>1К1</t>
  </si>
  <si>
    <t>1К2</t>
  </si>
  <si>
    <t>12(1)</t>
  </si>
  <si>
    <t>12(2)</t>
  </si>
  <si>
    <t>14</t>
  </si>
  <si>
    <t>Вариант 1 части</t>
  </si>
  <si>
    <t>1. Арифметические действия с числами</t>
  </si>
  <si>
    <t>2. Арифметические действия с числами</t>
  </si>
  <si>
    <t>3. Арифметический мето</t>
  </si>
  <si>
    <t>4. Арифметический метод. Сравнение величин</t>
  </si>
  <si>
    <t>5.1. Вычисление периметра геометрических фигур</t>
  </si>
  <si>
    <t>5.2. Вычисление периметра геометрических фигур</t>
  </si>
  <si>
    <t>6.1. Работа с таблицами, графиками, диаграммами</t>
  </si>
  <si>
    <t>6.2. Работа с таблицами, графиками, диаграммами</t>
  </si>
  <si>
    <t>7. Действия с многозначными числами</t>
  </si>
  <si>
    <t>8. Решение текстовых задач</t>
  </si>
  <si>
    <t>9.1. Основы логического и алгоритмического мышления</t>
  </si>
  <si>
    <t>9.2. Основы логического и алгоритмического мышления</t>
  </si>
  <si>
    <t>10. Схематичное представление информации</t>
  </si>
  <si>
    <t>11. Основы пространственного воображения</t>
  </si>
  <si>
    <t>12. Основы логического и алгоритмического мышления </t>
  </si>
  <si>
    <t>1. Объекты и явления живой и неживой природы</t>
  </si>
  <si>
    <t>2. Использование знаково-символических средств</t>
  </si>
  <si>
    <t>3.1. Использование глобуса, карты, плана</t>
  </si>
  <si>
    <t>3.2. Использование глобуса, карты, плана</t>
  </si>
  <si>
    <t>3.3. Использование глобуса, карты, плана</t>
  </si>
  <si>
    <t>4. Объекты и явления живой и неживой природы</t>
  </si>
  <si>
    <t>5. Освоение норм здоровьеоберегающего поведения</t>
  </si>
  <si>
    <t>6.1. Наблюдение, измерение, опыт</t>
  </si>
  <si>
    <t>6.2. Наблюдение, измерение, опыт</t>
  </si>
  <si>
    <t>6.3. Наблюдение, измерение, опыт</t>
  </si>
  <si>
    <t>7.1. Элементарные правила нравственного поведения</t>
  </si>
  <si>
    <t>7.2. Элементарные правила нравственного поведения</t>
  </si>
  <si>
    <t>8. Оценка взаимоотношений людей в социальных группах</t>
  </si>
  <si>
    <t>9. Основы гражданской идентичности</t>
  </si>
  <si>
    <t>10. Описание столицы и родного края</t>
  </si>
  <si>
    <t>1. Диктант</t>
  </si>
  <si>
    <t>2. Однородные члены предложения</t>
  </si>
  <si>
    <t>3. Главные члены предложения, части речи</t>
  </si>
  <si>
    <t>4. Ударения</t>
  </si>
  <si>
    <t>5. Классификация согласных звуков</t>
  </si>
  <si>
    <t>6. Основная мысль текста</t>
  </si>
  <si>
    <t>7. Составление плана текста</t>
  </si>
  <si>
    <t>8. Построение речевого высказывания</t>
  </si>
  <si>
    <t>9. Распознавание значения слова</t>
  </si>
  <si>
    <t>10. Подбор синонимов</t>
  </si>
  <si>
    <t>11. Разбор слова по составу</t>
  </si>
  <si>
    <t>12. Распознавание имени существительного</t>
  </si>
  <si>
    <t>13. Распознавание имени прилагательного</t>
  </si>
  <si>
    <t>14. Распознавание глаголов</t>
  </si>
  <si>
    <t>15. Интерпретация содержащейся в тексте информации</t>
  </si>
  <si>
    <t>11(1)</t>
  </si>
  <si>
    <t>11(2)</t>
  </si>
  <si>
    <t>итоговыя отметка</t>
  </si>
  <si>
    <t>Проверочная работа по математике 6 класс (по программе 5 класса)</t>
  </si>
  <si>
    <t>не пройдено</t>
  </si>
  <si>
    <t>1К3</t>
  </si>
  <si>
    <t>2К1</t>
  </si>
  <si>
    <t>2К2</t>
  </si>
  <si>
    <t>2К3</t>
  </si>
  <si>
    <t>2К4</t>
  </si>
  <si>
    <t>итоговая отметка</t>
  </si>
  <si>
    <t>Проверочная работа по русскому языку 6 класс (по программе 5 класса)</t>
  </si>
  <si>
    <t>1. Натуральное число</t>
  </si>
  <si>
    <t>2. Обыкновенная дробь</t>
  </si>
  <si>
    <t>3. Десятичная дробь</t>
  </si>
  <si>
    <t>4. Нахождение части числа и числа по его части</t>
  </si>
  <si>
    <t>5. Действия с рациональными числами</t>
  </si>
  <si>
    <t>6. Задачи, связывающие три величины</t>
  </si>
  <si>
    <t>7. Сюжетные задачи на все арифметические действия</t>
  </si>
  <si>
    <t>8. Действия с процентами</t>
  </si>
  <si>
    <t>9. Действия с рациональными числами </t>
  </si>
  <si>
    <t>10. Задачи на покупки, логические задачи</t>
  </si>
  <si>
    <t>11.1. Работа с таблицами, диаграммами</t>
  </si>
  <si>
    <t>11.2. Работа с таблицами, диаграммами</t>
  </si>
  <si>
    <t>12.1. Вычисление расстояния, измерение длины по рисунку</t>
  </si>
  <si>
    <t>12.2. Вычисление расстояния, измерение длины по рисунку</t>
  </si>
  <si>
    <t>13. Прямоугольный параллелепипед, куб, шар</t>
  </si>
  <si>
    <t>14. Задачи повышенной трудности</t>
  </si>
  <si>
    <t>1. Соблюдение основных языковых норм</t>
  </si>
  <si>
    <t>2. Анализ слова</t>
  </si>
  <si>
    <t>3. Орфоэпический анализ слова</t>
  </si>
  <si>
    <t>4. Самостоятельные, служебных части речи, междометия</t>
  </si>
  <si>
    <t>5. Анализ словосочетаний и предложений</t>
  </si>
  <si>
    <t>6. Анализ словосочетаний и предложений</t>
  </si>
  <si>
    <t>7. Анализ словосочетаний и предложений</t>
  </si>
  <si>
    <t>8. Анализ текста</t>
  </si>
  <si>
    <t>9. Анализ текста</t>
  </si>
  <si>
    <t>10. Определение типа речи</t>
  </si>
  <si>
    <t>11. Лексический анализ слова</t>
  </si>
  <si>
    <t>12. Лексический анализ слова</t>
  </si>
  <si>
    <t>1. Работа с изобразительными историческими источниками</t>
  </si>
  <si>
    <t>2. Поиск информации в отрывках исторических текстов</t>
  </si>
  <si>
    <t>3. Объяснение смысла хронологических понятий, терминов</t>
  </si>
  <si>
    <t>4. Рассказ о событиях древней истории</t>
  </si>
  <si>
    <t>5. Использование исторической карты</t>
  </si>
  <si>
    <t>6. Описание условий и образа жизни людей в древности</t>
  </si>
  <si>
    <t>7. Реализация историко-культурологического подхода</t>
  </si>
  <si>
    <t>8. Реализация историко-культурологического подхода</t>
  </si>
  <si>
    <t>2(1)K1</t>
  </si>
  <si>
    <t>2(1)K2</t>
  </si>
  <si>
    <t>6(2)K1</t>
  </si>
  <si>
    <t>6(2)K2</t>
  </si>
  <si>
    <t>9K1</t>
  </si>
  <si>
    <t>9K2</t>
  </si>
  <si>
    <t>9K3</t>
  </si>
  <si>
    <t>10(2)K1</t>
  </si>
  <si>
    <t>10(2)K2</t>
  </si>
  <si>
    <t>Проверочная работа по географии  7 класс (по программе 6 класса)</t>
  </si>
  <si>
    <t>отметка за работу</t>
  </si>
  <si>
    <t>14(1)</t>
  </si>
  <si>
    <t>14(2)</t>
  </si>
  <si>
    <t>1(4)</t>
  </si>
  <si>
    <t>2(3)</t>
  </si>
  <si>
    <t>Проверочная работа по географии  8 класс (по программе 7 класса)</t>
  </si>
  <si>
    <t>15</t>
  </si>
  <si>
    <t>16</t>
  </si>
  <si>
    <t>Проверочная работа по математике  8 класс (по программе 7 класса)</t>
  </si>
  <si>
    <t>9(3)</t>
  </si>
  <si>
    <t>Проверочная работа по русскому языку  8 класс (по программе 7 класса)</t>
  </si>
  <si>
    <t>3K1</t>
  </si>
  <si>
    <t>3K2</t>
  </si>
  <si>
    <t>3K3</t>
  </si>
  <si>
    <t>3K4</t>
  </si>
  <si>
    <t>Проверочная работа по английскому языку  8 класс (по программе 7 класса)</t>
  </si>
  <si>
    <t>2(4)</t>
  </si>
  <si>
    <t>Проверочная работа по биологии  9 класс (по программе 8 класса)</t>
  </si>
  <si>
    <t>7(3)</t>
  </si>
  <si>
    <t>Проверочная работа по географии  9 класс (по программе 8 класса)</t>
  </si>
  <si>
    <t>Проверочная работа по физике  9 класс (по программе 8 класса)</t>
  </si>
  <si>
    <t>Проверочная работа по истории  9 класс (по программе 8 класса)</t>
  </si>
  <si>
    <t>4(4)</t>
  </si>
  <si>
    <t>6(4)</t>
  </si>
  <si>
    <t>6(5)</t>
  </si>
  <si>
    <t>Проверочная работа по химии  9 класс (по программе 8 класса)</t>
  </si>
  <si>
    <t>17</t>
  </si>
  <si>
    <t>18</t>
  </si>
  <si>
    <t>19</t>
  </si>
  <si>
    <t>Проверочная работа по математике  9 класс (по программе 8 класса)</t>
  </si>
  <si>
    <t>Проверочная работа по обществознанию  9 класс (по программе 8 класса)</t>
  </si>
  <si>
    <t>1K1</t>
  </si>
  <si>
    <t>1K2</t>
  </si>
  <si>
    <t>1K3</t>
  </si>
  <si>
    <t>2K1</t>
  </si>
  <si>
    <t>2K2</t>
  </si>
  <si>
    <t>2K3</t>
  </si>
  <si>
    <t>Проверочная работа по русскому языку  9 класс (по программе 8 класса)</t>
  </si>
  <si>
    <t>1.1. Чистые вещества и смеси. Строение веществ</t>
  </si>
  <si>
    <t>1.2. Строение веществ. Номенклатура неорганических соединений</t>
  </si>
  <si>
    <t>2.1. Физические и химические явления</t>
  </si>
  <si>
    <t>2.2. Признаки протекания химической реакции</t>
  </si>
  <si>
    <t>3.1. Понятие о молярной массе вещества</t>
  </si>
  <si>
    <t>3.2. Классы соединений. Молярная масса</t>
  </si>
  <si>
    <t>4. Периодический закон</t>
  </si>
  <si>
    <t>5.1. Расчёт массовой доли вещества (хим. элемента) в смеси</t>
  </si>
  <si>
    <t>5.2. Вычисление доли</t>
  </si>
  <si>
    <t>6.1. Простые и сложные вещества: номенклатура</t>
  </si>
  <si>
    <t>6.2. Простые и сложные вещества: их внешний вид</t>
  </si>
  <si>
    <t>6.3. Классы неорганических соединений</t>
  </si>
  <si>
    <t>6.4. Расчёт массовой доли химического элемента в соединении</t>
  </si>
  <si>
    <t>6.5. Расчёт количества вещества, массы, объёма</t>
  </si>
  <si>
    <t>7.1. Уравнения химических реакций</t>
  </si>
  <si>
    <t>7.2. Классификация химических реакций</t>
  </si>
  <si>
    <t>7.3. Получение газов. Типы химических реакций</t>
  </si>
  <si>
    <t>8. Области применения веществ. Аллотропия. Виды химической связи</t>
  </si>
  <si>
    <t>9. Безопасность в лаборатории. Химия в быту. Окружающая среда</t>
  </si>
  <si>
    <t>1. Измерительные приборы, предел измерения, шкалы</t>
  </si>
  <si>
    <t>2. Объяснения физических явлений</t>
  </si>
  <si>
    <t>3. Плавление и кристаллизация</t>
  </si>
  <si>
    <t>4. Расчет электрических цепей</t>
  </si>
  <si>
    <t>5. Мощность и работа электрического тока</t>
  </si>
  <si>
    <t>6. Теплота сгорания топлива</t>
  </si>
  <si>
    <t>7. Анализ табличных данных</t>
  </si>
  <si>
    <t>8. Магнитные и электромагнитные явления </t>
  </si>
  <si>
    <t>9. Анализ результатов физического эксперимента</t>
  </si>
  <si>
    <t>10. Расчётная задача повышенной сложности</t>
  </si>
  <si>
    <t>11. Измерения и погрешности измерений</t>
  </si>
  <si>
    <t>1.1. Работа с географической картой</t>
  </si>
  <si>
    <t>1.2. Проверка знаний о великих открытиях</t>
  </si>
  <si>
    <t>2.1. Работа с географической картой</t>
  </si>
  <si>
    <t>2.2. Работа с географической картой</t>
  </si>
  <si>
    <t>3.1. Работа с топографической картой</t>
  </si>
  <si>
    <t>3.2. Работа с топографической картой</t>
  </si>
  <si>
    <t>4.1. Вычисление времени в разных частях Земли</t>
  </si>
  <si>
    <t>3.3. Работа с топографической картой</t>
  </si>
  <si>
    <t>5.1. Сопоставление элементов описания и природных зон</t>
  </si>
  <si>
    <t>4.2. Вычисление времени в разных частях Земли</t>
  </si>
  <si>
    <t>4.3. Вычисление времени в разных частях Земли</t>
  </si>
  <si>
    <t>5.2. Сопоставление элементов описания и природных зон</t>
  </si>
  <si>
    <t>6.1. Анализ графической интерпретации погоды</t>
  </si>
  <si>
    <t>6.2. Анализ графической интерпретации погоды</t>
  </si>
  <si>
    <t>7. Анализ текста географического содержания</t>
  </si>
  <si>
    <t>8.2. Соотношение стран с достопримечательностями</t>
  </si>
  <si>
    <t>8.1. Анализ информации о населении стран мира</t>
  </si>
  <si>
    <t>9. Проверка знаний природных явлений</t>
  </si>
  <si>
    <t>10.1. Проверка знаний географии родного края</t>
  </si>
  <si>
    <t>10.2. Проверка знаний географии родного края</t>
  </si>
  <si>
    <t>1.1. Проверка знаний основных открытий великих путешественников</t>
  </si>
  <si>
    <t>1.2. Указание названия объектов, определяющих географическое положение материка или океана</t>
  </si>
  <si>
    <t>1.3. Определение географических координат одной из точек</t>
  </si>
  <si>
    <t>1.4. Определение с помощью текста названия географического объекта</t>
  </si>
  <si>
    <t>2.1. Чтение профиля рельефа материка и проведение расчётов с использованием карты</t>
  </si>
  <si>
    <t>2.2. Проверка знания крупных форм рельефа материков</t>
  </si>
  <si>
    <t>2.3. Проверка умения распознавать условные обозначения полезных ископаемых</t>
  </si>
  <si>
    <t>3.1. Установление соответствия климатограмм климатическим поясам Земли</t>
  </si>
  <si>
    <t>3.2. Знание размещения климатических поясов Земли</t>
  </si>
  <si>
    <t>3.3. Проверка умения определять природные зоны по их характеристикам</t>
  </si>
  <si>
    <t>3.4. Заполнение таблицы основных климатических показателей природной зоны</t>
  </si>
  <si>
    <t>4.1. Определение географического процесса, отображённого в виде схемы</t>
  </si>
  <si>
    <t>4.2. Составление последовательности основных этапов географического процесса</t>
  </si>
  <si>
    <t>4.3. Последствия географического процесса, территории, для которых характерно его проявление</t>
  </si>
  <si>
    <t>5.1. Установление соответствия между материками и их географическими особенностями</t>
  </si>
  <si>
    <t>5.2. Выявление географических объектов, расположенных на территории материка</t>
  </si>
  <si>
    <t>6.1. Умение определять и выделять на карте крупные страны по названиям их столиц</t>
  </si>
  <si>
    <t>6.2. Определение времени в столицах стран</t>
  </si>
  <si>
    <t>6.3. Определение времени в столицах стран</t>
  </si>
  <si>
    <t>7.1. Умение извлекать информацию о населении стран мира</t>
  </si>
  <si>
    <t>7.2. Сопоставление информации о населении стран мира с графической информацией</t>
  </si>
  <si>
    <t>8.1. Определение страны по характерным фотоизображением</t>
  </si>
  <si>
    <t>8.2. Выявление страны по её очертаниям</t>
  </si>
  <si>
    <t>8.3. Составление описания страны на основе вопросов</t>
  </si>
  <si>
    <t>1.1. Социально-экономическое положение России. Страны ближнего зарубежья</t>
  </si>
  <si>
    <t>1.2. Социально-экономическое положение России. Страны ближнего зарубежья</t>
  </si>
  <si>
    <t>1.3. Социально-экономическое положение России. Страны ближнего зарубежья</t>
  </si>
  <si>
    <t>2.1. Характеристика географического положения России</t>
  </si>
  <si>
    <t>2.2. Характеристика географического положения России</t>
  </si>
  <si>
    <t>3.1. Знание особенностей рельефа России</t>
  </si>
  <si>
    <t>3.2. Знание особенностей рельефа России</t>
  </si>
  <si>
    <t>3.3. Знание особенностей рельефа России</t>
  </si>
  <si>
    <t>4.1. Характеристика внутренних вод России</t>
  </si>
  <si>
    <t>4.2. Характеристика внутренних вод России</t>
  </si>
  <si>
    <t>5.1. Знание особенностей климата России</t>
  </si>
  <si>
    <t>5.2. Знание особенностей климата России</t>
  </si>
  <si>
    <t>5.3. Знание особенностей климата России</t>
  </si>
  <si>
    <t>6.1. Особенности природно-хозяйственных зон и районов России</t>
  </si>
  <si>
    <t>6.2. Особенности природно-хозяйственных зон и районов России</t>
  </si>
  <si>
    <t>6.3. Особенности природно-хозяйственных зон и районов России</t>
  </si>
  <si>
    <t>7.1. Характеристика и особенности населения России</t>
  </si>
  <si>
    <t>7.2. Характеристика и особенности населения России</t>
  </si>
  <si>
    <t>7.3. Характеристика и особенности населения России</t>
  </si>
  <si>
    <t>8.1. Знание географии родного края</t>
  </si>
  <si>
    <t>8.2. Знание географии родного края</t>
  </si>
  <si>
    <t>8.3. Знание географии родного края</t>
  </si>
  <si>
    <t>1. Работа с иллюстративным материалом</t>
  </si>
  <si>
    <t>2. Анализ текстового исторического источника</t>
  </si>
  <si>
    <t>3. Проверка знания исторической терминологии</t>
  </si>
  <si>
    <t>4. Проверка знания исторических персоналий</t>
  </si>
  <si>
    <t>5. Работа с исторической картой</t>
  </si>
  <si>
    <t>6. Проверка знания географических объектов</t>
  </si>
  <si>
    <t>7. Понимание причинно-следственных связей</t>
  </si>
  <si>
    <t>8. История культуры России и зарубежных стран</t>
  </si>
  <si>
    <t>9. История культуры России и зарубежных стран</t>
  </si>
  <si>
    <t>10. Проверка знания истории родного края </t>
  </si>
  <si>
    <t>1. Проверка знания деятелей истории России и истории зарубежных стран</t>
  </si>
  <si>
    <t>2. Проверка знания исторической терминологии</t>
  </si>
  <si>
    <t>3. Работа с текстовым исторически источником</t>
  </si>
  <si>
    <t>4. Атрибуция исторической Карты</t>
  </si>
  <si>
    <t>5. Проверка знания исторической географии и работа с контурной картой</t>
  </si>
  <si>
    <t>6. Проверка знания фактов истории культуры России</t>
  </si>
  <si>
    <t>7. Проверка знания фактов истории культуры России</t>
  </si>
  <si>
    <t>8. Сопоставление по времени событий истории России и зарубежных стран</t>
  </si>
  <si>
    <t>9. Проверка владения приемами аргументации</t>
  </si>
  <si>
    <t>10. Проверка знания хронологии</t>
  </si>
  <si>
    <t>11. Причинно-следственные связи</t>
  </si>
  <si>
    <t>12. Знание истории родного края</t>
  </si>
  <si>
    <t>1. Хронологическая последовательность</t>
  </si>
  <si>
    <t>2. Историческая терминология</t>
  </si>
  <si>
    <t>3. Атрибуция изобразительной наглядности</t>
  </si>
  <si>
    <t>4. Атрибуция изобразительной наглядности</t>
  </si>
  <si>
    <t>5. Атрибуция исторического источника</t>
  </si>
  <si>
    <t>6. Атрибуция исторической карты</t>
  </si>
  <si>
    <t>7. Работа с контурной картой</t>
  </si>
  <si>
    <t>8. Соотнесение памятника культуры с хронологическим периодом</t>
  </si>
  <si>
    <t>9. Определение памятника культуры по заданному критерию</t>
  </si>
  <si>
    <t>10. Аргументация исторического факта</t>
  </si>
  <si>
    <t>11. Исторические деятели России и зарубежных стран</t>
  </si>
  <si>
    <t>12. Формулировка причинно-следственных связей</t>
  </si>
  <si>
    <t>13. Знание истории родного края</t>
  </si>
  <si>
    <t>1. Анализ и оценка собственной деятельность</t>
  </si>
  <si>
    <t>2. Выбор верных суждений </t>
  </si>
  <si>
    <t>3. Поиск информации по диаграммам</t>
  </si>
  <si>
    <t>4. Нахождение соответствия</t>
  </si>
  <si>
    <t>5. Анализ социальной ситуации</t>
  </si>
  <si>
    <t>6. Задание–задача</t>
  </si>
  <si>
    <t>7. Анализ визуального изображения социальных объектов</t>
  </si>
  <si>
    <t>1. Вопрос об одном из прав (свобод) гражданина РФ</t>
  </si>
  <si>
    <t>2. Запись нескольких правильных ответов из перечня</t>
  </si>
  <si>
    <t>3. Анализ статистической информации</t>
  </si>
  <si>
    <t>4. Установление соответствия</t>
  </si>
  <si>
    <t>5. Анализ социальной ситуации (цитата)</t>
  </si>
  <si>
    <t>6. Запись нескольких правильных ответов из перечня</t>
  </si>
  <si>
    <t>7. Анализ визуального изображения</t>
  </si>
  <si>
    <t>8. Задание-задача: анализ представленной информации</t>
  </si>
  <si>
    <t>9. Умение строить высказывание с использованием предложенных</t>
  </si>
  <si>
    <t>1. Анализ и оценка собственной деятельности и её результатов</t>
  </si>
  <si>
    <t>2. Выбор и запись нескольких верных ответов из предложенного перечня ответов</t>
  </si>
  <si>
    <t>3. Анализ статистической информации, представленной в графической форме</t>
  </si>
  <si>
    <t>4. Установление соответствия между существенными чертами и признаками</t>
  </si>
  <si>
    <t>6. Выбор и запись нескольких верных ответов из предложенного перечня ответов</t>
  </si>
  <si>
    <t>7. Анализ визуального изображения социальных объектов, ситуаций</t>
  </si>
  <si>
    <t>8. Анализ представленной ситуации (задание-задача)</t>
  </si>
  <si>
    <t>9. Анализ представленной ситуации (задание-задача)</t>
  </si>
  <si>
    <t>10. Умение осознанно и произвольно строить речевое высказывание с использованием шести предложенных понятий</t>
  </si>
  <si>
    <t>1. Понимание информации в прослушанном тексте</t>
  </si>
  <si>
    <t>2. Осмысленное чтение текста вслух</t>
  </si>
  <si>
    <t>3. Монолог </t>
  </si>
  <si>
    <t>4. Понимание содержания текста</t>
  </si>
  <si>
    <t>5. Грамматические навыки</t>
  </si>
  <si>
    <t>6. Лексические навыки</t>
  </si>
  <si>
    <t>1. Действия с обыкновенными дробями</t>
  </si>
  <si>
    <t>2. Действия с десятичными дробями</t>
  </si>
  <si>
    <t>3. Анализ таблиц</t>
  </si>
  <si>
    <t>4. Запись чисел с использованием разных систем измерения</t>
  </si>
  <si>
    <t>5. Простейшие текстовые задачи </t>
  </si>
  <si>
    <t>6. Простейшие логические задачи</t>
  </si>
  <si>
    <t>7. Анализ диаграмм</t>
  </si>
  <si>
    <t>8. Нахождение формулы линейной функции</t>
  </si>
  <si>
    <t>9. Линейные уравнения</t>
  </si>
  <si>
    <t>10. Оценка вычислений при решении практических задач</t>
  </si>
  <si>
    <t>11. Преобразование выражений</t>
  </si>
  <si>
    <t>12. Сравнение рациональных чисел</t>
  </si>
  <si>
    <t>13. Оперирование понятиями геометрических фигур</t>
  </si>
  <si>
    <t>14. Решение геометрических задач</t>
  </si>
  <si>
    <t>15. Представление данных в виде графиков</t>
  </si>
  <si>
    <t>16. Решение задач разных типов</t>
  </si>
  <si>
    <t>1. Действия с дробями</t>
  </si>
  <si>
    <t>2. Простейшие уравнения</t>
  </si>
  <si>
    <t>3. Простейшие текстовые задачи</t>
  </si>
  <si>
    <t>4. Числовые неравенства</t>
  </si>
  <si>
    <t>5. Формула линейной функции</t>
  </si>
  <si>
    <t>6. Интерпретация графика и диаграммы</t>
  </si>
  <si>
    <t>7. Выбор оптимального варианта</t>
  </si>
  <si>
    <t>8. Сравнение иррациональных чисел</t>
  </si>
  <si>
    <t>9. Алгебраические выражения</t>
  </si>
  <si>
    <t>10. Начала теории вероятностей</t>
  </si>
  <si>
    <t>11. Текстовые задачи на проценты, смеси, сплавы</t>
  </si>
  <si>
    <t>12. Задачи на квадратной решётке</t>
  </si>
  <si>
    <t>13. Тригонометрические функции в геометрии</t>
  </si>
  <si>
    <t>14. Анализ геометрических высказываний</t>
  </si>
  <si>
    <t>15. Прикладная геометрия</t>
  </si>
  <si>
    <t>16. Сопоставительный анализ текста и графиков</t>
  </si>
  <si>
    <t>17. Геометрическая задача на вычисление </t>
  </si>
  <si>
    <t>18. Текстовые задачи на движение и работу</t>
  </si>
  <si>
    <t>19. Свойства чисел</t>
  </si>
  <si>
    <t>3. Написание слов с НЕ слитно/раздельно</t>
  </si>
  <si>
    <t>4. Написание Н/НН в словах разных частей речи</t>
  </si>
  <si>
    <t>5. Постановка ударения</t>
  </si>
  <si>
    <t>6. Распознавание грамматических ошибок</t>
  </si>
  <si>
    <t>7. Анализ основной мысли текста</t>
  </si>
  <si>
    <t>8. Определение микротемы</t>
  </si>
  <si>
    <t>9. Определение вида тропа</t>
  </si>
  <si>
    <t>10. Распознавание лексического значения слова</t>
  </si>
  <si>
    <t>11. Распознавание подчинительного словосочетания</t>
  </si>
  <si>
    <t>12. Нахождение грамматической основы </t>
  </si>
  <si>
    <t>13. Определение односоставного предложения</t>
  </si>
  <si>
    <t>14. Подбор синонима к вводному слову</t>
  </si>
  <si>
    <t>15. Определение предложения с обособленным определением</t>
  </si>
  <si>
    <t>16. Определение предложения с обособленным обстоятельством</t>
  </si>
  <si>
    <t>17. Опознавание предложения по графической схеме</t>
  </si>
  <si>
    <t>2. Анализ слова </t>
  </si>
  <si>
    <t>3. Распознавание производных предлогов</t>
  </si>
  <si>
    <t>4. Распознавание производных союзов</t>
  </si>
  <si>
    <t>5. Распознавание орфоэпических норм</t>
  </si>
  <si>
    <t>6. Исправление нарушений грамматических норм</t>
  </si>
  <si>
    <t>7. Применение пунктуационных умений</t>
  </si>
  <si>
    <t>8. Применение пунктуационных умений</t>
  </si>
  <si>
    <t>9. Определение содержания текста </t>
  </si>
  <si>
    <t>10. Распознавание типов речи</t>
  </si>
  <si>
    <t>11. Проверка понимания смысла текста</t>
  </si>
  <si>
    <t>12. Распознавание лексического значения слова</t>
  </si>
  <si>
    <t>13. Распознавание стилистической принадлежности слова</t>
  </si>
  <si>
    <t>14. Распознавание значения фразеологической единицы</t>
  </si>
  <si>
    <t>3. Распознавание заданного слова в ряде других </t>
  </si>
  <si>
    <t>4. Распознавание орфоэпических норм</t>
  </si>
  <si>
    <t>5. Опознание и классифицирование разных частей речи</t>
  </si>
  <si>
    <t>9. Определение содержания текста</t>
  </si>
  <si>
    <t>10. Представление содержания текста в виде плана</t>
  </si>
  <si>
    <t>11. Распознавание значения слова</t>
  </si>
  <si>
    <t>13–20</t>
  </si>
  <si>
    <t>21–28</t>
  </si>
  <si>
    <t>29–35</t>
  </si>
  <si>
    <t>13–26</t>
  </si>
  <si>
    <t>27–35</t>
  </si>
  <si>
    <t>36–40</t>
  </si>
  <si>
    <t>0–6</t>
  </si>
  <si>
    <t>7–11</t>
  </si>
  <si>
    <t>18–24</t>
  </si>
  <si>
    <t>15–20</t>
  </si>
  <si>
    <t>21–25</t>
  </si>
  <si>
    <t>0–10</t>
  </si>
  <si>
    <t>11–16</t>
  </si>
  <si>
    <t>17–21</t>
  </si>
  <si>
    <t>22–25</t>
  </si>
  <si>
    <t>0–25</t>
  </si>
  <si>
    <t>26–31</t>
  </si>
  <si>
    <t>32–44</t>
  </si>
  <si>
    <t>45–51</t>
  </si>
  <si>
    <t>0 - 4</t>
  </si>
  <si>
    <t>5–7</t>
  </si>
  <si>
    <t>8–10</t>
  </si>
  <si>
    <t>11–18</t>
  </si>
  <si>
    <t>10–18</t>
  </si>
  <si>
    <t>19–27</t>
  </si>
  <si>
    <t>28–36</t>
  </si>
  <si>
    <t>% порога</t>
  </si>
  <si>
    <t>сложность предмета</t>
  </si>
  <si>
    <t>Окружающий мир</t>
  </si>
  <si>
    <t>0–5</t>
  </si>
  <si>
    <t>6–9</t>
  </si>
  <si>
    <t>Ср. % выполнения</t>
  </si>
  <si>
    <t>ср. отметка за работу</t>
  </si>
  <si>
    <t>ср. отметка за год</t>
  </si>
  <si>
    <t>18–23</t>
  </si>
  <si>
    <t>12–15</t>
  </si>
  <si>
    <t>0–17</t>
  </si>
  <si>
    <t>18–28</t>
  </si>
  <si>
    <t>39–45</t>
  </si>
  <si>
    <t>Результаты Диагностических контрольных работ в 5 классе (ноябрь 2020)</t>
  </si>
  <si>
    <t>24–28</t>
  </si>
  <si>
    <t>16–20</t>
  </si>
  <si>
    <t>10–13</t>
  </si>
  <si>
    <t>14–16</t>
  </si>
  <si>
    <t>0–24</t>
  </si>
  <si>
    <t>25–34</t>
  </si>
  <si>
    <t>10–16</t>
  </si>
  <si>
    <t>17–22</t>
  </si>
  <si>
    <t>23–28</t>
  </si>
  <si>
    <t>11–25</t>
  </si>
  <si>
    <t>26–32</t>
  </si>
  <si>
    <t>33–37</t>
  </si>
  <si>
    <t>7–12</t>
  </si>
  <si>
    <t>13–18</t>
  </si>
  <si>
    <t>19–25</t>
  </si>
  <si>
    <t>16–19</t>
  </si>
  <si>
    <t>10–15</t>
  </si>
  <si>
    <t>21–23</t>
  </si>
  <si>
    <t>разница</t>
  </si>
  <si>
    <t>Результаты Диагностических контрольных работ в 8 классе (ноябрь 2020)</t>
  </si>
  <si>
    <t>Результаты Диагностических контрольных работ в 7 классе (ноябрь 2020)</t>
  </si>
  <si>
    <t>5 класс 2020 осень</t>
  </si>
  <si>
    <t>6 класс 2020 осень</t>
  </si>
  <si>
    <t>7 класс 2020 осень</t>
  </si>
  <si>
    <t>8 класс 2020 осень</t>
  </si>
  <si>
    <t>9 класс 2020 осень</t>
  </si>
  <si>
    <t xml:space="preserve">разница </t>
  </si>
  <si>
    <t>Класс</t>
  </si>
  <si>
    <t>Проверочная работа по химии  9 класс (по программе 8 класса) 1-я попытка</t>
  </si>
  <si>
    <t>Проверочная работа по биологии  6 класс</t>
  </si>
  <si>
    <t>3 чет</t>
  </si>
  <si>
    <t>Проверочная работа по математике 6 класс</t>
  </si>
  <si>
    <t xml:space="preserve">Проверочная работа по обществознанию 6 класс </t>
  </si>
  <si>
    <t>15-19</t>
  </si>
  <si>
    <t>20-23</t>
  </si>
  <si>
    <t xml:space="preserve"> 9 - 14</t>
  </si>
  <si>
    <t>7–10</t>
  </si>
  <si>
    <t>11–14</t>
  </si>
  <si>
    <t>24–29</t>
  </si>
  <si>
    <t xml:space="preserve"> 12-15</t>
  </si>
  <si>
    <t xml:space="preserve"> 8-11</t>
  </si>
  <si>
    <t xml:space="preserve"> 4-7</t>
  </si>
  <si>
    <t xml:space="preserve"> 0-3</t>
  </si>
  <si>
    <t xml:space="preserve">Проверочная работа по Биологии  5 класс </t>
  </si>
  <si>
    <t xml:space="preserve">Проверочная работа по математике  5 класс </t>
  </si>
  <si>
    <t>Проверочная работа по русскому языку  5 класс</t>
  </si>
  <si>
    <t>Кабакова Евгения</t>
  </si>
  <si>
    <t xml:space="preserve">Проверочная работа по Истории  5 класс </t>
  </si>
  <si>
    <t>Алексеев Данил</t>
  </si>
  <si>
    <t>1.1</t>
  </si>
  <si>
    <t>1.2</t>
  </si>
  <si>
    <t>13.1</t>
  </si>
  <si>
    <t>13.2</t>
  </si>
  <si>
    <t>13.3</t>
  </si>
  <si>
    <t xml:space="preserve"> 0-12</t>
  </si>
  <si>
    <t xml:space="preserve"> 13-20 </t>
  </si>
  <si>
    <t xml:space="preserve"> 21-26 </t>
  </si>
  <si>
    <t xml:space="preserve"> 27-30</t>
  </si>
  <si>
    <t xml:space="preserve"> 0-4</t>
  </si>
  <si>
    <t xml:space="preserve"> 5-7</t>
  </si>
  <si>
    <t xml:space="preserve"> 8-10</t>
  </si>
  <si>
    <t xml:space="preserve"> 11-18</t>
  </si>
  <si>
    <t>Французский язык</t>
  </si>
  <si>
    <t xml:space="preserve">Проверочная работа по английскому языку  7 класс </t>
  </si>
  <si>
    <t xml:space="preserve">Проверочная работа по физике  7 класс </t>
  </si>
  <si>
    <t xml:space="preserve">Проверочная работа по русскому языку  7 класс </t>
  </si>
  <si>
    <t>Проверочная работа по обществознанию  7 класс</t>
  </si>
  <si>
    <t>Проверочная работа по истории  7 класс</t>
  </si>
  <si>
    <t xml:space="preserve">Проверочная работа по географии  7 класс </t>
  </si>
  <si>
    <t xml:space="preserve">Проверочная работа по математике  7 класс </t>
  </si>
  <si>
    <t xml:space="preserve">Проверочная работа по биологии  7 класс </t>
  </si>
  <si>
    <t xml:space="preserve">Проверочная работа по французскому языку  7 класс </t>
  </si>
  <si>
    <t>отметка за предыдущий учебный период</t>
  </si>
  <si>
    <t>нет отметки</t>
  </si>
  <si>
    <t>Карман</t>
  </si>
  <si>
    <t>Частота</t>
  </si>
  <si>
    <t xml:space="preserve">Проверочная работа по русскому языку 6 класс </t>
  </si>
  <si>
    <t>Результаты Диагностических контрольных работ в 6 классе (апрель 2021)</t>
  </si>
  <si>
    <t>Заузолков Данил</t>
  </si>
  <si>
    <t>Проверочная работа по химии  9 класс (по программе 8 класса) 2-я попытка</t>
  </si>
  <si>
    <t xml:space="preserve">Проверочная работа по Окружающему миру  4 класс </t>
  </si>
  <si>
    <t xml:space="preserve">Проверочная работа по математике  4 класс </t>
  </si>
  <si>
    <t>Проверочная работа по русскому языку  4 класс</t>
  </si>
  <si>
    <t>Алексеева Маргарита</t>
  </si>
  <si>
    <t>Арбузов Алексей</t>
  </si>
  <si>
    <t>Дементьев Игорь</t>
  </si>
  <si>
    <t>Долгих Данил</t>
  </si>
  <si>
    <t>Долгих Кирилл</t>
  </si>
  <si>
    <t>Закорлюк Денис</t>
  </si>
  <si>
    <t>Казанцева Ксения</t>
  </si>
  <si>
    <t>Маргасов Андрей</t>
  </si>
  <si>
    <t>Половинкина Кира</t>
  </si>
  <si>
    <t>Сальникова Кира</t>
  </si>
  <si>
    <t>Устьянцева Анастасия</t>
  </si>
  <si>
    <t>Уфимцев Иван</t>
  </si>
  <si>
    <t>Ханнанова Анастасия</t>
  </si>
  <si>
    <t>Шилов Егор</t>
  </si>
  <si>
    <t>Арапова Мария</t>
  </si>
  <si>
    <t>Гурьева Юлия</t>
  </si>
  <si>
    <t>Долгополова Алиса</t>
  </si>
  <si>
    <t>Исламова Анна</t>
  </si>
  <si>
    <t>Кузнецов Кирилл</t>
  </si>
  <si>
    <t>Левкина Анастасия</t>
  </si>
  <si>
    <t>Моисеев Михаил</t>
  </si>
  <si>
    <t>Новиков Сергей</t>
  </si>
  <si>
    <t>Норчук Ирина</t>
  </si>
  <si>
    <t>Сафонова Надежда</t>
  </si>
  <si>
    <t>Синицына Александра</t>
  </si>
  <si>
    <t>Суздальцева Софья</t>
  </si>
  <si>
    <t>Сусеков Сергей</t>
  </si>
  <si>
    <t>Яковлева Инесса</t>
  </si>
  <si>
    <t>Результаты Диагностических контрольных работ в 5 классе (апрель 2021)</t>
  </si>
  <si>
    <t>Шитова Ксения</t>
  </si>
  <si>
    <t>Фефелов Тимофей</t>
  </si>
  <si>
    <t>8–17</t>
  </si>
  <si>
    <t>18–26</t>
  </si>
  <si>
    <t>27–32</t>
  </si>
  <si>
    <t>10–14</t>
  </si>
  <si>
    <t>0–13</t>
  </si>
  <si>
    <t>14–23</t>
  </si>
  <si>
    <t>24–33</t>
  </si>
  <si>
    <t>33–38</t>
  </si>
  <si>
    <t>16(1)</t>
  </si>
  <si>
    <t>16(2)</t>
  </si>
  <si>
    <t xml:space="preserve">Проверочная работа по математике  8 класс </t>
  </si>
  <si>
    <t>Гурьев Данил</t>
  </si>
  <si>
    <t>отм.раб</t>
  </si>
  <si>
    <t>27–34</t>
  </si>
  <si>
    <t>35–40</t>
  </si>
  <si>
    <t>29–36</t>
  </si>
  <si>
    <t>2.1</t>
  </si>
  <si>
    <t>2.2</t>
  </si>
  <si>
    <t>2.3</t>
  </si>
  <si>
    <t>2.4</t>
  </si>
  <si>
    <t>4.1</t>
  </si>
  <si>
    <t>4.2</t>
  </si>
  <si>
    <t>5.1</t>
  </si>
  <si>
    <t>5.2</t>
  </si>
  <si>
    <t>6.1</t>
  </si>
  <si>
    <t>6.2</t>
  </si>
  <si>
    <t>8.1</t>
  </si>
  <si>
    <t>8.2</t>
  </si>
  <si>
    <t>10.1</t>
  </si>
  <si>
    <t>10.2</t>
  </si>
  <si>
    <t>Проверочная работа по биологии  8 класс</t>
  </si>
  <si>
    <t>1.3</t>
  </si>
  <si>
    <t>3.1</t>
  </si>
  <si>
    <t>3.2</t>
  </si>
  <si>
    <t>3.3</t>
  </si>
  <si>
    <t>5.3</t>
  </si>
  <si>
    <t>6.3</t>
  </si>
  <si>
    <t>7.1</t>
  </si>
  <si>
    <t>7.2</t>
  </si>
  <si>
    <t>7.3</t>
  </si>
  <si>
    <t>8.3</t>
  </si>
  <si>
    <t>Проверочная работа по географии  8 класс</t>
  </si>
  <si>
    <t>Проверочная работа по истории  8 класс</t>
  </si>
  <si>
    <t>Проверочная работа по химии  8 класс</t>
  </si>
  <si>
    <t>15(1)</t>
  </si>
  <si>
    <t>15(2)</t>
  </si>
  <si>
    <t>биология</t>
  </si>
  <si>
    <t>русский</t>
  </si>
  <si>
    <t>математика</t>
  </si>
  <si>
    <t>история</t>
  </si>
  <si>
    <t>8К1</t>
  </si>
  <si>
    <t>8К2</t>
  </si>
  <si>
    <t>8К3</t>
  </si>
  <si>
    <t>10(2)К1</t>
  </si>
  <si>
    <t>10(2)К2</t>
  </si>
  <si>
    <t>10(3)К3</t>
  </si>
  <si>
    <t>окружающий мир</t>
  </si>
  <si>
    <t>русский язык</t>
  </si>
  <si>
    <t>метематика</t>
  </si>
  <si>
    <t>обществознание</t>
  </si>
  <si>
    <t>Английский язык/химия</t>
  </si>
  <si>
    <t>История/ обществознание</t>
  </si>
  <si>
    <t>2020 - 2021г</t>
  </si>
  <si>
    <t>2020 осень</t>
  </si>
  <si>
    <t>2021 весна</t>
  </si>
  <si>
    <t>5 класс</t>
  </si>
  <si>
    <t>6 класс</t>
  </si>
  <si>
    <t>7 класс</t>
  </si>
  <si>
    <t>8 класс</t>
  </si>
  <si>
    <t>9 класс</t>
  </si>
  <si>
    <t>Макс. балл</t>
  </si>
  <si>
    <t>Макс. набранный балл</t>
  </si>
  <si>
    <t>5 весна</t>
  </si>
  <si>
    <t>9 осень</t>
  </si>
  <si>
    <t>5 кл. весна</t>
  </si>
  <si>
    <t>6 кл</t>
  </si>
  <si>
    <t>7 кл</t>
  </si>
  <si>
    <t>8 кл</t>
  </si>
  <si>
    <t>9 кл. осень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</si>
</sst>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rgb="FFFF0000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1"/>
      <color rgb="FF000000"/>
      <name val="Arial"/>
      <family val="2"/>
      <charset val="204"/>
    </font>
    <font>
      <sz val="11"/>
      <color theme="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8"/>
      <color rgb="FF000000"/>
      <name val="Microsoft Sans Serif"/>
      <family val="2"/>
      <charset val="204"/>
    </font>
    <font>
      <sz val="11"/>
      <name val="Calibri"/>
      <family val="2"/>
      <scheme val="minor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sz val="10"/>
      <name val="Arial"/>
      <family val="2"/>
      <charset val="204"/>
    </font>
    <font>
      <sz val="10"/>
      <color rgb="FF000000"/>
      <name val="Verdana"/>
      <family val="2"/>
      <charset val="204"/>
    </font>
    <font>
      <sz val="8"/>
      <color rgb="FF000000"/>
      <name val="Verdana"/>
      <family val="2"/>
      <charset val="204"/>
    </font>
    <font>
      <sz val="7"/>
      <color rgb="FF000000"/>
      <name val="Arial"/>
      <family val="2"/>
      <charset val="204"/>
    </font>
    <font>
      <sz val="10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i/>
      <sz val="11"/>
      <color theme="1"/>
      <name val="Calibri"/>
      <family val="2"/>
      <scheme val="minor"/>
    </font>
    <font>
      <sz val="9"/>
      <color rgb="FF000000"/>
      <name val="Arial"/>
      <family val="2"/>
      <charset val="204"/>
    </font>
  </fonts>
  <fills count="1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8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1010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0" fillId="0" borderId="2" xfId="0" applyBorder="1"/>
    <xf numFmtId="0" fontId="3" fillId="0" borderId="2" xfId="0" applyFont="1" applyFill="1" applyBorder="1"/>
    <xf numFmtId="1" fontId="0" fillId="0" borderId="6" xfId="0" applyNumberFormat="1" applyBorder="1"/>
    <xf numFmtId="0" fontId="0" fillId="0" borderId="5" xfId="0" applyBorder="1"/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4" fillId="0" borderId="5" xfId="0" applyFont="1" applyBorder="1"/>
    <xf numFmtId="0" fontId="4" fillId="4" borderId="5" xfId="0" applyFont="1" applyFill="1" applyBorder="1"/>
    <xf numFmtId="1" fontId="0" fillId="0" borderId="2" xfId="0" applyNumberFormat="1" applyBorder="1"/>
    <xf numFmtId="0" fontId="1" fillId="0" borderId="18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0" fillId="0" borderId="6" xfId="0" applyBorder="1"/>
    <xf numFmtId="0" fontId="3" fillId="0" borderId="1" xfId="0" applyFont="1" applyBorder="1" applyAlignment="1">
      <alignment wrapText="1"/>
    </xf>
    <xf numFmtId="0" fontId="5" fillId="0" borderId="1" xfId="0" applyFont="1" applyFill="1" applyBorder="1" applyAlignment="1">
      <alignment horizontal="left"/>
    </xf>
    <xf numFmtId="0" fontId="3" fillId="0" borderId="1" xfId="0" applyFont="1" applyBorder="1"/>
    <xf numFmtId="0" fontId="5" fillId="0" borderId="1" xfId="0" applyFont="1" applyBorder="1" applyAlignment="1">
      <alignment horizontal="left"/>
    </xf>
    <xf numFmtId="0" fontId="3" fillId="0" borderId="1" xfId="0" applyFont="1" applyFill="1" applyBorder="1" applyAlignment="1">
      <alignment wrapText="1"/>
    </xf>
    <xf numFmtId="164" fontId="0" fillId="0" borderId="1" xfId="0" applyNumberFormat="1" applyBorder="1" applyAlignment="1">
      <alignment horizontal="center"/>
    </xf>
    <xf numFmtId="0" fontId="7" fillId="0" borderId="0" xfId="0" applyFont="1"/>
    <xf numFmtId="0" fontId="7" fillId="0" borderId="2" xfId="0" applyFont="1" applyBorder="1"/>
    <xf numFmtId="0" fontId="10" fillId="2" borderId="1" xfId="0" applyFont="1" applyFill="1" applyBorder="1" applyAlignment="1">
      <alignment horizontal="center" vertical="center" wrapText="1"/>
    </xf>
    <xf numFmtId="0" fontId="7" fillId="0" borderId="1" xfId="0" applyFont="1" applyBorder="1"/>
    <xf numFmtId="0" fontId="7" fillId="0" borderId="1" xfId="0" applyFont="1" applyFill="1" applyBorder="1"/>
    <xf numFmtId="9" fontId="7" fillId="0" borderId="0" xfId="0" applyNumberFormat="1" applyFont="1"/>
    <xf numFmtId="0" fontId="7" fillId="0" borderId="7" xfId="0" applyFont="1" applyFill="1" applyBorder="1"/>
    <xf numFmtId="0" fontId="9" fillId="0" borderId="5" xfId="0" applyFont="1" applyFill="1" applyBorder="1"/>
    <xf numFmtId="0" fontId="5" fillId="0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0" fontId="1" fillId="0" borderId="0" xfId="0" applyFont="1" applyBorder="1" applyAlignment="1">
      <alignment horizontal="center" wrapText="1"/>
    </xf>
    <xf numFmtId="0" fontId="1" fillId="0" borderId="0" xfId="0" applyFont="1" applyBorder="1" applyAlignment="1">
      <alignment horizontal="center"/>
    </xf>
    <xf numFmtId="0" fontId="0" fillId="0" borderId="0" xfId="0" applyBorder="1"/>
    <xf numFmtId="0" fontId="1" fillId="0" borderId="0" xfId="0" applyFont="1" applyFill="1" applyBorder="1" applyAlignment="1">
      <alignment horizontal="center"/>
    </xf>
    <xf numFmtId="0" fontId="0" fillId="0" borderId="1" xfId="0" applyBorder="1"/>
    <xf numFmtId="0" fontId="0" fillId="0" borderId="31" xfId="0" applyBorder="1"/>
    <xf numFmtId="0" fontId="0" fillId="0" borderId="32" xfId="0" applyBorder="1"/>
    <xf numFmtId="0" fontId="0" fillId="0" borderId="3" xfId="0" applyBorder="1"/>
    <xf numFmtId="0" fontId="0" fillId="0" borderId="33" xfId="0" applyBorder="1"/>
    <xf numFmtId="0" fontId="0" fillId="0" borderId="4" xfId="0" applyBorder="1"/>
    <xf numFmtId="0" fontId="0" fillId="0" borderId="31" xfId="0" applyBorder="1" applyAlignment="1">
      <alignment horizontal="center"/>
    </xf>
    <xf numFmtId="0" fontId="0" fillId="0" borderId="0" xfId="0" applyFill="1" applyBorder="1"/>
    <xf numFmtId="0" fontId="0" fillId="0" borderId="42" xfId="0" applyBorder="1"/>
    <xf numFmtId="0" fontId="0" fillId="0" borderId="43" xfId="0" applyBorder="1"/>
    <xf numFmtId="164" fontId="0" fillId="0" borderId="0" xfId="0" applyNumberFormat="1"/>
    <xf numFmtId="164" fontId="0" fillId="0" borderId="1" xfId="0" applyNumberFormat="1" applyBorder="1"/>
    <xf numFmtId="164" fontId="0" fillId="0" borderId="6" xfId="0" applyNumberFormat="1" applyBorder="1"/>
    <xf numFmtId="164" fontId="0" fillId="0" borderId="34" xfId="0" applyNumberFormat="1" applyBorder="1"/>
    <xf numFmtId="164" fontId="0" fillId="0" borderId="8" xfId="0" applyNumberFormat="1" applyBorder="1"/>
    <xf numFmtId="164" fontId="0" fillId="0" borderId="33" xfId="0" applyNumberFormat="1" applyBorder="1"/>
    <xf numFmtId="164" fontId="0" fillId="0" borderId="4" xfId="0" applyNumberFormat="1" applyBorder="1"/>
    <xf numFmtId="164" fontId="0" fillId="0" borderId="2" xfId="0" applyNumberFormat="1" applyBorder="1"/>
    <xf numFmtId="164" fontId="0" fillId="0" borderId="3" xfId="0" applyNumberFormat="1" applyBorder="1"/>
    <xf numFmtId="164" fontId="0" fillId="0" borderId="5" xfId="0" applyNumberFormat="1" applyBorder="1"/>
    <xf numFmtId="164" fontId="0" fillId="0" borderId="7" xfId="0" applyNumberFormat="1" applyBorder="1"/>
    <xf numFmtId="164" fontId="0" fillId="0" borderId="1" xfId="0" applyNumberFormat="1" applyFill="1" applyBorder="1"/>
    <xf numFmtId="164" fontId="0" fillId="0" borderId="37" xfId="0" applyNumberFormat="1" applyBorder="1"/>
    <xf numFmtId="0" fontId="0" fillId="0" borderId="50" xfId="0" applyBorder="1"/>
    <xf numFmtId="0" fontId="0" fillId="0" borderId="14" xfId="0" applyBorder="1"/>
    <xf numFmtId="0" fontId="0" fillId="0" borderId="44" xfId="0" applyBorder="1"/>
    <xf numFmtId="0" fontId="9" fillId="0" borderId="7" xfId="0" applyFont="1" applyFill="1" applyBorder="1"/>
    <xf numFmtId="164" fontId="7" fillId="0" borderId="8" xfId="0" applyNumberFormat="1" applyFont="1" applyBorder="1"/>
    <xf numFmtId="0" fontId="8" fillId="0" borderId="7" xfId="0" applyFont="1" applyFill="1" applyBorder="1"/>
    <xf numFmtId="1" fontId="7" fillId="0" borderId="8" xfId="0" applyNumberFormat="1" applyFont="1" applyBorder="1"/>
    <xf numFmtId="0" fontId="7" fillId="3" borderId="7" xfId="0" applyFont="1" applyFill="1" applyBorder="1"/>
    <xf numFmtId="1" fontId="7" fillId="4" borderId="30" xfId="0" applyNumberFormat="1" applyFont="1" applyFill="1" applyBorder="1"/>
    <xf numFmtId="1" fontId="7" fillId="4" borderId="8" xfId="0" applyNumberFormat="1" applyFont="1" applyFill="1" applyBorder="1"/>
    <xf numFmtId="1" fontId="7" fillId="4" borderId="18" xfId="0" applyNumberFormat="1" applyFont="1" applyFill="1" applyBorder="1"/>
    <xf numFmtId="0" fontId="7" fillId="0" borderId="7" xfId="0" applyFont="1" applyBorder="1"/>
    <xf numFmtId="1" fontId="7" fillId="0" borderId="30" xfId="0" applyNumberFormat="1" applyFont="1" applyBorder="1"/>
    <xf numFmtId="164" fontId="7" fillId="4" borderId="8" xfId="0" applyNumberFormat="1" applyFont="1" applyFill="1" applyBorder="1"/>
    <xf numFmtId="0" fontId="8" fillId="3" borderId="7" xfId="0" applyFont="1" applyFill="1" applyBorder="1"/>
    <xf numFmtId="0" fontId="0" fillId="0" borderId="28" xfId="0" applyBorder="1"/>
    <xf numFmtId="0" fontId="0" fillId="0" borderId="29" xfId="0" applyBorder="1"/>
    <xf numFmtId="0" fontId="0" fillId="0" borderId="57" xfId="0" applyBorder="1"/>
    <xf numFmtId="1" fontId="7" fillId="0" borderId="18" xfId="0" applyNumberFormat="1" applyFont="1" applyBorder="1"/>
    <xf numFmtId="164" fontId="7" fillId="0" borderId="0" xfId="0" applyNumberFormat="1" applyFont="1"/>
    <xf numFmtId="0" fontId="3" fillId="0" borderId="1" xfId="0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 wrapText="1"/>
    </xf>
    <xf numFmtId="2" fontId="7" fillId="0" borderId="0" xfId="0" applyNumberFormat="1" applyFont="1"/>
    <xf numFmtId="2" fontId="7" fillId="5" borderId="0" xfId="0" applyNumberFormat="1" applyFont="1" applyFill="1"/>
    <xf numFmtId="0" fontId="15" fillId="0" borderId="0" xfId="0" applyFont="1" applyBorder="1" applyAlignment="1" applyProtection="1">
      <protection hidden="1"/>
    </xf>
    <xf numFmtId="0" fontId="15" fillId="0" borderId="0" xfId="0" applyFont="1" applyBorder="1" applyAlignment="1" applyProtection="1">
      <alignment vertical="center"/>
      <protection hidden="1"/>
    </xf>
    <xf numFmtId="0" fontId="15" fillId="0" borderId="0" xfId="0" applyFont="1" applyBorder="1" applyAlignment="1" applyProtection="1">
      <alignment vertical="center" textRotation="90"/>
      <protection hidden="1"/>
    </xf>
    <xf numFmtId="0" fontId="15" fillId="0" borderId="0" xfId="0" applyFont="1" applyBorder="1" applyAlignment="1" applyProtection="1">
      <alignment textRotation="90"/>
      <protection hidden="1"/>
    </xf>
    <xf numFmtId="0" fontId="15" fillId="0" borderId="0" xfId="0" applyFont="1" applyAlignment="1" applyProtection="1">
      <alignment horizontal="center" vertical="center" textRotation="90" wrapText="1"/>
      <protection hidden="1"/>
    </xf>
    <xf numFmtId="0" fontId="15" fillId="0" borderId="0" xfId="0" applyFont="1" applyAlignment="1" applyProtection="1">
      <alignment wrapText="1"/>
      <protection hidden="1"/>
    </xf>
    <xf numFmtId="0" fontId="15" fillId="0" borderId="0" xfId="0" applyFont="1" applyBorder="1" applyAlignment="1" applyProtection="1">
      <alignment vertical="center" wrapText="1"/>
      <protection hidden="1"/>
    </xf>
    <xf numFmtId="0" fontId="15" fillId="0" borderId="0" xfId="0" applyFont="1" applyBorder="1" applyAlignment="1" applyProtection="1">
      <alignment horizontal="center"/>
      <protection hidden="1"/>
    </xf>
    <xf numFmtId="0" fontId="15" fillId="0" borderId="0" xfId="0" applyFont="1" applyBorder="1" applyProtection="1">
      <protection hidden="1"/>
    </xf>
    <xf numFmtId="0" fontId="15" fillId="9" borderId="0" xfId="0" applyFont="1" applyFill="1" applyBorder="1" applyProtection="1">
      <protection hidden="1"/>
    </xf>
    <xf numFmtId="0" fontId="15" fillId="0" borderId="1" xfId="0" applyFont="1" applyBorder="1" applyAlignment="1" applyProtection="1">
      <alignment vertical="center" wrapText="1"/>
      <protection hidden="1"/>
    </xf>
    <xf numFmtId="0" fontId="15" fillId="0" borderId="1" xfId="0" applyFont="1" applyBorder="1" applyAlignment="1" applyProtection="1">
      <alignment horizontal="center"/>
      <protection hidden="1"/>
    </xf>
    <xf numFmtId="0" fontId="15" fillId="9" borderId="1" xfId="0" applyFont="1" applyFill="1" applyBorder="1" applyAlignment="1" applyProtection="1">
      <alignment horizontal="center"/>
      <protection hidden="1"/>
    </xf>
    <xf numFmtId="0" fontId="15" fillId="0" borderId="1" xfId="0" applyFont="1" applyBorder="1" applyProtection="1">
      <protection hidden="1"/>
    </xf>
    <xf numFmtId="0" fontId="15" fillId="5" borderId="1" xfId="0" applyFont="1" applyFill="1" applyBorder="1" applyProtection="1">
      <protection hidden="1"/>
    </xf>
    <xf numFmtId="0" fontId="15" fillId="5" borderId="1" xfId="0" applyFont="1" applyFill="1" applyBorder="1" applyAlignment="1" applyProtection="1">
      <alignment horizontal="center"/>
      <protection hidden="1"/>
    </xf>
    <xf numFmtId="0" fontId="15" fillId="0" borderId="37" xfId="0" applyFont="1" applyBorder="1" applyAlignment="1" applyProtection="1">
      <alignment vertical="center" wrapText="1"/>
      <protection hidden="1"/>
    </xf>
    <xf numFmtId="0" fontId="15" fillId="0" borderId="1" xfId="0" applyFont="1" applyFill="1" applyBorder="1" applyAlignment="1" applyProtection="1">
      <alignment horizontal="center"/>
      <protection hidden="1"/>
    </xf>
    <xf numFmtId="0" fontId="15" fillId="10" borderId="1" xfId="0" applyFont="1" applyFill="1" applyBorder="1" applyAlignment="1" applyProtection="1">
      <alignment horizontal="center"/>
      <protection hidden="1"/>
    </xf>
    <xf numFmtId="0" fontId="15" fillId="3" borderId="1" xfId="0" applyFont="1" applyFill="1" applyBorder="1" applyAlignment="1" applyProtection="1">
      <alignment horizontal="center"/>
      <protection hidden="1"/>
    </xf>
    <xf numFmtId="0" fontId="15" fillId="6" borderId="1" xfId="0" applyFont="1" applyFill="1" applyBorder="1" applyAlignment="1" applyProtection="1">
      <alignment horizontal="center"/>
      <protection hidden="1"/>
    </xf>
    <xf numFmtId="0" fontId="0" fillId="0" borderId="1" xfId="0" applyBorder="1" applyAlignment="1">
      <alignment horizontal="center"/>
    </xf>
    <xf numFmtId="0" fontId="14" fillId="0" borderId="0" xfId="0" applyFont="1" applyAlignment="1" applyProtection="1">
      <alignment vertical="center" wrapText="1"/>
      <protection hidden="1"/>
    </xf>
    <xf numFmtId="0" fontId="0" fillId="0" borderId="1" xfId="0" applyBorder="1" applyAlignment="1">
      <alignment horizontal="center"/>
    </xf>
    <xf numFmtId="0" fontId="15" fillId="0" borderId="1" xfId="0" applyFont="1" applyBorder="1" applyAlignment="1" applyProtection="1">
      <protection hidden="1"/>
    </xf>
    <xf numFmtId="0" fontId="15" fillId="0" borderId="1" xfId="0" applyFont="1" applyBorder="1" applyAlignment="1" applyProtection="1">
      <alignment vertical="center"/>
      <protection hidden="1"/>
    </xf>
    <xf numFmtId="0" fontId="15" fillId="0" borderId="1" xfId="0" applyFont="1" applyBorder="1" applyAlignment="1" applyProtection="1">
      <alignment vertical="center" textRotation="90"/>
      <protection hidden="1"/>
    </xf>
    <xf numFmtId="164" fontId="0" fillId="0" borderId="0" xfId="0" applyNumberFormat="1" applyBorder="1"/>
    <xf numFmtId="164" fontId="0" fillId="0" borderId="60" xfId="0" applyNumberFormat="1" applyBorder="1"/>
    <xf numFmtId="0" fontId="17" fillId="0" borderId="0" xfId="0" applyFont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14" fillId="0" borderId="0" xfId="0" applyFont="1" applyBorder="1" applyAlignment="1" applyProtection="1">
      <alignment vertical="center" wrapText="1"/>
      <protection hidden="1"/>
    </xf>
    <xf numFmtId="0" fontId="0" fillId="2" borderId="0" xfId="0" applyFill="1"/>
    <xf numFmtId="0" fontId="18" fillId="2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 applyProtection="1">
      <alignment textRotation="90"/>
      <protection hidden="1"/>
    </xf>
    <xf numFmtId="0" fontId="15" fillId="0" borderId="32" xfId="0" applyFont="1" applyBorder="1" applyAlignment="1" applyProtection="1">
      <alignment vertical="center" wrapText="1"/>
      <protection hidden="1"/>
    </xf>
    <xf numFmtId="0" fontId="15" fillId="0" borderId="31" xfId="0" applyFont="1" applyBorder="1" applyAlignment="1" applyProtection="1">
      <alignment horizontal="center" vertical="center" textRotation="90" wrapText="1"/>
      <protection hidden="1"/>
    </xf>
    <xf numFmtId="0" fontId="15" fillId="0" borderId="37" xfId="0" applyFont="1" applyBorder="1" applyAlignment="1" applyProtection="1">
      <alignment horizontal="center"/>
      <protection hidden="1"/>
    </xf>
    <xf numFmtId="0" fontId="0" fillId="0" borderId="37" xfId="0" applyBorder="1"/>
    <xf numFmtId="0" fontId="15" fillId="0" borderId="37" xfId="0" applyFont="1" applyBorder="1" applyProtection="1">
      <protection hidden="1"/>
    </xf>
    <xf numFmtId="0" fontId="15" fillId="0" borderId="13" xfId="0" applyFont="1" applyBorder="1" applyAlignment="1" applyProtection="1">
      <alignment vertical="center" wrapText="1"/>
      <protection hidden="1"/>
    </xf>
    <xf numFmtId="0" fontId="15" fillId="0" borderId="41" xfId="0" applyFont="1" applyBorder="1" applyAlignment="1" applyProtection="1">
      <alignment vertical="center" wrapText="1"/>
      <protection hidden="1"/>
    </xf>
    <xf numFmtId="0" fontId="15" fillId="0" borderId="41" xfId="0" applyFont="1" applyBorder="1" applyAlignment="1" applyProtection="1">
      <alignment horizontal="center"/>
      <protection hidden="1"/>
    </xf>
    <xf numFmtId="0" fontId="15" fillId="9" borderId="41" xfId="0" applyFont="1" applyFill="1" applyBorder="1" applyAlignment="1" applyProtection="1">
      <alignment horizontal="center"/>
      <protection hidden="1"/>
    </xf>
    <xf numFmtId="0" fontId="15" fillId="0" borderId="41" xfId="0" applyFont="1" applyBorder="1" applyProtection="1">
      <protection hidden="1"/>
    </xf>
    <xf numFmtId="0" fontId="15" fillId="0" borderId="3" xfId="0" applyFont="1" applyBorder="1" applyAlignment="1" applyProtection="1">
      <alignment vertical="center" wrapText="1"/>
      <protection hidden="1"/>
    </xf>
    <xf numFmtId="0" fontId="15" fillId="0" borderId="33" xfId="0" applyFont="1" applyBorder="1" applyAlignment="1" applyProtection="1">
      <alignment vertical="center" wrapText="1"/>
      <protection hidden="1"/>
    </xf>
    <xf numFmtId="0" fontId="15" fillId="0" borderId="33" xfId="0" applyFont="1" applyBorder="1" applyAlignment="1" applyProtection="1">
      <alignment horizontal="center"/>
      <protection hidden="1"/>
    </xf>
    <xf numFmtId="0" fontId="15" fillId="0" borderId="33" xfId="0" applyFont="1" applyBorder="1" applyProtection="1">
      <protection hidden="1"/>
    </xf>
    <xf numFmtId="0" fontId="15" fillId="0" borderId="5" xfId="0" applyFont="1" applyBorder="1" applyAlignment="1" applyProtection="1">
      <alignment vertical="center" wrapText="1"/>
      <protection hidden="1"/>
    </xf>
    <xf numFmtId="0" fontId="15" fillId="0" borderId="7" xfId="0" applyFont="1" applyBorder="1" applyAlignment="1" applyProtection="1">
      <alignment vertical="center" wrapText="1"/>
      <protection hidden="1"/>
    </xf>
    <xf numFmtId="0" fontId="15" fillId="0" borderId="34" xfId="0" applyFont="1" applyBorder="1" applyAlignment="1" applyProtection="1">
      <alignment vertical="center" wrapText="1"/>
      <protection hidden="1"/>
    </xf>
    <xf numFmtId="0" fontId="15" fillId="0" borderId="34" xfId="0" applyFont="1" applyBorder="1" applyAlignment="1" applyProtection="1">
      <alignment horizontal="center"/>
      <protection hidden="1"/>
    </xf>
    <xf numFmtId="0" fontId="0" fillId="0" borderId="34" xfId="0" applyBorder="1"/>
    <xf numFmtId="0" fontId="15" fillId="0" borderId="34" xfId="0" applyFont="1" applyBorder="1" applyProtection="1">
      <protection hidden="1"/>
    </xf>
    <xf numFmtId="0" fontId="0" fillId="0" borderId="8" xfId="0" applyBorder="1"/>
    <xf numFmtId="0" fontId="15" fillId="0" borderId="40" xfId="0" applyFont="1" applyBorder="1" applyAlignment="1" applyProtection="1">
      <alignment vertical="center" wrapText="1"/>
      <protection hidden="1"/>
    </xf>
    <xf numFmtId="0" fontId="15" fillId="9" borderId="33" xfId="0" applyFont="1" applyFill="1" applyBorder="1" applyAlignment="1" applyProtection="1">
      <alignment horizontal="center"/>
      <protection hidden="1"/>
    </xf>
    <xf numFmtId="0" fontId="15" fillId="9" borderId="34" xfId="0" applyFont="1" applyFill="1" applyBorder="1" applyAlignment="1" applyProtection="1">
      <alignment horizontal="center"/>
      <protection hidden="1"/>
    </xf>
    <xf numFmtId="0" fontId="15" fillId="0" borderId="35" xfId="0" applyFont="1" applyBorder="1" applyAlignment="1" applyProtection="1">
      <alignment horizontal="center" vertical="center" textRotation="90" wrapText="1"/>
      <protection hidden="1"/>
    </xf>
    <xf numFmtId="0" fontId="15" fillId="9" borderId="38" xfId="0" applyFont="1" applyFill="1" applyBorder="1" applyAlignment="1" applyProtection="1">
      <alignment horizontal="center"/>
      <protection hidden="1"/>
    </xf>
    <xf numFmtId="0" fontId="15" fillId="0" borderId="2" xfId="0" applyFont="1" applyBorder="1" applyAlignment="1" applyProtection="1">
      <alignment horizontal="center"/>
      <protection hidden="1"/>
    </xf>
    <xf numFmtId="0" fontId="15" fillId="0" borderId="18" xfId="0" applyFont="1" applyBorder="1" applyAlignment="1" applyProtection="1">
      <alignment horizontal="center"/>
      <protection hidden="1"/>
    </xf>
    <xf numFmtId="0" fontId="15" fillId="0" borderId="38" xfId="0" applyFont="1" applyBorder="1" applyAlignment="1" applyProtection="1">
      <alignment horizontal="center"/>
      <protection hidden="1"/>
    </xf>
    <xf numFmtId="0" fontId="15" fillId="0" borderId="17" xfId="0" applyFont="1" applyBorder="1" applyAlignment="1" applyProtection="1">
      <alignment horizontal="center"/>
      <protection hidden="1"/>
    </xf>
    <xf numFmtId="0" fontId="15" fillId="0" borderId="2" xfId="0" applyFont="1" applyBorder="1" applyProtection="1">
      <protection hidden="1"/>
    </xf>
    <xf numFmtId="0" fontId="15" fillId="0" borderId="46" xfId="0" applyFont="1" applyBorder="1" applyAlignment="1" applyProtection="1">
      <alignment horizontal="center" vertical="center" textRotation="90" wrapText="1"/>
      <protection hidden="1"/>
    </xf>
    <xf numFmtId="0" fontId="0" fillId="0" borderId="47" xfId="0" applyBorder="1"/>
    <xf numFmtId="0" fontId="15" fillId="0" borderId="3" xfId="0" applyFont="1" applyBorder="1" applyAlignment="1" applyProtection="1">
      <alignment horizontal="center"/>
      <protection hidden="1"/>
    </xf>
    <xf numFmtId="0" fontId="15" fillId="0" borderId="5" xfId="0" applyFont="1" applyBorder="1" applyAlignment="1" applyProtection="1">
      <alignment horizontal="center"/>
      <protection hidden="1"/>
    </xf>
    <xf numFmtId="0" fontId="15" fillId="0" borderId="7" xfId="0" applyFont="1" applyBorder="1" applyAlignment="1" applyProtection="1">
      <alignment horizontal="center"/>
      <protection hidden="1"/>
    </xf>
    <xf numFmtId="0" fontId="15" fillId="0" borderId="15" xfId="0" applyFont="1" applyBorder="1" applyAlignment="1" applyProtection="1">
      <alignment horizontal="center"/>
      <protection hidden="1"/>
    </xf>
    <xf numFmtId="0" fontId="0" fillId="0" borderId="16" xfId="0" applyBorder="1"/>
    <xf numFmtId="0" fontId="15" fillId="9" borderId="2" xfId="0" applyFont="1" applyFill="1" applyBorder="1" applyAlignment="1" applyProtection="1">
      <alignment horizontal="center"/>
      <protection hidden="1"/>
    </xf>
    <xf numFmtId="0" fontId="15" fillId="9" borderId="18" xfId="0" applyFont="1" applyFill="1" applyBorder="1" applyAlignment="1" applyProtection="1">
      <alignment horizontal="center"/>
      <protection hidden="1"/>
    </xf>
    <xf numFmtId="0" fontId="15" fillId="0" borderId="4" xfId="0" applyFont="1" applyBorder="1" applyAlignment="1" applyProtection="1">
      <alignment textRotation="90"/>
      <protection hidden="1"/>
    </xf>
    <xf numFmtId="0" fontId="15" fillId="0" borderId="47" xfId="0" applyFont="1" applyBorder="1" applyAlignment="1" applyProtection="1">
      <alignment wrapText="1"/>
      <protection hidden="1"/>
    </xf>
    <xf numFmtId="0" fontId="15" fillId="0" borderId="6" xfId="0" applyFont="1" applyBorder="1" applyProtection="1">
      <protection hidden="1"/>
    </xf>
    <xf numFmtId="0" fontId="15" fillId="0" borderId="5" xfId="0" applyFont="1" applyBorder="1" applyProtection="1">
      <protection hidden="1"/>
    </xf>
    <xf numFmtId="0" fontId="15" fillId="0" borderId="45" xfId="0" applyFont="1" applyBorder="1" applyAlignment="1" applyProtection="1">
      <alignment horizontal="center" vertical="center" textRotation="90" wrapText="1"/>
      <protection hidden="1"/>
    </xf>
    <xf numFmtId="0" fontId="15" fillId="0" borderId="48" xfId="0" applyFont="1" applyBorder="1" applyAlignment="1" applyProtection="1">
      <alignment vertical="center" wrapText="1"/>
      <protection hidden="1"/>
    </xf>
    <xf numFmtId="0" fontId="15" fillId="0" borderId="39" xfId="0" applyFont="1" applyBorder="1" applyAlignment="1" applyProtection="1">
      <alignment vertical="center" wrapText="1"/>
      <protection hidden="1"/>
    </xf>
    <xf numFmtId="0" fontId="15" fillId="0" borderId="3" xfId="0" applyFont="1" applyBorder="1" applyAlignment="1" applyProtection="1">
      <alignment vertical="center" textRotation="90"/>
      <protection hidden="1"/>
    </xf>
    <xf numFmtId="0" fontId="15" fillId="0" borderId="33" xfId="0" applyFont="1" applyBorder="1" applyAlignment="1" applyProtection="1">
      <alignment vertical="center" textRotation="90"/>
      <protection hidden="1"/>
    </xf>
    <xf numFmtId="0" fontId="15" fillId="0" borderId="4" xfId="0" applyFont="1" applyBorder="1" applyAlignment="1" applyProtection="1">
      <alignment vertical="center" textRotation="90"/>
      <protection hidden="1"/>
    </xf>
    <xf numFmtId="0" fontId="15" fillId="0" borderId="47" xfId="0" applyFont="1" applyBorder="1" applyAlignment="1" applyProtection="1">
      <alignment horizontal="center" vertical="center" textRotation="90" wrapText="1"/>
      <protection hidden="1"/>
    </xf>
    <xf numFmtId="0" fontId="15" fillId="0" borderId="13" xfId="0" applyFont="1" applyBorder="1" applyAlignment="1" applyProtection="1">
      <alignment horizontal="center"/>
      <protection hidden="1"/>
    </xf>
    <xf numFmtId="0" fontId="15" fillId="0" borderId="6" xfId="0" applyFont="1" applyBorder="1" applyAlignment="1" applyProtection="1">
      <alignment horizontal="center"/>
      <protection hidden="1"/>
    </xf>
    <xf numFmtId="0" fontId="15" fillId="5" borderId="33" xfId="0" applyFont="1" applyFill="1" applyBorder="1" applyAlignment="1" applyProtection="1">
      <alignment horizontal="center"/>
      <protection hidden="1"/>
    </xf>
    <xf numFmtId="0" fontId="15" fillId="5" borderId="34" xfId="0" applyFont="1" applyFill="1" applyBorder="1" applyAlignment="1" applyProtection="1">
      <alignment horizontal="center"/>
      <protection hidden="1"/>
    </xf>
    <xf numFmtId="0" fontId="15" fillId="5" borderId="33" xfId="0" applyFont="1" applyFill="1" applyBorder="1" applyProtection="1">
      <protection hidden="1"/>
    </xf>
    <xf numFmtId="0" fontId="15" fillId="5" borderId="34" xfId="0" applyFont="1" applyFill="1" applyBorder="1" applyProtection="1">
      <protection hidden="1"/>
    </xf>
    <xf numFmtId="164" fontId="0" fillId="11" borderId="1" xfId="0" applyNumberFormat="1" applyFill="1" applyBorder="1"/>
    <xf numFmtId="0" fontId="0" fillId="0" borderId="0" xfId="0" applyAlignment="1"/>
    <xf numFmtId="0" fontId="16" fillId="0" borderId="0" xfId="0" applyFont="1" applyAlignment="1"/>
    <xf numFmtId="0" fontId="0" fillId="0" borderId="7" xfId="0" applyBorder="1"/>
    <xf numFmtId="0" fontId="15" fillId="6" borderId="33" xfId="0" applyFont="1" applyFill="1" applyBorder="1" applyAlignment="1" applyProtection="1">
      <alignment horizontal="center"/>
      <protection hidden="1"/>
    </xf>
    <xf numFmtId="0" fontId="15" fillId="6" borderId="34" xfId="0" applyFont="1" applyFill="1" applyBorder="1" applyAlignment="1" applyProtection="1">
      <alignment horizontal="center"/>
      <protection hidden="1"/>
    </xf>
    <xf numFmtId="0" fontId="15" fillId="6" borderId="0" xfId="0" applyFont="1" applyFill="1" applyBorder="1" applyAlignment="1" applyProtection="1">
      <alignment horizontal="center"/>
      <protection hidden="1"/>
    </xf>
    <xf numFmtId="0" fontId="0" fillId="0" borderId="3" xfId="0" applyBorder="1" applyAlignment="1">
      <alignment horizontal="center"/>
    </xf>
    <xf numFmtId="0" fontId="0" fillId="0" borderId="33" xfId="0" applyBorder="1" applyAlignment="1">
      <alignment horizontal="center"/>
    </xf>
    <xf numFmtId="0" fontId="7" fillId="0" borderId="1" xfId="0" applyFont="1" applyBorder="1" applyAlignment="1">
      <alignment horizontal="left"/>
    </xf>
    <xf numFmtId="0" fontId="0" fillId="0" borderId="37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8" xfId="0" applyBorder="1" applyAlignment="1">
      <alignment horizontal="left"/>
    </xf>
    <xf numFmtId="0" fontId="15" fillId="10" borderId="33" xfId="0" applyFont="1" applyFill="1" applyBorder="1" applyAlignment="1" applyProtection="1">
      <alignment horizontal="center"/>
      <protection hidden="1"/>
    </xf>
    <xf numFmtId="0" fontId="15" fillId="0" borderId="33" xfId="0" applyFont="1" applyFill="1" applyBorder="1" applyAlignment="1" applyProtection="1">
      <alignment horizontal="center"/>
      <protection hidden="1"/>
    </xf>
    <xf numFmtId="0" fontId="0" fillId="0" borderId="12" xfId="0" applyFill="1" applyBorder="1"/>
    <xf numFmtId="0" fontId="0" fillId="0" borderId="23" xfId="0" applyFill="1" applyBorder="1"/>
    <xf numFmtId="0" fontId="0" fillId="0" borderId="23" xfId="0" applyBorder="1"/>
    <xf numFmtId="0" fontId="15" fillId="10" borderId="34" xfId="0" applyFont="1" applyFill="1" applyBorder="1" applyAlignment="1" applyProtection="1">
      <alignment horizontal="center"/>
      <protection hidden="1"/>
    </xf>
    <xf numFmtId="0" fontId="0" fillId="0" borderId="57" xfId="0" applyFill="1" applyBorder="1"/>
    <xf numFmtId="0" fontId="15" fillId="3" borderId="33" xfId="0" applyFont="1" applyFill="1" applyBorder="1" applyAlignment="1" applyProtection="1">
      <alignment horizontal="center"/>
      <protection hidden="1"/>
    </xf>
    <xf numFmtId="0" fontId="15" fillId="6" borderId="37" xfId="0" applyFont="1" applyFill="1" applyBorder="1" applyAlignment="1" applyProtection="1">
      <alignment horizontal="center"/>
      <protection hidden="1"/>
    </xf>
    <xf numFmtId="0" fontId="0" fillId="0" borderId="1" xfId="0" applyBorder="1" applyAlignment="1">
      <alignment horizontal="center"/>
    </xf>
    <xf numFmtId="0" fontId="0" fillId="0" borderId="16" xfId="0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1" xfId="0" applyBorder="1" applyAlignment="1">
      <alignment horizontal="center"/>
    </xf>
    <xf numFmtId="0" fontId="14" fillId="0" borderId="60" xfId="0" applyFont="1" applyBorder="1" applyAlignment="1" applyProtection="1">
      <alignment vertical="center" wrapText="1"/>
      <protection hidden="1"/>
    </xf>
    <xf numFmtId="0" fontId="15" fillId="5" borderId="41" xfId="0" applyFont="1" applyFill="1" applyBorder="1" applyProtection="1">
      <protection hidden="1"/>
    </xf>
    <xf numFmtId="0" fontId="15" fillId="5" borderId="41" xfId="0" applyFont="1" applyFill="1" applyBorder="1" applyAlignment="1" applyProtection="1">
      <alignment horizontal="center"/>
      <protection hidden="1"/>
    </xf>
    <xf numFmtId="0" fontId="15" fillId="0" borderId="31" xfId="0" applyFont="1" applyBorder="1" applyAlignment="1" applyProtection="1">
      <alignment vertical="center" wrapText="1"/>
      <protection hidden="1"/>
    </xf>
    <xf numFmtId="0" fontId="15" fillId="0" borderId="31" xfId="0" applyFont="1" applyBorder="1" applyAlignment="1" applyProtection="1">
      <alignment horizontal="center"/>
      <protection hidden="1"/>
    </xf>
    <xf numFmtId="0" fontId="15" fillId="0" borderId="31" xfId="0" applyFont="1" applyBorder="1" applyProtection="1">
      <protection hidden="1"/>
    </xf>
    <xf numFmtId="0" fontId="15" fillId="0" borderId="31" xfId="0" applyFont="1" applyBorder="1" applyAlignment="1" applyProtection="1">
      <alignment wrapText="1"/>
      <protection hidden="1"/>
    </xf>
    <xf numFmtId="164" fontId="0" fillId="0" borderId="0" xfId="0" applyNumberFormat="1" applyFill="1" applyBorder="1"/>
    <xf numFmtId="0" fontId="15" fillId="0" borderId="49" xfId="0" applyFont="1" applyBorder="1" applyAlignment="1" applyProtection="1">
      <alignment vertical="center" wrapText="1"/>
      <protection hidden="1"/>
    </xf>
    <xf numFmtId="0" fontId="15" fillId="0" borderId="42" xfId="0" applyFont="1" applyBorder="1" applyAlignment="1" applyProtection="1">
      <alignment vertical="center" wrapText="1"/>
      <protection hidden="1"/>
    </xf>
    <xf numFmtId="0" fontId="15" fillId="0" borderId="43" xfId="0" applyFont="1" applyBorder="1" applyAlignment="1" applyProtection="1">
      <alignment vertical="center" wrapText="1"/>
      <protection hidden="1"/>
    </xf>
    <xf numFmtId="0" fontId="15" fillId="0" borderId="44" xfId="0" applyFont="1" applyBorder="1" applyAlignment="1" applyProtection="1">
      <alignment vertical="center" wrapText="1"/>
      <protection hidden="1"/>
    </xf>
    <xf numFmtId="0" fontId="11" fillId="0" borderId="2" xfId="0" applyFont="1" applyFill="1" applyBorder="1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18" xfId="0" applyBorder="1"/>
    <xf numFmtId="0" fontId="15" fillId="0" borderId="15" xfId="0" applyFont="1" applyBorder="1" applyAlignment="1" applyProtection="1">
      <alignment vertical="center" wrapText="1"/>
      <protection hidden="1"/>
    </xf>
    <xf numFmtId="0" fontId="15" fillId="0" borderId="58" xfId="0" applyFont="1" applyBorder="1" applyAlignment="1" applyProtection="1">
      <alignment vertical="center" wrapText="1"/>
      <protection hidden="1"/>
    </xf>
    <xf numFmtId="0" fontId="15" fillId="0" borderId="61" xfId="0" applyFont="1" applyBorder="1" applyAlignment="1" applyProtection="1">
      <alignment vertical="center" wrapText="1"/>
      <protection hidden="1"/>
    </xf>
    <xf numFmtId="0" fontId="15" fillId="0" borderId="61" xfId="0" applyFont="1" applyBorder="1" applyAlignment="1" applyProtection="1">
      <alignment horizontal="center"/>
      <protection hidden="1"/>
    </xf>
    <xf numFmtId="0" fontId="15" fillId="0" borderId="61" xfId="0" applyFont="1" applyBorder="1" applyProtection="1">
      <protection hidden="1"/>
    </xf>
    <xf numFmtId="0" fontId="0" fillId="0" borderId="30" xfId="0" applyBorder="1"/>
    <xf numFmtId="164" fontId="0" fillId="0" borderId="5" xfId="0" applyNumberFormat="1" applyFill="1" applyBorder="1"/>
    <xf numFmtId="164" fontId="0" fillId="11" borderId="5" xfId="0" applyNumberFormat="1" applyFill="1" applyBorder="1"/>
    <xf numFmtId="164" fontId="0" fillId="0" borderId="3" xfId="0" applyNumberFormat="1" applyFill="1" applyBorder="1"/>
    <xf numFmtId="164" fontId="0" fillId="0" borderId="7" xfId="0" applyNumberFormat="1" applyFill="1" applyBorder="1"/>
    <xf numFmtId="164" fontId="0" fillId="0" borderId="15" xfId="0" applyNumberFormat="1" applyFill="1" applyBorder="1"/>
    <xf numFmtId="0" fontId="16" fillId="0" borderId="0" xfId="0" applyFont="1"/>
    <xf numFmtId="164" fontId="7" fillId="0" borderId="58" xfId="0" applyNumberFormat="1" applyFont="1" applyBorder="1"/>
    <xf numFmtId="0" fontId="12" fillId="0" borderId="6" xfId="0" applyFont="1" applyFill="1" applyBorder="1" applyAlignment="1">
      <alignment horizontal="center" vertical="center"/>
    </xf>
    <xf numFmtId="1" fontId="9" fillId="0" borderId="4" xfId="0" applyNumberFormat="1" applyFont="1" applyFill="1" applyBorder="1"/>
    <xf numFmtId="164" fontId="9" fillId="0" borderId="6" xfId="0" applyNumberFormat="1" applyFont="1" applyFill="1" applyBorder="1"/>
    <xf numFmtId="0" fontId="20" fillId="0" borderId="5" xfId="0" applyFont="1" applyFill="1" applyBorder="1"/>
    <xf numFmtId="1" fontId="9" fillId="0" borderId="6" xfId="0" applyNumberFormat="1" applyFont="1" applyFill="1" applyBorder="1"/>
    <xf numFmtId="0" fontId="1" fillId="0" borderId="63" xfId="0" applyFont="1" applyBorder="1" applyAlignment="1">
      <alignment horizontal="center"/>
    </xf>
    <xf numFmtId="0" fontId="1" fillId="0" borderId="64" xfId="0" applyFont="1" applyBorder="1" applyAlignment="1">
      <alignment horizontal="center"/>
    </xf>
    <xf numFmtId="1" fontId="7" fillId="0" borderId="8" xfId="0" applyNumberFormat="1" applyFont="1" applyFill="1" applyBorder="1"/>
    <xf numFmtId="1" fontId="7" fillId="0" borderId="7" xfId="0" applyNumberFormat="1" applyFont="1" applyFill="1" applyBorder="1"/>
    <xf numFmtId="0" fontId="15" fillId="0" borderId="38" xfId="0" applyFont="1" applyBorder="1" applyAlignment="1" applyProtection="1">
      <alignment vertical="center" wrapText="1"/>
      <protection hidden="1"/>
    </xf>
    <xf numFmtId="0" fontId="15" fillId="0" borderId="2" xfId="0" applyFont="1" applyBorder="1" applyAlignment="1" applyProtection="1">
      <alignment vertical="center" wrapText="1"/>
      <protection hidden="1"/>
    </xf>
    <xf numFmtId="0" fontId="15" fillId="0" borderId="18" xfId="0" applyFont="1" applyBorder="1" applyAlignment="1" applyProtection="1">
      <alignment vertical="center" wrapText="1"/>
      <protection hidden="1"/>
    </xf>
    <xf numFmtId="0" fontId="15" fillId="0" borderId="17" xfId="0" applyFont="1" applyBorder="1" applyAlignment="1" applyProtection="1">
      <alignment vertical="center" wrapText="1"/>
      <protection hidden="1"/>
    </xf>
    <xf numFmtId="0" fontId="7" fillId="0" borderId="39" xfId="0" applyFont="1" applyFill="1" applyBorder="1"/>
    <xf numFmtId="0" fontId="0" fillId="0" borderId="0" xfId="0" applyBorder="1" applyAlignment="1">
      <alignment horizontal="center"/>
    </xf>
    <xf numFmtId="0" fontId="6" fillId="0" borderId="0" xfId="0" applyFont="1" applyBorder="1" applyAlignment="1">
      <alignment horizontal="left" vertical="center" indent="1"/>
    </xf>
    <xf numFmtId="0" fontId="0" fillId="0" borderId="1" xfId="0" applyBorder="1" applyAlignment="1">
      <alignment horizontal="center"/>
    </xf>
    <xf numFmtId="0" fontId="3" fillId="0" borderId="34" xfId="0" applyFont="1" applyFill="1" applyBorder="1" applyAlignment="1">
      <alignment horizontal="center"/>
    </xf>
    <xf numFmtId="164" fontId="3" fillId="0" borderId="34" xfId="0" applyNumberFormat="1" applyFont="1" applyFill="1" applyBorder="1" applyAlignment="1">
      <alignment horizontal="center"/>
    </xf>
    <xf numFmtId="0" fontId="6" fillId="0" borderId="1" xfId="0" applyFont="1" applyBorder="1" applyAlignment="1">
      <alignment horizontal="left" vertical="center" indent="1"/>
    </xf>
    <xf numFmtId="0" fontId="6" fillId="12" borderId="1" xfId="0" applyFont="1" applyFill="1" applyBorder="1" applyAlignment="1">
      <alignment horizontal="left" vertical="center" indent="1"/>
    </xf>
    <xf numFmtId="0" fontId="6" fillId="0" borderId="1" xfId="0" applyFont="1" applyFill="1" applyBorder="1" applyAlignment="1">
      <alignment horizontal="left" vertical="center" indent="1"/>
    </xf>
    <xf numFmtId="0" fontId="15" fillId="3" borderId="5" xfId="0" applyFont="1" applyFill="1" applyBorder="1" applyAlignment="1" applyProtection="1">
      <alignment horizontal="center"/>
      <protection hidden="1"/>
    </xf>
    <xf numFmtId="0" fontId="15" fillId="3" borderId="3" xfId="0" applyFont="1" applyFill="1" applyBorder="1" applyAlignment="1" applyProtection="1">
      <alignment horizontal="center"/>
      <protection hidden="1"/>
    </xf>
    <xf numFmtId="0" fontId="0" fillId="4" borderId="6" xfId="0" applyFill="1" applyBorder="1"/>
    <xf numFmtId="0" fontId="0" fillId="4" borderId="8" xfId="0" applyFill="1" applyBorder="1"/>
    <xf numFmtId="0" fontId="0" fillId="4" borderId="16" xfId="0" applyFill="1" applyBorder="1"/>
    <xf numFmtId="0" fontId="14" fillId="0" borderId="32" xfId="0" applyFont="1" applyBorder="1" applyAlignment="1" applyProtection="1">
      <alignment vertical="center" wrapText="1"/>
      <protection hidden="1"/>
    </xf>
    <xf numFmtId="164" fontId="3" fillId="0" borderId="34" xfId="0" applyNumberFormat="1" applyFont="1" applyBorder="1" applyAlignment="1">
      <alignment horizontal="center"/>
    </xf>
    <xf numFmtId="0" fontId="3" fillId="0" borderId="13" xfId="0" applyFont="1" applyBorder="1" applyAlignment="1">
      <alignment horizontal="center" wrapText="1"/>
    </xf>
    <xf numFmtId="0" fontId="3" fillId="0" borderId="41" xfId="0" applyFont="1" applyBorder="1" applyAlignment="1">
      <alignment horizontal="center" wrapText="1"/>
    </xf>
    <xf numFmtId="0" fontId="3" fillId="0" borderId="20" xfId="0" applyFont="1" applyBorder="1" applyAlignment="1">
      <alignment horizontal="center" wrapText="1"/>
    </xf>
    <xf numFmtId="0" fontId="5" fillId="0" borderId="54" xfId="0" applyFont="1" applyFill="1" applyBorder="1" applyAlignment="1">
      <alignment horizontal="left"/>
    </xf>
    <xf numFmtId="0" fontId="5" fillId="0" borderId="54" xfId="0" applyFont="1" applyBorder="1" applyAlignment="1">
      <alignment horizontal="left"/>
    </xf>
    <xf numFmtId="0" fontId="5" fillId="0" borderId="55" xfId="0" applyFont="1" applyFill="1" applyBorder="1" applyAlignment="1">
      <alignment horizontal="left"/>
    </xf>
    <xf numFmtId="0" fontId="5" fillId="0" borderId="5" xfId="0" applyFont="1" applyFill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7" xfId="0" applyFont="1" applyFill="1" applyBorder="1" applyAlignment="1">
      <alignment horizontal="center"/>
    </xf>
    <xf numFmtId="0" fontId="3" fillId="0" borderId="53" xfId="0" applyFont="1" applyFill="1" applyBorder="1" applyAlignment="1">
      <alignment horizontal="center" wrapText="1"/>
    </xf>
    <xf numFmtId="164" fontId="3" fillId="0" borderId="2" xfId="0" applyNumberFormat="1" applyFont="1" applyBorder="1" applyAlignment="1">
      <alignment horizontal="center"/>
    </xf>
    <xf numFmtId="164" fontId="3" fillId="0" borderId="18" xfId="0" applyNumberFormat="1" applyFont="1" applyBorder="1" applyAlignment="1">
      <alignment horizontal="center"/>
    </xf>
    <xf numFmtId="0" fontId="5" fillId="0" borderId="0" xfId="0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34" xfId="0" applyFont="1" applyBorder="1" applyAlignment="1">
      <alignment horizontal="center"/>
    </xf>
    <xf numFmtId="0" fontId="1" fillId="0" borderId="23" xfId="0" applyFont="1" applyFill="1" applyBorder="1" applyAlignment="1">
      <alignment horizontal="center"/>
    </xf>
    <xf numFmtId="0" fontId="15" fillId="0" borderId="34" xfId="0" applyFont="1" applyFill="1" applyBorder="1" applyAlignment="1" applyProtection="1">
      <alignment horizontal="center"/>
      <protection hidden="1"/>
    </xf>
    <xf numFmtId="0" fontId="15" fillId="3" borderId="7" xfId="0" applyFont="1" applyFill="1" applyBorder="1" applyAlignment="1" applyProtection="1">
      <alignment horizontal="center"/>
      <protection hidden="1"/>
    </xf>
    <xf numFmtId="0" fontId="15" fillId="0" borderId="1" xfId="0" applyFont="1" applyFill="1" applyBorder="1" applyProtection="1">
      <protection hidden="1"/>
    </xf>
    <xf numFmtId="0" fontId="15" fillId="0" borderId="0" xfId="0" applyFont="1" applyFill="1" applyBorder="1" applyAlignment="1" applyProtection="1">
      <alignment horizontal="center"/>
      <protection hidden="1"/>
    </xf>
    <xf numFmtId="0" fontId="15" fillId="0" borderId="0" xfId="0" applyFont="1" applyFill="1" applyBorder="1" applyProtection="1">
      <protection hidden="1"/>
    </xf>
    <xf numFmtId="0" fontId="15" fillId="0" borderId="33" xfId="0" applyFont="1" applyFill="1" applyBorder="1" applyProtection="1">
      <protection hidden="1"/>
    </xf>
    <xf numFmtId="0" fontId="15" fillId="0" borderId="34" xfId="0" applyFont="1" applyFill="1" applyBorder="1" applyProtection="1">
      <protection hidden="1"/>
    </xf>
    <xf numFmtId="164" fontId="9" fillId="0" borderId="4" xfId="0" applyNumberFormat="1" applyFont="1" applyFill="1" applyBorder="1"/>
    <xf numFmtId="1" fontId="9" fillId="13" borderId="3" xfId="0" applyNumberFormat="1" applyFont="1" applyFill="1" applyBorder="1" applyAlignment="1">
      <alignment horizontal="center"/>
    </xf>
    <xf numFmtId="0" fontId="15" fillId="0" borderId="4" xfId="0" applyFont="1" applyBorder="1" applyAlignment="1" applyProtection="1">
      <alignment horizontal="center"/>
      <protection hidden="1"/>
    </xf>
    <xf numFmtId="1" fontId="9" fillId="13" borderId="5" xfId="0" applyNumberFormat="1" applyFont="1" applyFill="1" applyBorder="1" applyAlignment="1">
      <alignment horizontal="center"/>
    </xf>
    <xf numFmtId="1" fontId="9" fillId="0" borderId="5" xfId="0" applyNumberFormat="1" applyFont="1" applyFill="1" applyBorder="1" applyAlignment="1">
      <alignment horizontal="center"/>
    </xf>
    <xf numFmtId="164" fontId="9" fillId="0" borderId="5" xfId="0" applyNumberFormat="1" applyFont="1" applyFill="1" applyBorder="1"/>
    <xf numFmtId="1" fontId="9" fillId="0" borderId="3" xfId="0" applyNumberFormat="1" applyFont="1" applyFill="1" applyBorder="1"/>
    <xf numFmtId="1" fontId="9" fillId="7" borderId="5" xfId="0" applyNumberFormat="1" applyFont="1" applyFill="1" applyBorder="1"/>
    <xf numFmtId="1" fontId="9" fillId="0" borderId="5" xfId="0" applyNumberFormat="1" applyFont="1" applyFill="1" applyBorder="1"/>
    <xf numFmtId="1" fontId="9" fillId="13" borderId="5" xfId="0" applyNumberFormat="1" applyFont="1" applyFill="1" applyBorder="1"/>
    <xf numFmtId="1" fontId="7" fillId="0" borderId="7" xfId="0" applyNumberFormat="1" applyFont="1" applyBorder="1"/>
    <xf numFmtId="1" fontId="9" fillId="13" borderId="3" xfId="0" applyNumberFormat="1" applyFont="1" applyFill="1" applyBorder="1"/>
    <xf numFmtId="0" fontId="15" fillId="0" borderId="61" xfId="0" applyFont="1" applyFill="1" applyBorder="1" applyProtection="1">
      <protection hidden="1"/>
    </xf>
    <xf numFmtId="0" fontId="15" fillId="0" borderId="9" xfId="0" applyFont="1" applyBorder="1" applyAlignment="1" applyProtection="1">
      <alignment vertical="center" wrapText="1"/>
      <protection hidden="1"/>
    </xf>
    <xf numFmtId="0" fontId="15" fillId="0" borderId="54" xfId="0" applyFont="1" applyBorder="1" applyAlignment="1" applyProtection="1">
      <alignment vertical="center" wrapText="1"/>
      <protection hidden="1"/>
    </xf>
    <xf numFmtId="0" fontId="15" fillId="0" borderId="55" xfId="0" applyFont="1" applyBorder="1" applyAlignment="1" applyProtection="1">
      <alignment vertical="center" wrapText="1"/>
      <protection hidden="1"/>
    </xf>
    <xf numFmtId="0" fontId="0" fillId="0" borderId="0" xfId="0" applyBorder="1" applyAlignment="1">
      <alignment horizontal="center"/>
    </xf>
    <xf numFmtId="0" fontId="6" fillId="0" borderId="0" xfId="0" applyFont="1" applyBorder="1" applyAlignment="1">
      <alignment horizontal="left" vertical="center" indent="1"/>
    </xf>
    <xf numFmtId="0" fontId="5" fillId="0" borderId="0" xfId="0" applyFont="1" applyBorder="1" applyAlignment="1">
      <alignment horizontal="center"/>
    </xf>
    <xf numFmtId="0" fontId="0" fillId="0" borderId="65" xfId="0" applyBorder="1" applyAlignment="1">
      <alignment horizontal="center"/>
    </xf>
    <xf numFmtId="0" fontId="0" fillId="0" borderId="66" xfId="0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3" fillId="0" borderId="41" xfId="0" applyFont="1" applyFill="1" applyBorder="1" applyAlignment="1">
      <alignment horizontal="center" wrapText="1"/>
    </xf>
    <xf numFmtId="0" fontId="3" fillId="0" borderId="14" xfId="0" applyFont="1" applyFill="1" applyBorder="1" applyAlignment="1">
      <alignment horizontal="center" wrapText="1"/>
    </xf>
    <xf numFmtId="164" fontId="3" fillId="0" borderId="6" xfId="0" applyNumberFormat="1" applyFont="1" applyBorder="1" applyAlignment="1">
      <alignment horizontal="center"/>
    </xf>
    <xf numFmtId="164" fontId="3" fillId="0" borderId="8" xfId="0" applyNumberFormat="1" applyFont="1" applyBorder="1" applyAlignment="1">
      <alignment horizontal="center"/>
    </xf>
    <xf numFmtId="0" fontId="3" fillId="0" borderId="10" xfId="0" applyFont="1" applyFill="1" applyBorder="1" applyAlignment="1">
      <alignment horizontal="center" wrapText="1"/>
    </xf>
    <xf numFmtId="164" fontId="3" fillId="0" borderId="5" xfId="0" applyNumberFormat="1" applyFont="1" applyBorder="1" applyAlignment="1">
      <alignment horizontal="center"/>
    </xf>
    <xf numFmtId="164" fontId="3" fillId="0" borderId="7" xfId="0" applyNumberFormat="1" applyFont="1" applyBorder="1" applyAlignment="1">
      <alignment horizontal="center"/>
    </xf>
    <xf numFmtId="1" fontId="9" fillId="13" borderId="6" xfId="0" applyNumberFormat="1" applyFont="1" applyFill="1" applyBorder="1"/>
    <xf numFmtId="1" fontId="9" fillId="8" borderId="4" xfId="0" applyNumberFormat="1" applyFont="1" applyFill="1" applyBorder="1"/>
    <xf numFmtId="1" fontId="9" fillId="8" borderId="6" xfId="0" applyNumberFormat="1" applyFont="1" applyFill="1" applyBorder="1"/>
    <xf numFmtId="164" fontId="3" fillId="0" borderId="15" xfId="0" applyNumberFormat="1" applyFont="1" applyBorder="1" applyAlignment="1">
      <alignment horizontal="center"/>
    </xf>
    <xf numFmtId="164" fontId="3" fillId="0" borderId="16" xfId="0" applyNumberFormat="1" applyFont="1" applyBorder="1" applyAlignment="1">
      <alignment horizontal="center"/>
    </xf>
    <xf numFmtId="0" fontId="3" fillId="0" borderId="13" xfId="0" applyFont="1" applyFill="1" applyBorder="1" applyAlignment="1">
      <alignment horizontal="center" wrapText="1"/>
    </xf>
    <xf numFmtId="0" fontId="12" fillId="0" borderId="6" xfId="0" applyFont="1" applyFill="1" applyBorder="1"/>
    <xf numFmtId="0" fontId="15" fillId="0" borderId="3" xfId="0" applyFont="1" applyFill="1" applyBorder="1" applyProtection="1">
      <protection hidden="1"/>
    </xf>
    <xf numFmtId="0" fontId="15" fillId="0" borderId="5" xfId="0" applyFont="1" applyFill="1" applyBorder="1" applyProtection="1">
      <protection hidden="1"/>
    </xf>
    <xf numFmtId="0" fontId="15" fillId="0" borderId="6" xfId="0" applyFont="1" applyFill="1" applyBorder="1" applyAlignment="1" applyProtection="1">
      <alignment horizontal="center"/>
      <protection hidden="1"/>
    </xf>
    <xf numFmtId="0" fontId="5" fillId="0" borderId="0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left" vertical="center" indent="1"/>
    </xf>
    <xf numFmtId="0" fontId="6" fillId="0" borderId="3" xfId="0" applyFont="1" applyBorder="1" applyAlignment="1">
      <alignment horizontal="left" vertical="center" indent="1"/>
    </xf>
    <xf numFmtId="0" fontId="6" fillId="0" borderId="33" xfId="0" applyFont="1" applyBorder="1" applyAlignment="1">
      <alignment horizontal="left" vertical="center" indent="1"/>
    </xf>
    <xf numFmtId="0" fontId="6" fillId="0" borderId="4" xfId="0" applyFont="1" applyBorder="1" applyAlignment="1">
      <alignment horizontal="left" vertical="center" indent="1"/>
    </xf>
    <xf numFmtId="0" fontId="6" fillId="12" borderId="5" xfId="0" applyFont="1" applyFill="1" applyBorder="1" applyAlignment="1">
      <alignment horizontal="left" vertical="center" indent="1"/>
    </xf>
    <xf numFmtId="0" fontId="6" fillId="0" borderId="6" xfId="0" applyFont="1" applyBorder="1" applyAlignment="1">
      <alignment horizontal="left" vertical="center" indent="1"/>
    </xf>
    <xf numFmtId="0" fontId="6" fillId="12" borderId="7" xfId="0" applyFont="1" applyFill="1" applyBorder="1" applyAlignment="1">
      <alignment horizontal="left" vertical="center" indent="1"/>
    </xf>
    <xf numFmtId="0" fontId="6" fillId="0" borderId="34" xfId="0" applyFont="1" applyBorder="1" applyAlignment="1">
      <alignment horizontal="left" vertical="center" indent="1"/>
    </xf>
    <xf numFmtId="0" fontId="6" fillId="0" borderId="8" xfId="0" applyFont="1" applyBorder="1" applyAlignment="1">
      <alignment horizontal="left" vertical="center" indent="1"/>
    </xf>
    <xf numFmtId="0" fontId="15" fillId="0" borderId="4" xfId="0" applyFont="1" applyFill="1" applyBorder="1" applyAlignment="1" applyProtection="1">
      <alignment horizontal="center"/>
      <protection hidden="1"/>
    </xf>
    <xf numFmtId="0" fontId="15" fillId="0" borderId="5" xfId="0" applyFont="1" applyFill="1" applyBorder="1" applyAlignment="1" applyProtection="1">
      <alignment horizontal="center"/>
      <protection hidden="1"/>
    </xf>
    <xf numFmtId="164" fontId="9" fillId="0" borderId="8" xfId="0" applyNumberFormat="1" applyFont="1" applyFill="1" applyBorder="1"/>
    <xf numFmtId="0" fontId="0" fillId="13" borderId="3" xfId="0" applyFill="1" applyBorder="1"/>
    <xf numFmtId="0" fontId="0" fillId="13" borderId="5" xfId="0" applyFill="1" applyBorder="1"/>
    <xf numFmtId="0" fontId="0" fillId="0" borderId="5" xfId="0" applyFill="1" applyBorder="1"/>
    <xf numFmtId="0" fontId="0" fillId="13" borderId="7" xfId="0" applyFill="1" applyBorder="1"/>
    <xf numFmtId="0" fontId="15" fillId="0" borderId="8" xfId="0" applyFont="1" applyFill="1" applyBorder="1" applyAlignment="1" applyProtection="1">
      <alignment horizontal="center"/>
      <protection hidden="1"/>
    </xf>
    <xf numFmtId="1" fontId="9" fillId="0" borderId="8" xfId="0" applyNumberFormat="1" applyFont="1" applyFill="1" applyBorder="1"/>
    <xf numFmtId="0" fontId="15" fillId="13" borderId="5" xfId="0" applyFont="1" applyFill="1" applyBorder="1" applyAlignment="1" applyProtection="1">
      <alignment horizontal="center"/>
      <protection hidden="1"/>
    </xf>
    <xf numFmtId="0" fontId="15" fillId="13" borderId="7" xfId="0" applyFont="1" applyFill="1" applyBorder="1" applyAlignment="1" applyProtection="1">
      <alignment horizontal="center"/>
      <protection hidden="1"/>
    </xf>
    <xf numFmtId="0" fontId="15" fillId="13" borderId="5" xfId="0" applyFont="1" applyFill="1" applyBorder="1" applyProtection="1">
      <protection hidden="1"/>
    </xf>
    <xf numFmtId="0" fontId="15" fillId="13" borderId="7" xfId="0" applyFont="1" applyFill="1" applyBorder="1" applyProtection="1">
      <protection hidden="1"/>
    </xf>
    <xf numFmtId="0" fontId="10" fillId="2" borderId="2" xfId="0" applyFont="1" applyFill="1" applyBorder="1" applyAlignment="1">
      <alignment horizontal="center" vertical="center" wrapText="1"/>
    </xf>
    <xf numFmtId="0" fontId="15" fillId="0" borderId="19" xfId="0" applyFont="1" applyFill="1" applyBorder="1" applyAlignment="1" applyProtection="1">
      <alignment vertical="center" wrapText="1"/>
      <protection hidden="1"/>
    </xf>
    <xf numFmtId="0" fontId="15" fillId="0" borderId="60" xfId="0" applyFont="1" applyFill="1" applyBorder="1" applyAlignment="1" applyProtection="1">
      <alignment vertical="center" wrapText="1"/>
      <protection hidden="1"/>
    </xf>
    <xf numFmtId="1" fontId="9" fillId="0" borderId="48" xfId="0" applyNumberFormat="1" applyFont="1" applyFill="1" applyBorder="1"/>
    <xf numFmtId="1" fontId="9" fillId="0" borderId="32" xfId="0" applyNumberFormat="1" applyFont="1" applyFill="1" applyBorder="1"/>
    <xf numFmtId="0" fontId="15" fillId="0" borderId="32" xfId="0" applyFont="1" applyBorder="1" applyAlignment="1" applyProtection="1">
      <alignment horizontal="center"/>
      <protection hidden="1"/>
    </xf>
    <xf numFmtId="0" fontId="15" fillId="0" borderId="48" xfId="0" applyFont="1" applyBorder="1" applyProtection="1">
      <protection hidden="1"/>
    </xf>
    <xf numFmtId="0" fontId="15" fillId="0" borderId="32" xfId="0" applyFont="1" applyBorder="1" applyProtection="1">
      <protection hidden="1"/>
    </xf>
    <xf numFmtId="0" fontId="15" fillId="0" borderId="39" xfId="0" applyFont="1" applyBorder="1" applyProtection="1">
      <protection hidden="1"/>
    </xf>
    <xf numFmtId="0" fontId="1" fillId="0" borderId="51" xfId="0" applyFont="1" applyBorder="1" applyAlignment="1">
      <alignment horizontal="center"/>
    </xf>
    <xf numFmtId="0" fontId="1" fillId="0" borderId="52" xfId="0" applyFont="1" applyBorder="1" applyAlignment="1">
      <alignment horizontal="center"/>
    </xf>
    <xf numFmtId="0" fontId="1" fillId="0" borderId="52" xfId="0" applyFont="1" applyFill="1" applyBorder="1" applyAlignment="1">
      <alignment horizontal="center"/>
    </xf>
    <xf numFmtId="0" fontId="15" fillId="0" borderId="8" xfId="0" applyFont="1" applyBorder="1" applyAlignment="1" applyProtection="1">
      <alignment horizontal="center"/>
      <protection hidden="1"/>
    </xf>
    <xf numFmtId="0" fontId="15" fillId="5" borderId="5" xfId="0" applyFont="1" applyFill="1" applyBorder="1" applyProtection="1">
      <protection hidden="1"/>
    </xf>
    <xf numFmtId="0" fontId="15" fillId="5" borderId="6" xfId="0" applyFont="1" applyFill="1" applyBorder="1" applyAlignment="1" applyProtection="1">
      <alignment horizontal="center"/>
      <protection hidden="1"/>
    </xf>
    <xf numFmtId="1" fontId="9" fillId="5" borderId="5" xfId="0" applyNumberFormat="1" applyFont="1" applyFill="1" applyBorder="1"/>
    <xf numFmtId="0" fontId="15" fillId="5" borderId="3" xfId="0" applyFont="1" applyFill="1" applyBorder="1" applyProtection="1">
      <protection hidden="1"/>
    </xf>
    <xf numFmtId="0" fontId="15" fillId="5" borderId="4" xfId="0" applyFont="1" applyFill="1" applyBorder="1" applyAlignment="1" applyProtection="1">
      <alignment horizontal="center"/>
      <protection hidden="1"/>
    </xf>
    <xf numFmtId="0" fontId="15" fillId="5" borderId="5" xfId="0" applyFont="1" applyFill="1" applyBorder="1" applyAlignment="1" applyProtection="1">
      <alignment horizontal="center"/>
      <protection hidden="1"/>
    </xf>
    <xf numFmtId="0" fontId="0" fillId="5" borderId="5" xfId="0" applyFill="1" applyBorder="1"/>
    <xf numFmtId="1" fontId="9" fillId="0" borderId="3" xfId="0" applyNumberFormat="1" applyFont="1" applyFill="1" applyBorder="1" applyAlignment="1">
      <alignment horizontal="center"/>
    </xf>
    <xf numFmtId="0" fontId="15" fillId="5" borderId="2" xfId="0" applyFont="1" applyFill="1" applyBorder="1" applyAlignment="1" applyProtection="1">
      <alignment horizontal="center"/>
      <protection hidden="1"/>
    </xf>
    <xf numFmtId="1" fontId="9" fillId="5" borderId="32" xfId="0" applyNumberFormat="1" applyFont="1" applyFill="1" applyBorder="1"/>
    <xf numFmtId="1" fontId="9" fillId="0" borderId="39" xfId="0" applyNumberFormat="1" applyFont="1" applyFill="1" applyBorder="1"/>
    <xf numFmtId="1" fontId="7" fillId="0" borderId="18" xfId="0" applyNumberFormat="1" applyFont="1" applyFill="1" applyBorder="1"/>
    <xf numFmtId="0" fontId="15" fillId="3" borderId="32" xfId="0" applyFont="1" applyFill="1" applyBorder="1" applyAlignment="1" applyProtection="1">
      <alignment horizontal="center"/>
      <protection hidden="1"/>
    </xf>
    <xf numFmtId="0" fontId="6" fillId="0" borderId="0" xfId="0" applyFont="1" applyBorder="1" applyAlignment="1">
      <alignment horizontal="left" vertical="center" indent="1"/>
    </xf>
    <xf numFmtId="0" fontId="6" fillId="0" borderId="0" xfId="0" applyFont="1" applyBorder="1" applyAlignment="1">
      <alignment horizontal="left" vertical="center" indent="1"/>
    </xf>
    <xf numFmtId="0" fontId="1" fillId="0" borderId="19" xfId="0" applyFont="1" applyBorder="1" applyAlignment="1">
      <alignment horizontal="center" wrapText="1"/>
    </xf>
    <xf numFmtId="0" fontId="1" fillId="0" borderId="24" xfId="0" applyFont="1" applyBorder="1" applyAlignment="1">
      <alignment horizontal="center" wrapText="1"/>
    </xf>
    <xf numFmtId="0" fontId="7" fillId="0" borderId="44" xfId="0" applyFont="1" applyFill="1" applyBorder="1"/>
    <xf numFmtId="1" fontId="9" fillId="0" borderId="38" xfId="0" applyNumberFormat="1" applyFont="1" applyFill="1" applyBorder="1"/>
    <xf numFmtId="1" fontId="9" fillId="0" borderId="2" xfId="0" applyNumberFormat="1" applyFont="1" applyFill="1" applyBorder="1"/>
    <xf numFmtId="0" fontId="3" fillId="0" borderId="0" xfId="0" applyFont="1" applyFill="1" applyBorder="1" applyAlignment="1">
      <alignment horizontal="center" wrapText="1"/>
    </xf>
    <xf numFmtId="1" fontId="9" fillId="5" borderId="3" xfId="0" applyNumberFormat="1" applyFont="1" applyFill="1" applyBorder="1"/>
    <xf numFmtId="0" fontId="0" fillId="12" borderId="4" xfId="0" applyFill="1" applyBorder="1" applyAlignment="1">
      <alignment horizontal="left"/>
    </xf>
    <xf numFmtId="0" fontId="0" fillId="12" borderId="6" xfId="0" applyFill="1" applyBorder="1" applyAlignment="1">
      <alignment horizontal="left"/>
    </xf>
    <xf numFmtId="0" fontId="0" fillId="12" borderId="8" xfId="0" applyFill="1" applyBorder="1" applyAlignment="1">
      <alignment horizontal="left"/>
    </xf>
    <xf numFmtId="0" fontId="0" fillId="12" borderId="37" xfId="0" applyFill="1" applyBorder="1" applyAlignment="1">
      <alignment horizontal="left"/>
    </xf>
    <xf numFmtId="0" fontId="10" fillId="2" borderId="54" xfId="0" applyFont="1" applyFill="1" applyBorder="1" applyAlignment="1">
      <alignment horizontal="center" vertical="center" wrapText="1"/>
    </xf>
    <xf numFmtId="164" fontId="7" fillId="0" borderId="56" xfId="0" applyNumberFormat="1" applyFont="1" applyBorder="1"/>
    <xf numFmtId="0" fontId="0" fillId="12" borderId="43" xfId="0" applyFill="1" applyBorder="1"/>
    <xf numFmtId="0" fontId="0" fillId="12" borderId="6" xfId="0" applyFill="1" applyBorder="1"/>
    <xf numFmtId="0" fontId="1" fillId="0" borderId="13" xfId="0" applyFont="1" applyBorder="1" applyAlignment="1">
      <alignment horizontal="center" textRotation="90"/>
    </xf>
    <xf numFmtId="0" fontId="1" fillId="0" borderId="14" xfId="0" applyFont="1" applyBorder="1" applyAlignment="1">
      <alignment horizontal="center" textRotation="90"/>
    </xf>
    <xf numFmtId="0" fontId="10" fillId="2" borderId="7" xfId="0" applyFont="1" applyFill="1" applyBorder="1" applyAlignment="1">
      <alignment horizontal="center" vertical="center" wrapText="1"/>
    </xf>
    <xf numFmtId="0" fontId="15" fillId="0" borderId="53" xfId="0" applyFont="1" applyBorder="1" applyAlignment="1" applyProtection="1">
      <alignment vertical="center" wrapText="1"/>
      <protection hidden="1"/>
    </xf>
    <xf numFmtId="0" fontId="15" fillId="3" borderId="13" xfId="0" applyFont="1" applyFill="1" applyBorder="1" applyAlignment="1" applyProtection="1">
      <alignment horizontal="center"/>
      <protection hidden="1"/>
    </xf>
    <xf numFmtId="164" fontId="9" fillId="0" borderId="14" xfId="0" applyNumberFormat="1" applyFont="1" applyFill="1" applyBorder="1"/>
    <xf numFmtId="1" fontId="9" fillId="13" borderId="13" xfId="0" applyNumberFormat="1" applyFont="1" applyFill="1" applyBorder="1" applyAlignment="1">
      <alignment horizontal="center"/>
    </xf>
    <xf numFmtId="0" fontId="15" fillId="0" borderId="14" xfId="0" applyFont="1" applyBorder="1" applyAlignment="1" applyProtection="1">
      <alignment horizontal="center"/>
      <protection hidden="1"/>
    </xf>
    <xf numFmtId="1" fontId="9" fillId="0" borderId="14" xfId="0" applyNumberFormat="1" applyFont="1" applyFill="1" applyBorder="1"/>
    <xf numFmtId="1" fontId="9" fillId="0" borderId="13" xfId="0" applyNumberFormat="1" applyFont="1" applyFill="1" applyBorder="1"/>
    <xf numFmtId="1" fontId="9" fillId="13" borderId="13" xfId="0" applyNumberFormat="1" applyFont="1" applyFill="1" applyBorder="1"/>
    <xf numFmtId="1" fontId="9" fillId="8" borderId="14" xfId="0" applyNumberFormat="1" applyFont="1" applyFill="1" applyBorder="1"/>
    <xf numFmtId="0" fontId="15" fillId="0" borderId="13" xfId="0" applyFont="1" applyFill="1" applyBorder="1" applyProtection="1">
      <protection hidden="1"/>
    </xf>
    <xf numFmtId="1" fontId="9" fillId="13" borderId="7" xfId="0" applyNumberFormat="1" applyFont="1" applyFill="1" applyBorder="1" applyAlignment="1">
      <alignment horizontal="center"/>
    </xf>
    <xf numFmtId="1" fontId="9" fillId="7" borderId="7" xfId="0" applyNumberFormat="1" applyFont="1" applyFill="1" applyBorder="1"/>
    <xf numFmtId="1" fontId="9" fillId="13" borderId="7" xfId="0" applyNumberFormat="1" applyFont="1" applyFill="1" applyBorder="1"/>
    <xf numFmtId="1" fontId="9" fillId="13" borderId="8" xfId="0" applyNumberFormat="1" applyFont="1" applyFill="1" applyBorder="1"/>
    <xf numFmtId="0" fontId="15" fillId="0" borderId="7" xfId="0" applyFont="1" applyFill="1" applyBorder="1" applyProtection="1">
      <protection hidden="1"/>
    </xf>
    <xf numFmtId="1" fontId="9" fillId="0" borderId="7" xfId="0" applyNumberFormat="1" applyFont="1" applyFill="1" applyBorder="1"/>
    <xf numFmtId="1" fontId="9" fillId="8" borderId="8" xfId="0" applyNumberFormat="1" applyFont="1" applyFill="1" applyBorder="1"/>
    <xf numFmtId="1" fontId="9" fillId="0" borderId="7" xfId="0" applyNumberFormat="1" applyFont="1" applyFill="1" applyBorder="1" applyAlignment="1">
      <alignment horizontal="center"/>
    </xf>
    <xf numFmtId="0" fontId="0" fillId="4" borderId="30" xfId="0" applyFill="1" applyBorder="1"/>
    <xf numFmtId="0" fontId="15" fillId="0" borderId="59" xfId="0" applyFont="1" applyBorder="1" applyAlignment="1" applyProtection="1">
      <alignment vertical="center" wrapText="1"/>
      <protection hidden="1"/>
    </xf>
    <xf numFmtId="0" fontId="3" fillId="0" borderId="5" xfId="0" applyFont="1" applyBorder="1" applyAlignment="1">
      <alignment horizontal="center" wrapText="1"/>
    </xf>
    <xf numFmtId="0" fontId="5" fillId="0" borderId="5" xfId="0" applyFont="1" applyFill="1" applyBorder="1" applyAlignment="1">
      <alignment horizontal="left"/>
    </xf>
    <xf numFmtId="0" fontId="5" fillId="0" borderId="5" xfId="0" applyFont="1" applyBorder="1" applyAlignment="1">
      <alignment horizontal="left"/>
    </xf>
    <xf numFmtId="0" fontId="5" fillId="0" borderId="7" xfId="0" applyFont="1" applyBorder="1" applyAlignment="1">
      <alignment horizontal="left"/>
    </xf>
    <xf numFmtId="0" fontId="5" fillId="0" borderId="34" xfId="0" applyFont="1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37" xfId="0" applyBorder="1" applyAlignment="1">
      <alignment horizontal="center"/>
    </xf>
    <xf numFmtId="0" fontId="0" fillId="0" borderId="16" xfId="0" applyBorder="1" applyAlignment="1">
      <alignment horizontal="center"/>
    </xf>
    <xf numFmtId="0" fontId="3" fillId="0" borderId="31" xfId="0" applyFont="1" applyBorder="1" applyAlignment="1">
      <alignment horizontal="center"/>
    </xf>
    <xf numFmtId="164" fontId="3" fillId="0" borderId="31" xfId="0" applyNumberFormat="1" applyFont="1" applyBorder="1" applyAlignment="1">
      <alignment horizontal="center"/>
    </xf>
    <xf numFmtId="164" fontId="0" fillId="0" borderId="31" xfId="0" applyNumberFormat="1" applyBorder="1" applyAlignment="1">
      <alignment horizontal="center"/>
    </xf>
    <xf numFmtId="0" fontId="3" fillId="0" borderId="31" xfId="0" applyFont="1" applyFill="1" applyBorder="1" applyAlignment="1">
      <alignment horizontal="center"/>
    </xf>
    <xf numFmtId="164" fontId="3" fillId="0" borderId="31" xfId="0" applyNumberFormat="1" applyFont="1" applyFill="1" applyBorder="1" applyAlignment="1">
      <alignment horizontal="center"/>
    </xf>
    <xf numFmtId="0" fontId="3" fillId="0" borderId="37" xfId="0" applyFont="1" applyBorder="1" applyAlignment="1">
      <alignment horizontal="center"/>
    </xf>
    <xf numFmtId="164" fontId="3" fillId="0" borderId="37" xfId="0" applyNumberFormat="1" applyFont="1" applyBorder="1" applyAlignment="1">
      <alignment horizontal="center"/>
    </xf>
    <xf numFmtId="164" fontId="0" fillId="0" borderId="37" xfId="0" applyNumberFormat="1" applyBorder="1" applyAlignment="1">
      <alignment horizontal="center"/>
    </xf>
    <xf numFmtId="0" fontId="3" fillId="0" borderId="37" xfId="0" applyFont="1" applyFill="1" applyBorder="1" applyAlignment="1">
      <alignment horizontal="center"/>
    </xf>
    <xf numFmtId="0" fontId="5" fillId="0" borderId="40" xfId="0" applyFont="1" applyFill="1" applyBorder="1" applyAlignment="1">
      <alignment horizontal="center"/>
    </xf>
    <xf numFmtId="0" fontId="5" fillId="0" borderId="32" xfId="0" applyFont="1" applyBorder="1" applyAlignment="1">
      <alignment horizontal="center"/>
    </xf>
    <xf numFmtId="0" fontId="5" fillId="0" borderId="45" xfId="0" applyFont="1" applyBorder="1" applyAlignment="1">
      <alignment horizontal="center"/>
    </xf>
    <xf numFmtId="0" fontId="5" fillId="0" borderId="40" xfId="0" applyFont="1" applyBorder="1" applyAlignment="1">
      <alignment horizontal="center"/>
    </xf>
    <xf numFmtId="0" fontId="5" fillId="0" borderId="45" xfId="0" applyFont="1" applyFill="1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45" xfId="0" applyBorder="1" applyAlignment="1">
      <alignment horizontal="center"/>
    </xf>
    <xf numFmtId="0" fontId="5" fillId="0" borderId="42" xfId="0" applyFont="1" applyFill="1" applyBorder="1" applyAlignment="1">
      <alignment horizontal="center"/>
    </xf>
    <xf numFmtId="0" fontId="5" fillId="0" borderId="43" xfId="0" applyFont="1" applyBorder="1" applyAlignment="1">
      <alignment horizontal="center"/>
    </xf>
    <xf numFmtId="0" fontId="5" fillId="0" borderId="44" xfId="0" applyFont="1" applyBorder="1" applyAlignment="1">
      <alignment horizontal="center"/>
    </xf>
    <xf numFmtId="0" fontId="5" fillId="0" borderId="42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47" xfId="0" applyBorder="1" applyAlignment="1">
      <alignment horizontal="center"/>
    </xf>
    <xf numFmtId="0" fontId="0" fillId="0" borderId="39" xfId="0" applyBorder="1" applyAlignment="1">
      <alignment horizontal="center"/>
    </xf>
    <xf numFmtId="164" fontId="0" fillId="0" borderId="34" xfId="0" applyNumberForma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41" xfId="0" applyBorder="1" applyAlignment="1">
      <alignment horizontal="center"/>
    </xf>
    <xf numFmtId="164" fontId="21" fillId="0" borderId="37" xfId="0" applyNumberFormat="1" applyFont="1" applyBorder="1" applyAlignment="1">
      <alignment horizontal="center"/>
    </xf>
    <xf numFmtId="0" fontId="21" fillId="0" borderId="16" xfId="0" applyFont="1" applyBorder="1" applyAlignment="1">
      <alignment horizontal="center"/>
    </xf>
    <xf numFmtId="164" fontId="21" fillId="0" borderId="1" xfId="0" applyNumberFormat="1" applyFont="1" applyBorder="1" applyAlignment="1">
      <alignment horizontal="center"/>
    </xf>
    <xf numFmtId="0" fontId="21" fillId="0" borderId="6" xfId="0" applyFont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21" fillId="0" borderId="34" xfId="0" applyFont="1" applyBorder="1" applyAlignment="1">
      <alignment horizontal="center"/>
    </xf>
    <xf numFmtId="164" fontId="21" fillId="0" borderId="34" xfId="0" applyNumberFormat="1" applyFont="1" applyBorder="1" applyAlignment="1">
      <alignment horizontal="center"/>
    </xf>
    <xf numFmtId="0" fontId="21" fillId="0" borderId="8" xfId="0" applyFont="1" applyBorder="1" applyAlignment="1">
      <alignment horizontal="center"/>
    </xf>
    <xf numFmtId="0" fontId="22" fillId="0" borderId="15" xfId="0" applyFont="1" applyBorder="1" applyAlignment="1">
      <alignment horizontal="center"/>
    </xf>
    <xf numFmtId="0" fontId="22" fillId="0" borderId="5" xfId="0" applyFont="1" applyBorder="1" applyAlignment="1">
      <alignment horizontal="center"/>
    </xf>
    <xf numFmtId="0" fontId="22" fillId="0" borderId="7" xfId="0" applyFont="1" applyBorder="1" applyAlignment="1">
      <alignment horizontal="center"/>
    </xf>
    <xf numFmtId="1" fontId="9" fillId="0" borderId="0" xfId="0" applyNumberFormat="1" applyFont="1" applyFill="1" applyBorder="1"/>
    <xf numFmtId="0" fontId="1" fillId="0" borderId="0" xfId="0" applyFont="1" applyFill="1" applyBorder="1" applyAlignment="1">
      <alignment horizontal="center" textRotation="90"/>
    </xf>
    <xf numFmtId="0" fontId="10" fillId="2" borderId="55" xfId="0" applyFont="1" applyFill="1" applyBorder="1" applyAlignment="1">
      <alignment horizontal="center" vertical="center" wrapText="1"/>
    </xf>
    <xf numFmtId="0" fontId="15" fillId="0" borderId="50" xfId="0" applyFont="1" applyBorder="1" applyAlignment="1" applyProtection="1">
      <alignment vertical="center" wrapText="1"/>
      <protection hidden="1"/>
    </xf>
    <xf numFmtId="0" fontId="0" fillId="12" borderId="16" xfId="0" applyFill="1" applyBorder="1" applyAlignment="1">
      <alignment horizontal="left"/>
    </xf>
    <xf numFmtId="0" fontId="15" fillId="3" borderId="15" xfId="0" applyFont="1" applyFill="1" applyBorder="1" applyAlignment="1" applyProtection="1">
      <alignment horizontal="center"/>
      <protection hidden="1"/>
    </xf>
    <xf numFmtId="164" fontId="9" fillId="0" borderId="16" xfId="0" applyNumberFormat="1" applyFont="1" applyFill="1" applyBorder="1"/>
    <xf numFmtId="1" fontId="9" fillId="0" borderId="16" xfId="0" applyNumberFormat="1" applyFont="1" applyFill="1" applyBorder="1"/>
    <xf numFmtId="1" fontId="9" fillId="0" borderId="15" xfId="0" applyNumberFormat="1" applyFont="1" applyFill="1" applyBorder="1"/>
    <xf numFmtId="0" fontId="15" fillId="0" borderId="16" xfId="0" applyFont="1" applyBorder="1" applyAlignment="1" applyProtection="1">
      <alignment horizontal="center"/>
      <protection hidden="1"/>
    </xf>
    <xf numFmtId="0" fontId="15" fillId="0" borderId="40" xfId="0" applyFont="1" applyBorder="1" applyAlignment="1" applyProtection="1">
      <alignment horizontal="center"/>
      <protection hidden="1"/>
    </xf>
    <xf numFmtId="0" fontId="1" fillId="0" borderId="14" xfId="0" applyFont="1" applyFill="1" applyBorder="1" applyAlignment="1">
      <alignment horizontal="center"/>
    </xf>
    <xf numFmtId="0" fontId="10" fillId="2" borderId="15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7" fillId="0" borderId="34" xfId="0" applyFont="1" applyFill="1" applyBorder="1"/>
    <xf numFmtId="0" fontId="7" fillId="0" borderId="18" xfId="0" applyFont="1" applyBorder="1"/>
    <xf numFmtId="0" fontId="10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left"/>
    </xf>
    <xf numFmtId="0" fontId="15" fillId="0" borderId="0" xfId="0" applyFont="1" applyFill="1" applyBorder="1" applyAlignment="1" applyProtection="1">
      <alignment vertical="center" wrapText="1"/>
      <protection hidden="1"/>
    </xf>
    <xf numFmtId="164" fontId="9" fillId="0" borderId="0" xfId="0" applyNumberFormat="1" applyFont="1" applyFill="1" applyBorder="1"/>
    <xf numFmtId="1" fontId="9" fillId="0" borderId="0" xfId="0" applyNumberFormat="1" applyFont="1" applyFill="1" applyBorder="1" applyAlignment="1">
      <alignment horizontal="center"/>
    </xf>
    <xf numFmtId="0" fontId="0" fillId="0" borderId="0" xfId="0" applyFill="1" applyBorder="1" applyAlignment="1"/>
    <xf numFmtId="0" fontId="0" fillId="0" borderId="1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41" xfId="0" applyBorder="1" applyAlignment="1">
      <alignment horizontal="center"/>
    </xf>
    <xf numFmtId="0" fontId="0" fillId="0" borderId="1" xfId="0" applyBorder="1" applyAlignment="1">
      <alignment horizontal="center"/>
    </xf>
    <xf numFmtId="0" fontId="15" fillId="0" borderId="33" xfId="0" applyFont="1" applyBorder="1" applyAlignment="1" applyProtection="1">
      <alignment vertical="center" textRotation="90" wrapText="1"/>
      <protection hidden="1"/>
    </xf>
    <xf numFmtId="0" fontId="15" fillId="0" borderId="1" xfId="0" applyFont="1" applyBorder="1" applyAlignment="1" applyProtection="1">
      <alignment vertical="center" textRotation="90" wrapText="1"/>
      <protection hidden="1"/>
    </xf>
    <xf numFmtId="0" fontId="15" fillId="0" borderId="34" xfId="0" applyFont="1" applyBorder="1" applyAlignment="1" applyProtection="1">
      <alignment vertical="center" textRotation="90" wrapText="1"/>
      <protection hidden="1"/>
    </xf>
    <xf numFmtId="0" fontId="15" fillId="0" borderId="37" xfId="0" applyFont="1" applyBorder="1" applyAlignment="1" applyProtection="1">
      <alignment vertical="center" textRotation="90" wrapText="1"/>
      <protection hidden="1"/>
    </xf>
    <xf numFmtId="0" fontId="0" fillId="0" borderId="1" xfId="0" applyBorder="1" applyAlignment="1">
      <alignment horizontal="center"/>
    </xf>
    <xf numFmtId="0" fontId="7" fillId="0" borderId="1" xfId="0" applyFont="1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15" xfId="0" applyBorder="1" applyAlignment="1">
      <alignment horizontal="center"/>
    </xf>
    <xf numFmtId="0" fontId="15" fillId="0" borderId="37" xfId="0" applyFont="1" applyFill="1" applyBorder="1" applyProtection="1">
      <protection hidden="1"/>
    </xf>
    <xf numFmtId="0" fontId="15" fillId="0" borderId="37" xfId="0" applyFont="1" applyFill="1" applyBorder="1" applyAlignment="1" applyProtection="1">
      <alignment horizontal="center"/>
      <protection hidden="1"/>
    </xf>
    <xf numFmtId="0" fontId="24" fillId="0" borderId="31" xfId="0" applyFont="1" applyBorder="1" applyAlignment="1" applyProtection="1">
      <alignment horizontal="center" vertical="center" textRotation="90" wrapText="1"/>
      <protection hidden="1"/>
    </xf>
    <xf numFmtId="0" fontId="7" fillId="0" borderId="4" xfId="0" applyFont="1" applyBorder="1"/>
    <xf numFmtId="0" fontId="7" fillId="0" borderId="6" xfId="0" applyFont="1" applyBorder="1"/>
    <xf numFmtId="0" fontId="7" fillId="0" borderId="8" xfId="0" applyFont="1" applyBorder="1"/>
    <xf numFmtId="0" fontId="9" fillId="0" borderId="1" xfId="0" applyFont="1" applyBorder="1" applyAlignment="1" applyProtection="1">
      <alignment horizontal="center"/>
      <protection hidden="1"/>
    </xf>
    <xf numFmtId="0" fontId="9" fillId="0" borderId="1" xfId="0" applyFont="1" applyBorder="1" applyProtection="1">
      <protection hidden="1"/>
    </xf>
    <xf numFmtId="0" fontId="9" fillId="0" borderId="1" xfId="0" applyFont="1" applyBorder="1" applyAlignment="1" applyProtection="1">
      <alignment vertical="center" wrapText="1"/>
      <protection hidden="1"/>
    </xf>
    <xf numFmtId="0" fontId="24" fillId="0" borderId="31" xfId="0" applyFont="1" applyBorder="1" applyAlignment="1" applyProtection="1">
      <alignment wrapText="1"/>
      <protection hidden="1"/>
    </xf>
    <xf numFmtId="0" fontId="7" fillId="0" borderId="37" xfId="0" applyFont="1" applyBorder="1"/>
    <xf numFmtId="0" fontId="24" fillId="0" borderId="37" xfId="0" applyFont="1" applyBorder="1" applyAlignment="1" applyProtection="1">
      <alignment vertical="center" wrapText="1"/>
      <protection hidden="1"/>
    </xf>
    <xf numFmtId="0" fontId="24" fillId="0" borderId="37" xfId="0" applyFont="1" applyBorder="1" applyAlignment="1" applyProtection="1">
      <alignment horizontal="center"/>
      <protection hidden="1"/>
    </xf>
    <xf numFmtId="0" fontId="24" fillId="0" borderId="37" xfId="0" applyFont="1" applyFill="1" applyBorder="1" applyProtection="1">
      <protection hidden="1"/>
    </xf>
    <xf numFmtId="0" fontId="24" fillId="0" borderId="37" xfId="0" applyFont="1" applyFill="1" applyBorder="1" applyAlignment="1" applyProtection="1">
      <alignment horizontal="center"/>
      <protection hidden="1"/>
    </xf>
    <xf numFmtId="0" fontId="9" fillId="0" borderId="41" xfId="0" applyFont="1" applyBorder="1" applyAlignment="1" applyProtection="1">
      <alignment vertical="center" wrapText="1"/>
      <protection hidden="1"/>
    </xf>
    <xf numFmtId="0" fontId="9" fillId="0" borderId="41" xfId="0" applyFont="1" applyBorder="1" applyAlignment="1" applyProtection="1">
      <alignment horizontal="center"/>
      <protection hidden="1"/>
    </xf>
    <xf numFmtId="0" fontId="9" fillId="0" borderId="41" xfId="0" applyFont="1" applyBorder="1" applyProtection="1">
      <protection hidden="1"/>
    </xf>
    <xf numFmtId="0" fontId="7" fillId="0" borderId="14" xfId="0" applyFont="1" applyBorder="1"/>
    <xf numFmtId="0" fontId="9" fillId="0" borderId="33" xfId="0" applyFont="1" applyBorder="1" applyAlignment="1" applyProtection="1">
      <alignment vertical="center" wrapText="1"/>
      <protection hidden="1"/>
    </xf>
    <xf numFmtId="0" fontId="9" fillId="0" borderId="33" xfId="0" applyFont="1" applyBorder="1" applyAlignment="1" applyProtection="1">
      <alignment horizontal="center"/>
      <protection hidden="1"/>
    </xf>
    <xf numFmtId="0" fontId="9" fillId="0" borderId="33" xfId="0" applyFont="1" applyBorder="1" applyProtection="1">
      <protection hidden="1"/>
    </xf>
    <xf numFmtId="0" fontId="9" fillId="0" borderId="34" xfId="0" applyFont="1" applyBorder="1" applyAlignment="1" applyProtection="1">
      <alignment vertical="center" wrapText="1"/>
      <protection hidden="1"/>
    </xf>
    <xf numFmtId="0" fontId="9" fillId="0" borderId="34" xfId="0" applyFont="1" applyBorder="1" applyAlignment="1" applyProtection="1">
      <alignment horizontal="center"/>
      <protection hidden="1"/>
    </xf>
    <xf numFmtId="0" fontId="9" fillId="0" borderId="34" xfId="0" applyFont="1" applyBorder="1" applyProtection="1">
      <protection hidden="1"/>
    </xf>
    <xf numFmtId="0" fontId="9" fillId="14" borderId="41" xfId="0" applyFont="1" applyFill="1" applyBorder="1" applyAlignment="1" applyProtection="1">
      <alignment horizontal="center"/>
      <protection hidden="1"/>
    </xf>
    <xf numFmtId="0" fontId="9" fillId="14" borderId="33" xfId="0" applyFont="1" applyFill="1" applyBorder="1" applyAlignment="1" applyProtection="1">
      <alignment horizontal="center"/>
      <protection hidden="1"/>
    </xf>
    <xf numFmtId="0" fontId="9" fillId="14" borderId="1" xfId="0" applyFont="1" applyFill="1" applyBorder="1" applyAlignment="1" applyProtection="1">
      <alignment horizontal="center"/>
      <protection hidden="1"/>
    </xf>
    <xf numFmtId="0" fontId="9" fillId="14" borderId="34" xfId="0" applyFont="1" applyFill="1" applyBorder="1" applyAlignment="1" applyProtection="1">
      <alignment horizontal="center"/>
      <protection hidden="1"/>
    </xf>
    <xf numFmtId="0" fontId="15" fillId="0" borderId="7" xfId="0" applyFont="1" applyFill="1" applyBorder="1" applyAlignment="1" applyProtection="1">
      <alignment horizontal="center"/>
      <protection hidden="1"/>
    </xf>
    <xf numFmtId="0" fontId="15" fillId="0" borderId="2" xfId="0" applyFont="1" applyFill="1" applyBorder="1" applyAlignment="1" applyProtection="1">
      <alignment horizontal="center"/>
      <protection hidden="1"/>
    </xf>
    <xf numFmtId="0" fontId="15" fillId="0" borderId="18" xfId="0" applyFont="1" applyFill="1" applyBorder="1" applyAlignment="1" applyProtection="1">
      <alignment horizontal="center"/>
      <protection hidden="1"/>
    </xf>
    <xf numFmtId="0" fontId="24" fillId="0" borderId="1" xfId="0" applyFont="1" applyBorder="1" applyAlignment="1" applyProtection="1">
      <alignment horizontal="center"/>
      <protection hidden="1"/>
    </xf>
    <xf numFmtId="0" fontId="24" fillId="0" borderId="1" xfId="0" applyFont="1" applyBorder="1" applyProtection="1">
      <protection hidden="1"/>
    </xf>
    <xf numFmtId="0" fontId="24" fillId="14" borderId="1" xfId="0" applyFont="1" applyFill="1" applyBorder="1" applyAlignment="1" applyProtection="1">
      <alignment horizontal="center"/>
      <protection hidden="1"/>
    </xf>
    <xf numFmtId="0" fontId="10" fillId="0" borderId="0" xfId="0" applyFont="1" applyAlignment="1">
      <alignment horizontal="left"/>
    </xf>
    <xf numFmtId="0" fontId="5" fillId="0" borderId="0" xfId="0" applyFont="1" applyBorder="1" applyAlignment="1">
      <alignment horizontal="center"/>
    </xf>
    <xf numFmtId="0" fontId="24" fillId="0" borderId="37" xfId="0" applyFont="1" applyBorder="1" applyProtection="1">
      <protection hidden="1"/>
    </xf>
    <xf numFmtId="0" fontId="24" fillId="0" borderId="33" xfId="0" applyFont="1" applyBorder="1" applyAlignment="1" applyProtection="1">
      <alignment horizontal="center"/>
      <protection hidden="1"/>
    </xf>
    <xf numFmtId="0" fontId="24" fillId="0" borderId="33" xfId="0" applyFont="1" applyBorder="1" applyProtection="1">
      <protection hidden="1"/>
    </xf>
    <xf numFmtId="0" fontId="24" fillId="0" borderId="34" xfId="0" applyFont="1" applyBorder="1" applyAlignment="1" applyProtection="1">
      <alignment horizontal="center"/>
      <protection hidden="1"/>
    </xf>
    <xf numFmtId="0" fontId="24" fillId="14" borderId="34" xfId="0" applyFont="1" applyFill="1" applyBorder="1" applyAlignment="1" applyProtection="1">
      <alignment horizontal="center"/>
      <protection hidden="1"/>
    </xf>
    <xf numFmtId="0" fontId="24" fillId="0" borderId="34" xfId="0" applyFont="1" applyBorder="1" applyProtection="1">
      <protection hidden="1"/>
    </xf>
    <xf numFmtId="0" fontId="0" fillId="0" borderId="45" xfId="0" applyBorder="1"/>
    <xf numFmtId="0" fontId="7" fillId="0" borderId="10" xfId="0" applyFont="1" applyBorder="1"/>
    <xf numFmtId="0" fontId="7" fillId="0" borderId="65" xfId="0" applyFont="1" applyBorder="1"/>
    <xf numFmtId="0" fontId="7" fillId="0" borderId="66" xfId="0" applyFont="1" applyBorder="1"/>
    <xf numFmtId="0" fontId="7" fillId="0" borderId="40" xfId="0" applyFont="1" applyBorder="1"/>
    <xf numFmtId="0" fontId="18" fillId="2" borderId="32" xfId="0" applyFont="1" applyFill="1" applyBorder="1" applyAlignment="1">
      <alignment horizontal="center" vertical="center" wrapText="1"/>
    </xf>
    <xf numFmtId="0" fontId="15" fillId="0" borderId="31" xfId="0" applyFont="1" applyBorder="1" applyAlignment="1" applyProtection="1">
      <alignment vertical="center" textRotation="90"/>
      <protection hidden="1"/>
    </xf>
    <xf numFmtId="0" fontId="15" fillId="0" borderId="31" xfId="0" applyFont="1" applyBorder="1" applyAlignment="1" applyProtection="1">
      <protection hidden="1"/>
    </xf>
    <xf numFmtId="0" fontId="15" fillId="0" borderId="31" xfId="0" applyFont="1" applyBorder="1" applyAlignment="1" applyProtection="1">
      <alignment textRotation="90"/>
      <protection hidden="1"/>
    </xf>
    <xf numFmtId="0" fontId="15" fillId="0" borderId="67" xfId="0" applyFont="1" applyBorder="1" applyAlignment="1" applyProtection="1">
      <alignment horizontal="center" vertical="center" textRotation="90" wrapText="1"/>
      <protection hidden="1"/>
    </xf>
    <xf numFmtId="0" fontId="24" fillId="0" borderId="42" xfId="0" applyFont="1" applyBorder="1" applyAlignment="1" applyProtection="1">
      <alignment vertical="center" wrapText="1"/>
      <protection hidden="1"/>
    </xf>
    <xf numFmtId="0" fontId="24" fillId="0" borderId="43" xfId="0" applyFont="1" applyBorder="1" applyAlignment="1" applyProtection="1">
      <alignment vertical="center" wrapText="1"/>
      <protection hidden="1"/>
    </xf>
    <xf numFmtId="0" fontId="24" fillId="0" borderId="44" xfId="0" applyFont="1" applyBorder="1" applyAlignment="1" applyProtection="1">
      <alignment vertical="center" wrapText="1"/>
      <protection hidden="1"/>
    </xf>
    <xf numFmtId="0" fontId="24" fillId="0" borderId="68" xfId="0" applyFont="1" applyBorder="1" applyAlignment="1" applyProtection="1">
      <alignment vertical="center" wrapText="1"/>
      <protection hidden="1"/>
    </xf>
    <xf numFmtId="0" fontId="15" fillId="0" borderId="68" xfId="0" applyFont="1" applyBorder="1" applyAlignment="1" applyProtection="1">
      <alignment vertical="center" wrapText="1"/>
      <protection hidden="1"/>
    </xf>
    <xf numFmtId="0" fontId="15" fillId="0" borderId="68" xfId="0" applyFont="1" applyFill="1" applyBorder="1" applyAlignment="1" applyProtection="1">
      <alignment vertical="center" wrapText="1"/>
      <protection hidden="1"/>
    </xf>
    <xf numFmtId="0" fontId="15" fillId="0" borderId="43" xfId="0" applyFont="1" applyFill="1" applyBorder="1" applyAlignment="1" applyProtection="1">
      <alignment vertical="center" wrapText="1"/>
      <protection hidden="1"/>
    </xf>
    <xf numFmtId="0" fontId="15" fillId="0" borderId="11" xfId="0" applyFont="1" applyBorder="1" applyAlignment="1" applyProtection="1">
      <alignment horizontal="center" vertical="center" textRotation="90" wrapText="1"/>
      <protection hidden="1"/>
    </xf>
    <xf numFmtId="0" fontId="24" fillId="0" borderId="3" xfId="0" applyFont="1" applyBorder="1" applyAlignment="1" applyProtection="1">
      <alignment horizontal="center"/>
      <protection hidden="1"/>
    </xf>
    <xf numFmtId="0" fontId="24" fillId="0" borderId="4" xfId="0" applyFont="1" applyBorder="1" applyAlignment="1" applyProtection="1">
      <alignment horizontal="center"/>
      <protection hidden="1"/>
    </xf>
    <xf numFmtId="0" fontId="24" fillId="0" borderId="5" xfId="0" applyFont="1" applyBorder="1" applyAlignment="1" applyProtection="1">
      <alignment horizontal="center"/>
      <protection hidden="1"/>
    </xf>
    <xf numFmtId="0" fontId="24" fillId="14" borderId="6" xfId="0" applyFont="1" applyFill="1" applyBorder="1" applyAlignment="1" applyProtection="1">
      <alignment horizontal="center"/>
      <protection hidden="1"/>
    </xf>
    <xf numFmtId="0" fontId="24" fillId="0" borderId="6" xfId="0" applyFont="1" applyBorder="1" applyAlignment="1" applyProtection="1">
      <alignment horizontal="center"/>
      <protection hidden="1"/>
    </xf>
    <xf numFmtId="0" fontId="24" fillId="0" borderId="7" xfId="0" applyFont="1" applyBorder="1" applyAlignment="1" applyProtection="1">
      <alignment horizontal="center"/>
      <protection hidden="1"/>
    </xf>
    <xf numFmtId="0" fontId="24" fillId="0" borderId="8" xfId="0" applyFont="1" applyBorder="1" applyAlignment="1" applyProtection="1">
      <alignment horizontal="center"/>
      <protection hidden="1"/>
    </xf>
    <xf numFmtId="0" fontId="24" fillId="14" borderId="8" xfId="0" applyFont="1" applyFill="1" applyBorder="1" applyAlignment="1" applyProtection="1">
      <alignment horizontal="center"/>
      <protection hidden="1"/>
    </xf>
    <xf numFmtId="0" fontId="24" fillId="0" borderId="15" xfId="0" applyFont="1" applyBorder="1" applyAlignment="1" applyProtection="1">
      <alignment horizontal="center"/>
      <protection hidden="1"/>
    </xf>
    <xf numFmtId="0" fontId="24" fillId="0" borderId="16" xfId="0" applyFont="1" applyBorder="1" applyAlignment="1" applyProtection="1">
      <alignment horizontal="center"/>
      <protection hidden="1"/>
    </xf>
    <xf numFmtId="0" fontId="15" fillId="0" borderId="15" xfId="0" applyFont="1" applyFill="1" applyBorder="1" applyAlignment="1" applyProtection="1">
      <alignment horizontal="center"/>
      <protection hidden="1"/>
    </xf>
    <xf numFmtId="0" fontId="15" fillId="0" borderId="16" xfId="0" applyFont="1" applyFill="1" applyBorder="1" applyAlignment="1" applyProtection="1">
      <alignment horizontal="center"/>
      <protection hidden="1"/>
    </xf>
    <xf numFmtId="0" fontId="15" fillId="0" borderId="51" xfId="0" applyFont="1" applyBorder="1" applyAlignment="1" applyProtection="1">
      <alignment horizontal="center" vertical="center" textRotation="90" wrapText="1"/>
      <protection hidden="1"/>
    </xf>
    <xf numFmtId="0" fontId="15" fillId="0" borderId="69" xfId="0" applyFont="1" applyBorder="1" applyAlignment="1" applyProtection="1">
      <alignment horizontal="center" vertical="center" textRotation="90" wrapText="1"/>
      <protection hidden="1"/>
    </xf>
    <xf numFmtId="0" fontId="15" fillId="0" borderId="52" xfId="0" applyFont="1" applyBorder="1" applyAlignment="1" applyProtection="1">
      <alignment horizontal="center" vertical="center" textRotation="90" wrapText="1"/>
      <protection hidden="1"/>
    </xf>
    <xf numFmtId="0" fontId="15" fillId="0" borderId="70" xfId="0" applyFont="1" applyBorder="1" applyAlignment="1" applyProtection="1">
      <alignment horizontal="center" vertical="center" textRotation="90" wrapText="1"/>
      <protection hidden="1"/>
    </xf>
    <xf numFmtId="0" fontId="24" fillId="14" borderId="37" xfId="0" applyFont="1" applyFill="1" applyBorder="1" applyAlignment="1" applyProtection="1">
      <alignment horizontal="center"/>
      <protection hidden="1"/>
    </xf>
    <xf numFmtId="0" fontId="15" fillId="0" borderId="13" xfId="0" applyFont="1" applyBorder="1" applyAlignment="1" applyProtection="1">
      <alignment horizontal="center" vertical="center" textRotation="90" wrapText="1"/>
      <protection hidden="1"/>
    </xf>
    <xf numFmtId="0" fontId="15" fillId="0" borderId="41" xfId="0" applyFont="1" applyBorder="1" applyAlignment="1" applyProtection="1">
      <alignment horizontal="center" vertical="center" textRotation="90" wrapText="1"/>
      <protection hidden="1"/>
    </xf>
    <xf numFmtId="0" fontId="15" fillId="0" borderId="14" xfId="0" applyFont="1" applyBorder="1" applyAlignment="1" applyProtection="1">
      <alignment horizontal="center" vertical="center" textRotation="90" wrapText="1"/>
      <protection hidden="1"/>
    </xf>
    <xf numFmtId="0" fontId="15" fillId="5" borderId="38" xfId="0" applyFont="1" applyFill="1" applyBorder="1" applyAlignment="1" applyProtection="1">
      <alignment horizontal="center"/>
      <protection hidden="1"/>
    </xf>
    <xf numFmtId="0" fontId="24" fillId="3" borderId="3" xfId="0" applyFont="1" applyFill="1" applyBorder="1" applyAlignment="1" applyProtection="1">
      <alignment horizontal="center"/>
      <protection hidden="1"/>
    </xf>
    <xf numFmtId="0" fontId="24" fillId="3" borderId="5" xfId="0" applyFont="1" applyFill="1" applyBorder="1" applyAlignment="1" applyProtection="1">
      <alignment horizontal="center"/>
      <protection hidden="1"/>
    </xf>
    <xf numFmtId="0" fontId="24" fillId="3" borderId="7" xfId="0" applyFont="1" applyFill="1" applyBorder="1" applyAlignment="1" applyProtection="1">
      <alignment horizontal="center"/>
      <protection hidden="1"/>
    </xf>
    <xf numFmtId="17" fontId="6" fillId="0" borderId="34" xfId="0" applyNumberFormat="1" applyFont="1" applyBorder="1" applyAlignment="1">
      <alignment horizontal="left" vertical="center" indent="1"/>
    </xf>
    <xf numFmtId="1" fontId="9" fillId="0" borderId="18" xfId="0" applyNumberFormat="1" applyFont="1" applyFill="1" applyBorder="1"/>
    <xf numFmtId="0" fontId="15" fillId="0" borderId="41" xfId="0" applyFont="1" applyFill="1" applyBorder="1" applyProtection="1">
      <protection hidden="1"/>
    </xf>
    <xf numFmtId="0" fontId="15" fillId="0" borderId="4" xfId="0" applyFont="1" applyBorder="1" applyAlignment="1" applyProtection="1">
      <alignment vertical="center" wrapText="1"/>
      <protection hidden="1"/>
    </xf>
    <xf numFmtId="0" fontId="15" fillId="0" borderId="6" xfId="0" applyFont="1" applyBorder="1" applyAlignment="1" applyProtection="1">
      <alignment vertical="center" wrapText="1"/>
      <protection hidden="1"/>
    </xf>
    <xf numFmtId="0" fontId="15" fillId="0" borderId="8" xfId="0" applyFont="1" applyBorder="1" applyAlignment="1" applyProtection="1">
      <alignment vertical="center" wrapText="1"/>
      <protection hidden="1"/>
    </xf>
    <xf numFmtId="0" fontId="15" fillId="0" borderId="14" xfId="0" applyFont="1" applyBorder="1" applyAlignment="1" applyProtection="1">
      <alignment vertical="center" wrapText="1"/>
      <protection hidden="1"/>
    </xf>
    <xf numFmtId="0" fontId="15" fillId="0" borderId="30" xfId="0" applyFont="1" applyBorder="1" applyAlignment="1" applyProtection="1">
      <alignment vertical="center" wrapText="1"/>
      <protection hidden="1"/>
    </xf>
    <xf numFmtId="0" fontId="15" fillId="0" borderId="58" xfId="0" applyFont="1" applyBorder="1" applyAlignment="1" applyProtection="1">
      <alignment horizontal="center"/>
      <protection hidden="1"/>
    </xf>
    <xf numFmtId="0" fontId="15" fillId="0" borderId="30" xfId="0" applyFont="1" applyBorder="1" applyAlignment="1" applyProtection="1">
      <alignment horizontal="center"/>
      <protection hidden="1"/>
    </xf>
    <xf numFmtId="0" fontId="0" fillId="0" borderId="52" xfId="0" applyBorder="1"/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5" fillId="0" borderId="3" xfId="0" applyFont="1" applyFill="1" applyBorder="1" applyAlignment="1" applyProtection="1">
      <alignment horizontal="center"/>
      <protection hidden="1"/>
    </xf>
    <xf numFmtId="164" fontId="0" fillId="11" borderId="37" xfId="0" applyNumberFormat="1" applyFill="1" applyBorder="1"/>
    <xf numFmtId="0" fontId="15" fillId="5" borderId="0" xfId="0" applyFont="1" applyFill="1" applyBorder="1" applyAlignment="1" applyProtection="1">
      <alignment horizontal="center"/>
      <protection hidden="1"/>
    </xf>
    <xf numFmtId="164" fontId="7" fillId="0" borderId="28" xfId="0" applyNumberFormat="1" applyFont="1" applyBorder="1"/>
    <xf numFmtId="0" fontId="15" fillId="0" borderId="17" xfId="0" applyFont="1" applyFill="1" applyBorder="1" applyAlignment="1" applyProtection="1">
      <alignment horizontal="center"/>
      <protection hidden="1"/>
    </xf>
    <xf numFmtId="0" fontId="15" fillId="0" borderId="33" xfId="0" applyFont="1" applyBorder="1" applyAlignment="1" applyProtection="1">
      <protection hidden="1"/>
    </xf>
    <xf numFmtId="0" fontId="15" fillId="0" borderId="38" xfId="0" applyFont="1" applyBorder="1" applyAlignment="1" applyProtection="1">
      <alignment vertical="center" textRotation="90"/>
      <protection hidden="1"/>
    </xf>
    <xf numFmtId="0" fontId="0" fillId="0" borderId="64" xfId="0" applyBorder="1"/>
    <xf numFmtId="0" fontId="15" fillId="0" borderId="32" xfId="0" applyFont="1" applyFill="1" applyBorder="1" applyAlignment="1" applyProtection="1">
      <alignment horizontal="center"/>
      <protection hidden="1"/>
    </xf>
    <xf numFmtId="164" fontId="7" fillId="0" borderId="71" xfId="0" applyNumberFormat="1" applyFont="1" applyBorder="1"/>
    <xf numFmtId="0" fontId="1" fillId="0" borderId="72" xfId="0" applyFont="1" applyBorder="1" applyAlignment="1">
      <alignment horizontal="center"/>
    </xf>
    <xf numFmtId="164" fontId="7" fillId="0" borderId="7" xfId="0" applyNumberFormat="1" applyFont="1" applyBorder="1"/>
    <xf numFmtId="0" fontId="0" fillId="0" borderId="6" xfId="0" applyFill="1" applyBorder="1"/>
    <xf numFmtId="0" fontId="15" fillId="5" borderId="3" xfId="0" applyFont="1" applyFill="1" applyBorder="1" applyAlignment="1" applyProtection="1">
      <alignment horizontal="center"/>
      <protection hidden="1"/>
    </xf>
    <xf numFmtId="0" fontId="15" fillId="0" borderId="31" xfId="0" applyFont="1" applyFill="1" applyBorder="1" applyProtection="1">
      <protection hidden="1"/>
    </xf>
    <xf numFmtId="0" fontId="15" fillId="14" borderId="33" xfId="0" applyFont="1" applyFill="1" applyBorder="1" applyAlignment="1" applyProtection="1">
      <alignment horizontal="center"/>
      <protection hidden="1"/>
    </xf>
    <xf numFmtId="0" fontId="15" fillId="14" borderId="1" xfId="0" applyFont="1" applyFill="1" applyBorder="1" applyAlignment="1" applyProtection="1">
      <alignment horizontal="center"/>
      <protection hidden="1"/>
    </xf>
    <xf numFmtId="0" fontId="15" fillId="14" borderId="31" xfId="0" applyFont="1" applyFill="1" applyBorder="1" applyAlignment="1" applyProtection="1">
      <alignment horizontal="center"/>
      <protection hidden="1"/>
    </xf>
    <xf numFmtId="0" fontId="15" fillId="14" borderId="34" xfId="0" applyFont="1" applyFill="1" applyBorder="1" applyAlignment="1" applyProtection="1">
      <alignment horizontal="center"/>
      <protection hidden="1"/>
    </xf>
    <xf numFmtId="0" fontId="15" fillId="0" borderId="41" xfId="0" applyFont="1" applyFill="1" applyBorder="1" applyAlignment="1" applyProtection="1">
      <alignment horizontal="center"/>
      <protection hidden="1"/>
    </xf>
    <xf numFmtId="0" fontId="15" fillId="0" borderId="49" xfId="0" applyFont="1" applyBorder="1" applyAlignment="1" applyProtection="1">
      <alignment horizontal="center"/>
      <protection hidden="1"/>
    </xf>
    <xf numFmtId="0" fontId="15" fillId="0" borderId="1" xfId="0" applyFont="1" applyBorder="1" applyAlignment="1" applyProtection="1">
      <alignment horizontal="center" vertical="center" textRotation="90" wrapText="1"/>
      <protection hidden="1"/>
    </xf>
    <xf numFmtId="0" fontId="0" fillId="0" borderId="1" xfId="0" applyFill="1" applyBorder="1" applyAlignment="1">
      <alignment horizontal="center"/>
    </xf>
    <xf numFmtId="0" fontId="0" fillId="0" borderId="34" xfId="0" applyFill="1" applyBorder="1" applyAlignment="1">
      <alignment horizontal="center"/>
    </xf>
    <xf numFmtId="0" fontId="1" fillId="0" borderId="49" xfId="0" applyFont="1" applyBorder="1" applyAlignment="1">
      <alignment horizontal="center"/>
    </xf>
    <xf numFmtId="0" fontId="15" fillId="3" borderId="40" xfId="0" applyFont="1" applyFill="1" applyBorder="1" applyAlignment="1" applyProtection="1">
      <alignment horizontal="center"/>
      <protection hidden="1"/>
    </xf>
    <xf numFmtId="0" fontId="0" fillId="0" borderId="5" xfId="0" applyBorder="1" applyAlignment="1">
      <alignment horizontal="center"/>
    </xf>
    <xf numFmtId="0" fontId="25" fillId="0" borderId="5" xfId="0" applyFont="1" applyFill="1" applyBorder="1" applyAlignment="1" applyProtection="1">
      <alignment horizontal="center"/>
      <protection hidden="1"/>
    </xf>
    <xf numFmtId="0" fontId="3" fillId="0" borderId="5" xfId="0" applyFont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0" fillId="3" borderId="15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25" fillId="5" borderId="15" xfId="0" applyFont="1" applyFill="1" applyBorder="1" applyAlignment="1" applyProtection="1">
      <alignment horizontal="center"/>
      <protection hidden="1"/>
    </xf>
    <xf numFmtId="0" fontId="15" fillId="5" borderId="16" xfId="0" applyFont="1" applyFill="1" applyBorder="1" applyAlignment="1" applyProtection="1">
      <alignment horizontal="center"/>
      <protection hidden="1"/>
    </xf>
    <xf numFmtId="0" fontId="3" fillId="5" borderId="5" xfId="0" applyFont="1" applyFill="1" applyBorder="1" applyAlignment="1">
      <alignment horizontal="center"/>
    </xf>
    <xf numFmtId="0" fontId="0" fillId="5" borderId="6" xfId="0" applyFill="1" applyBorder="1" applyAlignment="1">
      <alignment horizontal="center"/>
    </xf>
    <xf numFmtId="0" fontId="25" fillId="5" borderId="5" xfId="0" applyFont="1" applyFill="1" applyBorder="1" applyAlignment="1" applyProtection="1">
      <alignment horizontal="center"/>
      <protection hidden="1"/>
    </xf>
    <xf numFmtId="0" fontId="0" fillId="0" borderId="2" xfId="0" applyFill="1" applyBorder="1"/>
    <xf numFmtId="0" fontId="0" fillId="0" borderId="37" xfId="0" applyFill="1" applyBorder="1" applyAlignment="1">
      <alignment horizontal="center"/>
    </xf>
    <xf numFmtId="0" fontId="0" fillId="14" borderId="1" xfId="0" applyFill="1" applyBorder="1" applyAlignment="1">
      <alignment horizontal="center"/>
    </xf>
    <xf numFmtId="0" fontId="15" fillId="0" borderId="45" xfId="0" applyFont="1" applyBorder="1" applyAlignment="1" applyProtection="1">
      <alignment vertical="center" wrapText="1"/>
      <protection hidden="1"/>
    </xf>
    <xf numFmtId="0" fontId="15" fillId="0" borderId="25" xfId="0" applyFont="1" applyBorder="1" applyAlignment="1" applyProtection="1">
      <alignment vertical="center" wrapText="1"/>
      <protection hidden="1"/>
    </xf>
    <xf numFmtId="0" fontId="15" fillId="0" borderId="71" xfId="0" applyFont="1" applyBorder="1" applyAlignment="1" applyProtection="1">
      <alignment horizontal="center"/>
      <protection hidden="1"/>
    </xf>
    <xf numFmtId="0" fontId="0" fillId="0" borderId="33" xfId="0" applyFill="1" applyBorder="1" applyAlignment="1">
      <alignment horizontal="center"/>
    </xf>
    <xf numFmtId="0" fontId="15" fillId="9" borderId="2" xfId="0" applyFont="1" applyFill="1" applyBorder="1" applyProtection="1">
      <protection hidden="1"/>
    </xf>
    <xf numFmtId="0" fontId="15" fillId="0" borderId="48" xfId="0" applyFont="1" applyBorder="1" applyAlignment="1" applyProtection="1">
      <alignment horizontal="center"/>
      <protection hidden="1"/>
    </xf>
    <xf numFmtId="0" fontId="15" fillId="0" borderId="39" xfId="0" applyFont="1" applyBorder="1" applyAlignment="1" applyProtection="1">
      <alignment horizontal="center"/>
      <protection hidden="1"/>
    </xf>
    <xf numFmtId="0" fontId="15" fillId="0" borderId="35" xfId="0" applyFont="1" applyBorder="1" applyAlignment="1" applyProtection="1">
      <alignment vertical="center" textRotation="90"/>
      <protection hidden="1"/>
    </xf>
    <xf numFmtId="0" fontId="15" fillId="14" borderId="6" xfId="0" applyFont="1" applyFill="1" applyBorder="1" applyAlignment="1" applyProtection="1">
      <alignment horizontal="center"/>
      <protection hidden="1"/>
    </xf>
    <xf numFmtId="0" fontId="0" fillId="5" borderId="33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164" fontId="7" fillId="0" borderId="61" xfId="0" applyNumberFormat="1" applyFont="1" applyBorder="1"/>
    <xf numFmtId="164" fontId="7" fillId="0" borderId="30" xfId="0" applyNumberFormat="1" applyFont="1" applyBorder="1"/>
    <xf numFmtId="0" fontId="0" fillId="0" borderId="5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6" fillId="0" borderId="37" xfId="0" applyFont="1" applyBorder="1" applyAlignment="1">
      <alignment horizontal="left" vertical="center" indent="1"/>
    </xf>
    <xf numFmtId="0" fontId="0" fillId="0" borderId="1" xfId="0" applyBorder="1" applyAlignment="1">
      <alignment horizontal="center"/>
    </xf>
    <xf numFmtId="0" fontId="1" fillId="0" borderId="0" xfId="0" applyFont="1" applyFill="1" applyBorder="1" applyAlignment="1">
      <alignment horizontal="center" wrapText="1"/>
    </xf>
    <xf numFmtId="0" fontId="5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wrapText="1"/>
    </xf>
    <xf numFmtId="0" fontId="15" fillId="0" borderId="40" xfId="0" applyFont="1" applyFill="1" applyBorder="1" applyAlignment="1" applyProtection="1">
      <alignment horizontal="center"/>
      <protection hidden="1"/>
    </xf>
    <xf numFmtId="0" fontId="15" fillId="0" borderId="46" xfId="0" applyFont="1" applyBorder="1" applyAlignment="1" applyProtection="1">
      <alignment vertical="center" wrapText="1"/>
      <protection hidden="1"/>
    </xf>
    <xf numFmtId="0" fontId="3" fillId="0" borderId="11" xfId="0" applyFont="1" applyBorder="1" applyAlignment="1">
      <alignment horizontal="center" wrapText="1"/>
    </xf>
    <xf numFmtId="0" fontId="3" fillId="0" borderId="51" xfId="0" applyFont="1" applyBorder="1" applyAlignment="1">
      <alignment horizontal="center" wrapText="1"/>
    </xf>
    <xf numFmtId="0" fontId="3" fillId="0" borderId="69" xfId="0" applyFont="1" applyBorder="1" applyAlignment="1">
      <alignment horizontal="center" wrapText="1"/>
    </xf>
    <xf numFmtId="0" fontId="3" fillId="0" borderId="73" xfId="0" applyFont="1" applyFill="1" applyBorder="1" applyAlignment="1">
      <alignment horizontal="center" wrapText="1"/>
    </xf>
    <xf numFmtId="0" fontId="3" fillId="0" borderId="51" xfId="0" applyFont="1" applyFill="1" applyBorder="1" applyAlignment="1">
      <alignment horizontal="center" wrapText="1"/>
    </xf>
    <xf numFmtId="0" fontId="3" fillId="0" borderId="52" xfId="0" applyFont="1" applyFill="1" applyBorder="1" applyAlignment="1">
      <alignment horizontal="center" wrapText="1"/>
    </xf>
    <xf numFmtId="0" fontId="3" fillId="0" borderId="12" xfId="0" applyFont="1" applyFill="1" applyBorder="1" applyAlignment="1">
      <alignment horizontal="center" wrapText="1"/>
    </xf>
    <xf numFmtId="164" fontId="3" fillId="0" borderId="1" xfId="0" applyNumberFormat="1" applyFont="1" applyFill="1" applyBorder="1" applyAlignment="1">
      <alignment horizontal="center"/>
    </xf>
    <xf numFmtId="0" fontId="5" fillId="0" borderId="42" xfId="0" applyFont="1" applyFill="1" applyBorder="1" applyAlignment="1">
      <alignment horizontal="left"/>
    </xf>
    <xf numFmtId="0" fontId="5" fillId="0" borderId="43" xfId="0" applyFont="1" applyBorder="1" applyAlignment="1">
      <alignment horizontal="left"/>
    </xf>
    <xf numFmtId="0" fontId="5" fillId="0" borderId="43" xfId="0" applyFont="1" applyFill="1" applyBorder="1" applyAlignment="1">
      <alignment horizontal="left"/>
    </xf>
    <xf numFmtId="0" fontId="26" fillId="0" borderId="44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center"/>
    </xf>
    <xf numFmtId="0" fontId="3" fillId="0" borderId="33" xfId="0" applyFont="1" applyBorder="1" applyAlignment="1">
      <alignment horizontal="center"/>
    </xf>
    <xf numFmtId="164" fontId="3" fillId="0" borderId="33" xfId="0" applyNumberFormat="1" applyFont="1" applyBorder="1" applyAlignment="1">
      <alignment horizontal="center"/>
    </xf>
    <xf numFmtId="164" fontId="3" fillId="0" borderId="42" xfId="0" applyNumberFormat="1" applyFont="1" applyBorder="1" applyAlignment="1">
      <alignment horizontal="center"/>
    </xf>
    <xf numFmtId="164" fontId="3" fillId="0" borderId="43" xfId="0" applyNumberFormat="1" applyFont="1" applyBorder="1" applyAlignment="1">
      <alignment horizontal="center"/>
    </xf>
    <xf numFmtId="0" fontId="0" fillId="0" borderId="42" xfId="0" applyBorder="1" applyAlignment="1">
      <alignment horizontal="center"/>
    </xf>
    <xf numFmtId="0" fontId="0" fillId="0" borderId="43" xfId="0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6" fillId="14" borderId="1" xfId="0" applyFont="1" applyFill="1" applyBorder="1" applyAlignment="1">
      <alignment horizontal="left" vertical="center"/>
    </xf>
    <xf numFmtId="1" fontId="7" fillId="0" borderId="0" xfId="0" applyNumberFormat="1" applyFont="1" applyFill="1" applyBorder="1"/>
    <xf numFmtId="164" fontId="7" fillId="0" borderId="0" xfId="0" applyNumberFormat="1" applyFont="1" applyBorder="1"/>
    <xf numFmtId="164" fontId="3" fillId="0" borderId="10" xfId="0" applyNumberFormat="1" applyFont="1" applyBorder="1" applyAlignment="1">
      <alignment horizontal="center"/>
    </xf>
    <xf numFmtId="164" fontId="3" fillId="0" borderId="65" xfId="0" applyNumberFormat="1" applyFont="1" applyBorder="1" applyAlignment="1">
      <alignment horizontal="center"/>
    </xf>
    <xf numFmtId="1" fontId="9" fillId="0" borderId="17" xfId="0" applyNumberFormat="1" applyFont="1" applyFill="1" applyBorder="1"/>
    <xf numFmtId="0" fontId="15" fillId="0" borderId="3" xfId="0" applyFont="1" applyBorder="1" applyAlignment="1" applyProtection="1">
      <alignment horizontal="center" vertical="center" textRotation="90" wrapText="1"/>
      <protection hidden="1"/>
    </xf>
    <xf numFmtId="0" fontId="15" fillId="0" borderId="33" xfId="0" applyFont="1" applyBorder="1" applyAlignment="1" applyProtection="1">
      <alignment horizontal="center" vertical="center" textRotation="90" wrapText="1"/>
      <protection hidden="1"/>
    </xf>
    <xf numFmtId="0" fontId="15" fillId="0" borderId="38" xfId="0" applyFont="1" applyBorder="1" applyAlignment="1" applyProtection="1">
      <alignment horizontal="center" vertical="center" textRotation="90" wrapText="1"/>
      <protection hidden="1"/>
    </xf>
    <xf numFmtId="0" fontId="0" fillId="0" borderId="10" xfId="0" applyBorder="1"/>
    <xf numFmtId="0" fontId="0" fillId="0" borderId="65" xfId="0" applyBorder="1" applyAlignment="1">
      <alignment horizontal="left"/>
    </xf>
    <xf numFmtId="0" fontId="0" fillId="0" borderId="66" xfId="0" applyBorder="1" applyAlignment="1">
      <alignment horizontal="left"/>
    </xf>
    <xf numFmtId="0" fontId="15" fillId="0" borderId="4" xfId="0" applyFont="1" applyBorder="1" applyAlignment="1" applyProtection="1">
      <alignment horizontal="center" vertical="center" textRotation="90" wrapText="1"/>
      <protection hidden="1"/>
    </xf>
    <xf numFmtId="0" fontId="15" fillId="0" borderId="5" xfId="0" applyFont="1" applyBorder="1" applyAlignment="1" applyProtection="1">
      <alignment horizontal="center" vertical="center" textRotation="90" wrapText="1"/>
      <protection hidden="1"/>
    </xf>
    <xf numFmtId="0" fontId="15" fillId="0" borderId="53" xfId="0" applyFont="1" applyBorder="1" applyAlignment="1" applyProtection="1">
      <alignment horizontal="center"/>
      <protection hidden="1"/>
    </xf>
    <xf numFmtId="0" fontId="15" fillId="0" borderId="49" xfId="0" applyFont="1" applyBorder="1" applyProtection="1">
      <protection hidden="1"/>
    </xf>
    <xf numFmtId="0" fontId="15" fillId="0" borderId="40" xfId="0" applyFont="1" applyBorder="1" applyProtection="1">
      <protection hidden="1"/>
    </xf>
    <xf numFmtId="0" fontId="15" fillId="0" borderId="74" xfId="0" applyFont="1" applyBorder="1" applyAlignment="1" applyProtection="1">
      <alignment horizontal="center" vertical="center" textRotation="90" wrapText="1"/>
      <protection hidden="1"/>
    </xf>
    <xf numFmtId="0" fontId="15" fillId="0" borderId="42" xfId="0" applyFont="1" applyBorder="1" applyAlignment="1" applyProtection="1">
      <alignment horizontal="center"/>
      <protection hidden="1"/>
    </xf>
    <xf numFmtId="0" fontId="15" fillId="0" borderId="43" xfId="0" applyFont="1" applyBorder="1" applyAlignment="1" applyProtection="1">
      <alignment horizontal="center"/>
      <protection hidden="1"/>
    </xf>
    <xf numFmtId="0" fontId="15" fillId="0" borderId="44" xfId="0" applyFont="1" applyBorder="1" applyAlignment="1" applyProtection="1">
      <alignment horizontal="center"/>
      <protection hidden="1"/>
    </xf>
    <xf numFmtId="0" fontId="15" fillId="0" borderId="50" xfId="0" applyFont="1" applyBorder="1" applyAlignment="1" applyProtection="1">
      <alignment horizontal="center"/>
      <protection hidden="1"/>
    </xf>
    <xf numFmtId="0" fontId="15" fillId="0" borderId="68" xfId="0" applyFont="1" applyBorder="1" applyAlignment="1" applyProtection="1">
      <alignment horizontal="center"/>
      <protection hidden="1"/>
    </xf>
    <xf numFmtId="0" fontId="15" fillId="6" borderId="41" xfId="0" applyFont="1" applyFill="1" applyBorder="1" applyAlignment="1" applyProtection="1">
      <alignment horizontal="center"/>
      <protection hidden="1"/>
    </xf>
    <xf numFmtId="0" fontId="15" fillId="0" borderId="5" xfId="0" applyFont="1" applyBorder="1" applyAlignment="1" applyProtection="1">
      <alignment vertical="center" textRotation="90"/>
      <protection hidden="1"/>
    </xf>
    <xf numFmtId="0" fontId="15" fillId="0" borderId="2" xfId="0" applyFont="1" applyBorder="1" applyAlignment="1" applyProtection="1">
      <alignment horizontal="center" vertical="center" textRotation="90" wrapText="1"/>
      <protection hidden="1"/>
    </xf>
    <xf numFmtId="0" fontId="15" fillId="14" borderId="2" xfId="0" applyFont="1" applyFill="1" applyBorder="1" applyAlignment="1" applyProtection="1">
      <alignment horizontal="center"/>
      <protection hidden="1"/>
    </xf>
    <xf numFmtId="0" fontId="15" fillId="0" borderId="35" xfId="0" applyFont="1" applyBorder="1" applyAlignment="1" applyProtection="1">
      <alignment horizontal="center"/>
      <protection hidden="1"/>
    </xf>
    <xf numFmtId="0" fontId="15" fillId="14" borderId="18" xfId="0" applyFont="1" applyFill="1" applyBorder="1" applyAlignment="1" applyProtection="1">
      <alignment horizontal="center"/>
      <protection hidden="1"/>
    </xf>
    <xf numFmtId="0" fontId="15" fillId="0" borderId="59" xfId="0" applyFont="1" applyBorder="1" applyAlignment="1" applyProtection="1">
      <alignment horizontal="center"/>
      <protection hidden="1"/>
    </xf>
    <xf numFmtId="0" fontId="15" fillId="0" borderId="32" xfId="0" applyFont="1" applyBorder="1" applyAlignment="1" applyProtection="1">
      <alignment horizontal="center" vertical="center" textRotation="90" wrapText="1"/>
      <protection hidden="1"/>
    </xf>
    <xf numFmtId="0" fontId="15" fillId="0" borderId="45" xfId="0" applyFont="1" applyBorder="1" applyProtection="1">
      <protection hidden="1"/>
    </xf>
    <xf numFmtId="0" fontId="15" fillId="0" borderId="71" xfId="0" applyFont="1" applyBorder="1" applyProtection="1">
      <protection hidden="1"/>
    </xf>
    <xf numFmtId="0" fontId="15" fillId="0" borderId="42" xfId="0" applyFont="1" applyBorder="1" applyAlignment="1" applyProtection="1">
      <alignment horizontal="center" vertical="center" textRotation="90" wrapText="1"/>
      <protection hidden="1"/>
    </xf>
    <xf numFmtId="0" fontId="15" fillId="0" borderId="74" xfId="0" applyFont="1" applyBorder="1" applyAlignment="1" applyProtection="1">
      <alignment horizontal="center"/>
      <protection hidden="1"/>
    </xf>
    <xf numFmtId="0" fontId="15" fillId="0" borderId="56" xfId="0" applyFont="1" applyBorder="1" applyAlignment="1" applyProtection="1">
      <alignment horizontal="center"/>
      <protection hidden="1"/>
    </xf>
    <xf numFmtId="0" fontId="0" fillId="0" borderId="43" xfId="0" applyBorder="1" applyAlignment="1">
      <alignment horizontal="left"/>
    </xf>
    <xf numFmtId="0" fontId="0" fillId="0" borderId="74" xfId="0" applyBorder="1" applyAlignment="1">
      <alignment horizontal="left"/>
    </xf>
    <xf numFmtId="0" fontId="0" fillId="0" borderId="42" xfId="0" applyBorder="1" applyAlignment="1">
      <alignment horizontal="left"/>
    </xf>
    <xf numFmtId="0" fontId="0" fillId="0" borderId="44" xfId="0" applyBorder="1" applyAlignment="1">
      <alignment horizontal="left"/>
    </xf>
    <xf numFmtId="0" fontId="0" fillId="0" borderId="50" xfId="0" applyBorder="1" applyAlignment="1">
      <alignment horizontal="left"/>
    </xf>
    <xf numFmtId="0" fontId="0" fillId="0" borderId="56" xfId="0" applyBorder="1" applyAlignment="1">
      <alignment horizontal="left"/>
    </xf>
    <xf numFmtId="0" fontId="0" fillId="0" borderId="29" xfId="0" applyFill="1" applyBorder="1" applyAlignment="1"/>
    <xf numFmtId="0" fontId="27" fillId="0" borderId="19" xfId="0" applyFont="1" applyFill="1" applyBorder="1" applyAlignment="1">
      <alignment horizontal="center"/>
    </xf>
    <xf numFmtId="0" fontId="0" fillId="0" borderId="0" xfId="0" applyNumberFormat="1" applyFill="1" applyBorder="1" applyAlignment="1"/>
    <xf numFmtId="0" fontId="0" fillId="0" borderId="29" xfId="0" applyNumberFormat="1" applyFill="1" applyBorder="1" applyAlignment="1"/>
    <xf numFmtId="0" fontId="0" fillId="14" borderId="0" xfId="0" applyFill="1" applyBorder="1" applyAlignment="1"/>
    <xf numFmtId="0" fontId="18" fillId="2" borderId="8" xfId="0" applyFont="1" applyFill="1" applyBorder="1" applyAlignment="1">
      <alignment horizontal="center" vertical="center" wrapText="1"/>
    </xf>
    <xf numFmtId="0" fontId="0" fillId="0" borderId="15" xfId="0" applyBorder="1"/>
    <xf numFmtId="0" fontId="18" fillId="2" borderId="16" xfId="0" applyFont="1" applyFill="1" applyBorder="1" applyAlignment="1">
      <alignment horizontal="center" vertical="center" wrapText="1"/>
    </xf>
    <xf numFmtId="0" fontId="0" fillId="0" borderId="17" xfId="0" applyBorder="1"/>
    <xf numFmtId="0" fontId="15" fillId="0" borderId="5" xfId="0" applyFont="1" applyBorder="1" applyAlignment="1" applyProtection="1">
      <protection hidden="1"/>
    </xf>
    <xf numFmtId="0" fontId="15" fillId="0" borderId="6" xfId="0" applyFont="1" applyBorder="1" applyAlignment="1" applyProtection="1">
      <alignment vertical="center" textRotation="90"/>
      <protection hidden="1"/>
    </xf>
    <xf numFmtId="0" fontId="0" fillId="0" borderId="36" xfId="0" applyFill="1" applyBorder="1"/>
    <xf numFmtId="0" fontId="15" fillId="11" borderId="1" xfId="0" applyFont="1" applyFill="1" applyBorder="1" applyAlignment="1" applyProtection="1">
      <alignment vertical="center" wrapText="1"/>
      <protection hidden="1"/>
    </xf>
    <xf numFmtId="0" fontId="15" fillId="11" borderId="34" xfId="0" applyFont="1" applyFill="1" applyBorder="1" applyAlignment="1" applyProtection="1">
      <alignment vertical="center" wrapText="1"/>
      <protection hidden="1"/>
    </xf>
    <xf numFmtId="0" fontId="0" fillId="0" borderId="1" xfId="0" applyBorder="1" applyAlignment="1">
      <alignment horizontal="center"/>
    </xf>
    <xf numFmtId="0" fontId="10" fillId="0" borderId="0" xfId="0" applyFont="1" applyAlignment="1">
      <alignment horizontal="left"/>
    </xf>
    <xf numFmtId="0" fontId="0" fillId="0" borderId="0" xfId="0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5" fillId="0" borderId="60" xfId="0" applyFont="1" applyBorder="1" applyAlignment="1" applyProtection="1">
      <alignment horizontal="center"/>
      <protection hidden="1"/>
    </xf>
    <xf numFmtId="0" fontId="15" fillId="0" borderId="76" xfId="0" applyFont="1" applyBorder="1" applyAlignment="1" applyProtection="1">
      <alignment horizontal="center"/>
      <protection hidden="1"/>
    </xf>
    <xf numFmtId="0" fontId="15" fillId="0" borderId="7" xfId="0" applyFont="1" applyBorder="1" applyProtection="1">
      <protection hidden="1"/>
    </xf>
    <xf numFmtId="0" fontId="15" fillId="0" borderId="35" xfId="0" applyFont="1" applyBorder="1" applyAlignment="1" applyProtection="1">
      <alignment vertical="center" wrapText="1"/>
      <protection hidden="1"/>
    </xf>
    <xf numFmtId="0" fontId="15" fillId="0" borderId="46" xfId="0" applyFont="1" applyBorder="1" applyAlignment="1" applyProtection="1">
      <alignment horizontal="center"/>
      <protection hidden="1"/>
    </xf>
    <xf numFmtId="0" fontId="15" fillId="0" borderId="47" xfId="0" applyFont="1" applyBorder="1" applyAlignment="1" applyProtection="1">
      <alignment horizontal="center"/>
      <protection hidden="1"/>
    </xf>
    <xf numFmtId="0" fontId="15" fillId="0" borderId="77" xfId="0" applyFont="1" applyBorder="1" applyAlignment="1" applyProtection="1">
      <alignment horizontal="center"/>
      <protection hidden="1"/>
    </xf>
    <xf numFmtId="0" fontId="15" fillId="0" borderId="46" xfId="0" applyFont="1" applyBorder="1" applyProtection="1">
      <protection hidden="1"/>
    </xf>
    <xf numFmtId="0" fontId="0" fillId="0" borderId="47" xfId="0" applyBorder="1" applyAlignment="1">
      <alignment horizontal="left"/>
    </xf>
    <xf numFmtId="0" fontId="15" fillId="0" borderId="73" xfId="0" applyFont="1" applyBorder="1" applyAlignment="1" applyProtection="1">
      <alignment horizontal="center" vertical="center" textRotation="90" wrapText="1"/>
      <protection hidden="1"/>
    </xf>
    <xf numFmtId="0" fontId="15" fillId="0" borderId="62" xfId="0" applyFont="1" applyBorder="1" applyAlignment="1" applyProtection="1">
      <alignment horizontal="center" vertical="center" textRotation="90" wrapText="1"/>
      <protection hidden="1"/>
    </xf>
    <xf numFmtId="0" fontId="15" fillId="0" borderId="24" xfId="0" applyFont="1" applyBorder="1" applyAlignment="1" applyProtection="1">
      <alignment horizontal="center"/>
      <protection hidden="1"/>
    </xf>
    <xf numFmtId="0" fontId="15" fillId="0" borderId="15" xfId="0" applyFont="1" applyBorder="1" applyProtection="1">
      <protection hidden="1"/>
    </xf>
    <xf numFmtId="0" fontId="15" fillId="0" borderId="21" xfId="0" applyFont="1" applyBorder="1" applyAlignment="1" applyProtection="1">
      <alignment horizontal="center"/>
      <protection hidden="1"/>
    </xf>
    <xf numFmtId="0" fontId="15" fillId="0" borderId="13" xfId="0" applyFont="1" applyBorder="1" applyProtection="1">
      <protection hidden="1"/>
    </xf>
    <xf numFmtId="0" fontId="15" fillId="0" borderId="19" xfId="0" applyFont="1" applyBorder="1" applyAlignment="1" applyProtection="1">
      <alignment horizontal="center"/>
      <protection hidden="1"/>
    </xf>
    <xf numFmtId="0" fontId="15" fillId="0" borderId="3" xfId="0" applyFont="1" applyBorder="1" applyProtection="1">
      <protection hidden="1"/>
    </xf>
    <xf numFmtId="0" fontId="15" fillId="0" borderId="53" xfId="0" applyFont="1" applyBorder="1" applyAlignment="1" applyProtection="1">
      <alignment horizontal="center" vertical="center" textRotation="90" wrapText="1"/>
      <protection hidden="1"/>
    </xf>
    <xf numFmtId="0" fontId="15" fillId="0" borderId="49" xfId="0" applyFont="1" applyBorder="1" applyAlignment="1" applyProtection="1">
      <alignment horizontal="center" vertical="center" textRotation="90" wrapText="1"/>
      <protection hidden="1"/>
    </xf>
    <xf numFmtId="0" fontId="15" fillId="0" borderId="48" xfId="0" applyFont="1" applyFill="1" applyBorder="1" applyAlignment="1" applyProtection="1">
      <alignment horizontal="center"/>
      <protection hidden="1"/>
    </xf>
    <xf numFmtId="0" fontId="8" fillId="0" borderId="39" xfId="0" applyFont="1" applyFill="1" applyBorder="1"/>
    <xf numFmtId="0" fontId="0" fillId="0" borderId="1" xfId="0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25" fillId="0" borderId="15" xfId="0" applyFont="1" applyFill="1" applyBorder="1" applyAlignment="1" applyProtection="1">
      <alignment horizontal="center"/>
      <protection hidden="1"/>
    </xf>
    <xf numFmtId="0" fontId="0" fillId="0" borderId="32" xfId="0" applyFill="1" applyBorder="1"/>
    <xf numFmtId="164" fontId="0" fillId="0" borderId="18" xfId="0" applyNumberFormat="1" applyBorder="1"/>
    <xf numFmtId="0" fontId="15" fillId="0" borderId="6" xfId="0" applyFont="1" applyBorder="1" applyAlignment="1" applyProtection="1">
      <alignment textRotation="90"/>
      <protection hidden="1"/>
    </xf>
    <xf numFmtId="0" fontId="15" fillId="0" borderId="46" xfId="0" applyFont="1" applyFill="1" applyBorder="1" applyAlignment="1" applyProtection="1">
      <alignment horizontal="center"/>
      <protection hidden="1"/>
    </xf>
    <xf numFmtId="0" fontId="3" fillId="0" borderId="46" xfId="0" applyFont="1" applyFill="1" applyBorder="1" applyAlignment="1">
      <alignment horizontal="center"/>
    </xf>
    <xf numFmtId="0" fontId="15" fillId="3" borderId="46" xfId="0" applyFont="1" applyFill="1" applyBorder="1" applyAlignment="1" applyProtection="1">
      <alignment horizontal="center"/>
      <protection hidden="1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3" xfId="0" applyBorder="1" applyAlignment="1">
      <alignment horizontal="center"/>
    </xf>
    <xf numFmtId="0" fontId="1" fillId="0" borderId="0" xfId="0" applyFont="1" applyFill="1" applyBorder="1" applyAlignment="1">
      <alignment horizontal="center" wrapText="1"/>
    </xf>
    <xf numFmtId="0" fontId="0" fillId="0" borderId="15" xfId="0" applyBorder="1" applyAlignment="1">
      <alignment horizontal="center"/>
    </xf>
    <xf numFmtId="0" fontId="15" fillId="14" borderId="41" xfId="0" applyFont="1" applyFill="1" applyBorder="1" applyAlignment="1" applyProtection="1">
      <alignment horizontal="center"/>
      <protection hidden="1"/>
    </xf>
    <xf numFmtId="164" fontId="3" fillId="0" borderId="66" xfId="0" applyNumberFormat="1" applyFont="1" applyBorder="1" applyAlignment="1">
      <alignment horizontal="center"/>
    </xf>
    <xf numFmtId="164" fontId="3" fillId="0" borderId="44" xfId="0" applyNumberFormat="1" applyFont="1" applyBorder="1" applyAlignment="1">
      <alignment horizontal="center"/>
    </xf>
    <xf numFmtId="0" fontId="0" fillId="0" borderId="44" xfId="0" applyBorder="1" applyAlignment="1">
      <alignment horizontal="center"/>
    </xf>
    <xf numFmtId="0" fontId="0" fillId="0" borderId="0" xfId="0" applyFill="1"/>
    <xf numFmtId="0" fontId="1" fillId="0" borderId="13" xfId="0" applyFont="1" applyFill="1" applyBorder="1" applyAlignment="1">
      <alignment horizontal="center"/>
    </xf>
    <xf numFmtId="0" fontId="0" fillId="0" borderId="43" xfId="0" applyFill="1" applyBorder="1"/>
    <xf numFmtId="0" fontId="1" fillId="0" borderId="51" xfId="0" applyFont="1" applyBorder="1" applyAlignment="1">
      <alignment horizontal="center" textRotation="90"/>
    </xf>
    <xf numFmtId="0" fontId="1" fillId="0" borderId="52" xfId="0" applyFont="1" applyBorder="1" applyAlignment="1">
      <alignment horizontal="center" textRotation="90"/>
    </xf>
    <xf numFmtId="0" fontId="0" fillId="0" borderId="44" xfId="0" applyFill="1" applyBorder="1"/>
    <xf numFmtId="0" fontId="0" fillId="0" borderId="67" xfId="0" applyBorder="1"/>
    <xf numFmtId="1" fontId="9" fillId="0" borderId="1" xfId="0" applyNumberFormat="1" applyFont="1" applyFill="1" applyBorder="1"/>
    <xf numFmtId="1" fontId="9" fillId="5" borderId="1" xfId="0" applyNumberFormat="1" applyFont="1" applyFill="1" applyBorder="1"/>
    <xf numFmtId="0" fontId="15" fillId="11" borderId="37" xfId="0" applyFont="1" applyFill="1" applyBorder="1" applyAlignment="1" applyProtection="1">
      <alignment vertical="center" wrapText="1"/>
      <protection hidden="1"/>
    </xf>
    <xf numFmtId="0" fontId="0" fillId="0" borderId="68" xfId="0" applyFill="1" applyBorder="1"/>
    <xf numFmtId="1" fontId="9" fillId="0" borderId="33" xfId="0" applyNumberFormat="1" applyFont="1" applyFill="1" applyBorder="1"/>
    <xf numFmtId="0" fontId="0" fillId="0" borderId="4" xfId="0" applyFill="1" applyBorder="1"/>
    <xf numFmtId="1" fontId="9" fillId="0" borderId="34" xfId="0" applyNumberFormat="1" applyFont="1" applyFill="1" applyBorder="1"/>
    <xf numFmtId="0" fontId="0" fillId="0" borderId="8" xfId="0" applyFill="1" applyBorder="1"/>
    <xf numFmtId="1" fontId="9" fillId="5" borderId="33" xfId="0" applyNumberFormat="1" applyFont="1" applyFill="1" applyBorder="1"/>
    <xf numFmtId="1" fontId="9" fillId="5" borderId="34" xfId="0" applyNumberFormat="1" applyFont="1" applyFill="1" applyBorder="1"/>
    <xf numFmtId="0" fontId="0" fillId="0" borderId="36" xfId="0" applyBorder="1"/>
    <xf numFmtId="0" fontId="15" fillId="0" borderId="75" xfId="0" applyFont="1" applyFill="1" applyBorder="1" applyAlignment="1" applyProtection="1">
      <alignment vertical="center" wrapText="1"/>
      <protection hidden="1"/>
    </xf>
    <xf numFmtId="0" fontId="12" fillId="0" borderId="2" xfId="0" applyFont="1" applyFill="1" applyBorder="1" applyAlignment="1">
      <alignment horizontal="center" vertical="center"/>
    </xf>
    <xf numFmtId="0" fontId="20" fillId="0" borderId="32" xfId="0" applyFont="1" applyFill="1" applyBorder="1"/>
    <xf numFmtId="0" fontId="0" fillId="0" borderId="30" xfId="0" applyFill="1" applyBorder="1"/>
    <xf numFmtId="1" fontId="9" fillId="0" borderId="41" xfId="0" applyNumberFormat="1" applyFont="1" applyFill="1" applyBorder="1"/>
    <xf numFmtId="0" fontId="12" fillId="0" borderId="2" xfId="0" applyFont="1" applyFill="1" applyBorder="1"/>
    <xf numFmtId="0" fontId="15" fillId="0" borderId="31" xfId="0" applyFont="1" applyFill="1" applyBorder="1" applyAlignment="1" applyProtection="1">
      <alignment horizontal="center"/>
      <protection hidden="1"/>
    </xf>
    <xf numFmtId="0" fontId="0" fillId="0" borderId="74" xfId="0" applyFill="1" applyBorder="1"/>
    <xf numFmtId="0" fontId="7" fillId="0" borderId="55" xfId="0" applyFont="1" applyBorder="1"/>
    <xf numFmtId="0" fontId="15" fillId="3" borderId="48" xfId="0" applyFont="1" applyFill="1" applyBorder="1" applyAlignment="1" applyProtection="1">
      <alignment horizontal="center"/>
      <protection hidden="1"/>
    </xf>
    <xf numFmtId="0" fontId="0" fillId="0" borderId="14" xfId="0" applyFill="1" applyBorder="1"/>
    <xf numFmtId="0" fontId="0" fillId="0" borderId="65" xfId="0" applyFill="1" applyBorder="1"/>
    <xf numFmtId="0" fontId="0" fillId="3" borderId="32" xfId="0" applyFill="1" applyBorder="1"/>
    <xf numFmtId="0" fontId="15" fillId="5" borderId="15" xfId="0" applyFont="1" applyFill="1" applyBorder="1" applyAlignment="1" applyProtection="1">
      <alignment horizontal="center"/>
      <protection hidden="1"/>
    </xf>
    <xf numFmtId="0" fontId="0" fillId="5" borderId="5" xfId="0" applyFill="1" applyBorder="1" applyAlignment="1">
      <alignment horizontal="center"/>
    </xf>
    <xf numFmtId="164" fontId="0" fillId="0" borderId="16" xfId="0" applyNumberFormat="1" applyBorder="1"/>
    <xf numFmtId="0" fontId="15" fillId="5" borderId="37" xfId="0" applyFont="1" applyFill="1" applyBorder="1" applyAlignment="1" applyProtection="1">
      <alignment horizontal="center"/>
      <protection hidden="1"/>
    </xf>
    <xf numFmtId="0" fontId="15" fillId="0" borderId="16" xfId="0" applyFont="1" applyBorder="1" applyProtection="1">
      <protection hidden="1"/>
    </xf>
    <xf numFmtId="0" fontId="25" fillId="0" borderId="3" xfId="0" applyFont="1" applyFill="1" applyBorder="1" applyAlignment="1" applyProtection="1">
      <alignment horizontal="center"/>
      <protection hidden="1"/>
    </xf>
    <xf numFmtId="0" fontId="25" fillId="5" borderId="7" xfId="0" applyFont="1" applyFill="1" applyBorder="1" applyAlignment="1" applyProtection="1">
      <alignment horizontal="center"/>
      <protection hidden="1"/>
    </xf>
    <xf numFmtId="0" fontId="3" fillId="5" borderId="1" xfId="0" applyFont="1" applyFill="1" applyBorder="1" applyAlignment="1">
      <alignment horizontal="center"/>
    </xf>
    <xf numFmtId="0" fontId="25" fillId="0" borderId="1" xfId="0" applyFont="1" applyFill="1" applyBorder="1" applyAlignment="1" applyProtection="1">
      <alignment horizontal="center"/>
      <protection hidden="1"/>
    </xf>
    <xf numFmtId="0" fontId="25" fillId="5" borderId="1" xfId="0" applyFont="1" applyFill="1" applyBorder="1" applyAlignment="1" applyProtection="1">
      <alignment horizontal="center"/>
      <protection hidden="1"/>
    </xf>
    <xf numFmtId="0" fontId="3" fillId="0" borderId="33" xfId="0" applyFont="1" applyFill="1" applyBorder="1" applyAlignment="1">
      <alignment horizontal="center"/>
    </xf>
    <xf numFmtId="0" fontId="3" fillId="5" borderId="34" xfId="0" applyFont="1" applyFill="1" applyBorder="1" applyAlignment="1">
      <alignment horizontal="center"/>
    </xf>
    <xf numFmtId="0" fontId="15" fillId="14" borderId="37" xfId="0" applyFont="1" applyFill="1" applyBorder="1" applyAlignment="1" applyProtection="1">
      <alignment horizontal="center"/>
      <protection hidden="1"/>
    </xf>
    <xf numFmtId="0" fontId="25" fillId="0" borderId="13" xfId="0" applyFont="1" applyFill="1" applyBorder="1" applyAlignment="1" applyProtection="1">
      <alignment horizontal="center"/>
      <protection hidden="1"/>
    </xf>
    <xf numFmtId="164" fontId="0" fillId="0" borderId="17" xfId="0" applyNumberFormat="1" applyBorder="1"/>
    <xf numFmtId="0" fontId="28" fillId="2" borderId="1" xfId="0" applyFont="1" applyFill="1" applyBorder="1" applyAlignment="1">
      <alignment horizontal="center" vertical="center" wrapText="1"/>
    </xf>
    <xf numFmtId="0" fontId="15" fillId="9" borderId="1" xfId="0" applyFont="1" applyFill="1" applyBorder="1" applyProtection="1">
      <protection hidden="1"/>
    </xf>
    <xf numFmtId="0" fontId="25" fillId="0" borderId="33" xfId="0" applyFont="1" applyFill="1" applyBorder="1" applyAlignment="1" applyProtection="1">
      <alignment horizontal="center"/>
      <protection hidden="1"/>
    </xf>
    <xf numFmtId="0" fontId="15" fillId="9" borderId="34" xfId="0" applyFont="1" applyFill="1" applyBorder="1" applyProtection="1">
      <protection hidden="1"/>
    </xf>
    <xf numFmtId="0" fontId="25" fillId="5" borderId="33" xfId="0" applyFont="1" applyFill="1" applyBorder="1" applyAlignment="1" applyProtection="1">
      <alignment horizontal="center"/>
      <protection hidden="1"/>
    </xf>
    <xf numFmtId="164" fontId="9" fillId="0" borderId="17" xfId="0" applyNumberFormat="1" applyFont="1" applyFill="1" applyBorder="1"/>
    <xf numFmtId="164" fontId="9" fillId="0" borderId="18" xfId="0" applyNumberFormat="1" applyFont="1" applyFill="1" applyBorder="1"/>
    <xf numFmtId="0" fontId="28" fillId="2" borderId="6" xfId="0" applyFont="1" applyFill="1" applyBorder="1" applyAlignment="1">
      <alignment horizontal="center" vertical="center" wrapText="1"/>
    </xf>
    <xf numFmtId="0" fontId="1" fillId="0" borderId="27" xfId="0" applyFont="1" applyFill="1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48" xfId="0" applyBorder="1" applyAlignment="1">
      <alignment horizontal="center"/>
    </xf>
    <xf numFmtId="0" fontId="5" fillId="0" borderId="54" xfId="0" applyFont="1" applyBorder="1" applyAlignment="1">
      <alignment horizontal="center"/>
    </xf>
    <xf numFmtId="0" fontId="5" fillId="0" borderId="55" xfId="0" applyFont="1" applyBorder="1" applyAlignment="1">
      <alignment horizontal="center"/>
    </xf>
    <xf numFmtId="0" fontId="5" fillId="0" borderId="54" xfId="0" applyFont="1" applyBorder="1" applyAlignment="1">
      <alignment horizontal="center" wrapText="1"/>
    </xf>
    <xf numFmtId="164" fontId="0" fillId="0" borderId="0" xfId="0" applyNumberFormat="1" applyFill="1" applyBorder="1" applyAlignment="1">
      <alignment horizontal="center"/>
    </xf>
    <xf numFmtId="0" fontId="5" fillId="0" borderId="78" xfId="0" applyFont="1" applyFill="1" applyBorder="1" applyAlignment="1">
      <alignment horizontal="center"/>
    </xf>
    <xf numFmtId="0" fontId="5" fillId="0" borderId="78" xfId="0" applyFont="1" applyBorder="1" applyAlignment="1">
      <alignment horizontal="center"/>
    </xf>
    <xf numFmtId="0" fontId="5" fillId="0" borderId="26" xfId="0" applyFont="1" applyBorder="1" applyAlignment="1">
      <alignment horizontal="center"/>
    </xf>
    <xf numFmtId="164" fontId="0" fillId="0" borderId="1" xfId="0" applyNumberFormat="1" applyFill="1" applyBorder="1" applyAlignment="1">
      <alignment horizontal="center"/>
    </xf>
    <xf numFmtId="0" fontId="5" fillId="0" borderId="33" xfId="0" applyFont="1" applyFill="1" applyBorder="1" applyAlignment="1">
      <alignment horizontal="center"/>
    </xf>
    <xf numFmtId="164" fontId="0" fillId="0" borderId="33" xfId="0" applyNumberForma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33" xfId="0" applyFont="1" applyBorder="1" applyAlignment="1">
      <alignment horizontal="center"/>
    </xf>
    <xf numFmtId="0" fontId="5" fillId="0" borderId="34" xfId="0" applyFont="1" applyFill="1" applyBorder="1" applyAlignment="1">
      <alignment horizontal="center"/>
    </xf>
    <xf numFmtId="164" fontId="0" fillId="0" borderId="33" xfId="0" applyNumberFormat="1" applyFill="1" applyBorder="1" applyAlignment="1">
      <alignment horizontal="center"/>
    </xf>
    <xf numFmtId="1" fontId="0" fillId="0" borderId="4" xfId="0" applyNumberFormat="1" applyBorder="1" applyAlignment="1">
      <alignment horizontal="center"/>
    </xf>
    <xf numFmtId="1" fontId="0" fillId="0" borderId="6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164" fontId="0" fillId="0" borderId="34" xfId="0" applyNumberFormat="1" applyFill="1" applyBorder="1" applyAlignment="1">
      <alignment horizontal="center"/>
    </xf>
    <xf numFmtId="1" fontId="0" fillId="0" borderId="8" xfId="0" applyNumberFormat="1" applyBorder="1" applyAlignment="1">
      <alignment horizontal="center"/>
    </xf>
    <xf numFmtId="0" fontId="5" fillId="0" borderId="48" xfId="0" applyFont="1" applyFill="1" applyBorder="1" applyAlignment="1">
      <alignment horizontal="center"/>
    </xf>
    <xf numFmtId="0" fontId="5" fillId="0" borderId="39" xfId="0" applyFont="1" applyBorder="1" applyAlignment="1">
      <alignment horizontal="center"/>
    </xf>
    <xf numFmtId="0" fontId="3" fillId="0" borderId="63" xfId="0" applyFont="1" applyBorder="1" applyAlignment="1">
      <alignment horizontal="center" wrapText="1"/>
    </xf>
    <xf numFmtId="0" fontId="5" fillId="0" borderId="78" xfId="0" applyFont="1" applyFill="1" applyBorder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0" fontId="3" fillId="0" borderId="72" xfId="0" applyFont="1" applyBorder="1" applyAlignment="1">
      <alignment horizontal="center" wrapText="1"/>
    </xf>
    <xf numFmtId="0" fontId="5" fillId="0" borderId="79" xfId="0" applyFont="1" applyFill="1" applyBorder="1" applyAlignment="1">
      <alignment horizontal="center"/>
    </xf>
    <xf numFmtId="0" fontId="5" fillId="0" borderId="27" xfId="0" applyFont="1" applyFill="1" applyBorder="1" applyAlignment="1">
      <alignment horizontal="center"/>
    </xf>
    <xf numFmtId="0" fontId="3" fillId="0" borderId="23" xfId="0" applyFont="1" applyBorder="1" applyAlignment="1">
      <alignment horizontal="center" wrapText="1"/>
    </xf>
    <xf numFmtId="0" fontId="0" fillId="0" borderId="27" xfId="0" applyBorder="1"/>
    <xf numFmtId="0" fontId="0" fillId="0" borderId="37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32" xfId="0" applyBorder="1" applyAlignment="1">
      <alignment horizontal="center"/>
    </xf>
    <xf numFmtId="0" fontId="3" fillId="0" borderId="72" xfId="0" applyFont="1" applyBorder="1" applyAlignment="1">
      <alignment horizontal="center" wrapText="1"/>
    </xf>
    <xf numFmtId="0" fontId="3" fillId="0" borderId="73" xfId="0" applyFont="1" applyFill="1" applyBorder="1" applyAlignment="1">
      <alignment wrapText="1"/>
    </xf>
    <xf numFmtId="0" fontId="3" fillId="0" borderId="70" xfId="0" applyFont="1" applyFill="1" applyBorder="1" applyAlignment="1">
      <alignment wrapText="1"/>
    </xf>
    <xf numFmtId="0" fontId="5" fillId="0" borderId="7" xfId="0" applyFont="1" applyBorder="1" applyAlignment="1">
      <alignment horizontal="center"/>
    </xf>
    <xf numFmtId="1" fontId="0" fillId="0" borderId="0" xfId="0" applyNumberFormat="1"/>
    <xf numFmtId="164" fontId="0" fillId="0" borderId="37" xfId="0" applyNumberFormat="1" applyFill="1" applyBorder="1"/>
    <xf numFmtId="0" fontId="1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13" fillId="0" borderId="1" xfId="0" applyFont="1" applyBorder="1" applyAlignment="1" applyProtection="1">
      <alignment horizontal="center" vertical="center" wrapText="1"/>
      <protection hidden="1"/>
    </xf>
    <xf numFmtId="0" fontId="14" fillId="0" borderId="1" xfId="0" applyFont="1" applyBorder="1" applyAlignment="1" applyProtection="1">
      <alignment horizontal="center" vertical="center" wrapText="1"/>
      <protection hidden="1"/>
    </xf>
    <xf numFmtId="0" fontId="14" fillId="0" borderId="31" xfId="0" applyFont="1" applyBorder="1" applyAlignment="1" applyProtection="1">
      <alignment horizontal="center" vertical="center" wrapText="1"/>
      <protection hidden="1"/>
    </xf>
    <xf numFmtId="0" fontId="14" fillId="0" borderId="35" xfId="0" applyFont="1" applyBorder="1" applyAlignment="1" applyProtection="1">
      <alignment horizontal="center" vertical="center" wrapText="1"/>
      <protection hidden="1"/>
    </xf>
    <xf numFmtId="0" fontId="14" fillId="0" borderId="3" xfId="0" applyFont="1" applyBorder="1" applyAlignment="1" applyProtection="1">
      <alignment horizontal="center" vertical="center" wrapText="1"/>
      <protection hidden="1"/>
    </xf>
    <xf numFmtId="0" fontId="14" fillId="0" borderId="33" xfId="0" applyFont="1" applyBorder="1" applyAlignment="1" applyProtection="1">
      <alignment horizontal="center" vertical="center" wrapText="1"/>
      <protection hidden="1"/>
    </xf>
    <xf numFmtId="0" fontId="14" fillId="0" borderId="4" xfId="0" applyFont="1" applyBorder="1" applyAlignment="1" applyProtection="1">
      <alignment horizontal="center" vertical="center" wrapText="1"/>
      <protection hidden="1"/>
    </xf>
    <xf numFmtId="0" fontId="0" fillId="0" borderId="37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62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1" fillId="0" borderId="20" xfId="0" applyFont="1" applyBorder="1" applyAlignment="1">
      <alignment horizontal="center" wrapText="1"/>
    </xf>
    <xf numFmtId="0" fontId="1" fillId="0" borderId="21" xfId="0" applyFont="1" applyBorder="1" applyAlignment="1">
      <alignment horizontal="center" wrapText="1"/>
    </xf>
    <xf numFmtId="0" fontId="1" fillId="0" borderId="22" xfId="0" applyFont="1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4" xfId="0" applyBorder="1" applyAlignment="1">
      <alignment horizontal="center"/>
    </xf>
    <xf numFmtId="0" fontId="7" fillId="0" borderId="28" xfId="0" applyFont="1" applyFill="1" applyBorder="1" applyAlignment="1">
      <alignment horizontal="center"/>
    </xf>
    <xf numFmtId="0" fontId="7" fillId="0" borderId="29" xfId="0" applyFont="1" applyFill="1" applyBorder="1" applyAlignment="1">
      <alignment horizontal="center"/>
    </xf>
    <xf numFmtId="0" fontId="7" fillId="0" borderId="22" xfId="0" applyFont="1" applyFill="1" applyBorder="1" applyAlignment="1">
      <alignment horizontal="center"/>
    </xf>
    <xf numFmtId="0" fontId="5" fillId="0" borderId="27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23" xfId="0" applyBorder="1" applyAlignment="1">
      <alignment horizontal="center"/>
    </xf>
    <xf numFmtId="0" fontId="0" fillId="0" borderId="0" xfId="0" applyBorder="1" applyAlignment="1">
      <alignment horizontal="center"/>
    </xf>
    <xf numFmtId="0" fontId="1" fillId="0" borderId="11" xfId="0" applyFont="1" applyBorder="1" applyAlignment="1">
      <alignment horizontal="center" wrapText="1"/>
    </xf>
    <xf numFmtId="0" fontId="1" fillId="0" borderId="62" xfId="0" applyFont="1" applyBorder="1" applyAlignment="1">
      <alignment horizontal="center" wrapText="1"/>
    </xf>
    <xf numFmtId="0" fontId="13" fillId="0" borderId="3" xfId="0" applyFont="1" applyBorder="1" applyAlignment="1" applyProtection="1">
      <alignment horizontal="center" vertical="center" wrapText="1"/>
      <protection hidden="1"/>
    </xf>
    <xf numFmtId="0" fontId="13" fillId="0" borderId="33" xfId="0" applyFont="1" applyBorder="1" applyAlignment="1" applyProtection="1">
      <alignment horizontal="center" vertical="center" wrapText="1"/>
      <protection hidden="1"/>
    </xf>
    <xf numFmtId="0" fontId="0" fillId="0" borderId="32" xfId="0" applyBorder="1" applyAlignment="1">
      <alignment horizontal="center"/>
    </xf>
    <xf numFmtId="0" fontId="1" fillId="0" borderId="0" xfId="0" applyFont="1" applyFill="1" applyBorder="1" applyAlignment="1">
      <alignment horizontal="center" wrapText="1"/>
    </xf>
    <xf numFmtId="0" fontId="1" fillId="0" borderId="51" xfId="0" applyFont="1" applyBorder="1" applyAlignment="1">
      <alignment horizontal="center" wrapText="1"/>
    </xf>
    <xf numFmtId="0" fontId="1" fillId="0" borderId="69" xfId="0" applyFont="1" applyBorder="1" applyAlignment="1">
      <alignment horizontal="center" wrapText="1"/>
    </xf>
    <xf numFmtId="0" fontId="1" fillId="0" borderId="52" xfId="0" applyFont="1" applyBorder="1" applyAlignment="1">
      <alignment horizontal="center" wrapText="1"/>
    </xf>
    <xf numFmtId="1" fontId="9" fillId="0" borderId="0" xfId="0" applyNumberFormat="1" applyFont="1" applyFill="1" applyBorder="1" applyAlignment="1">
      <alignment horizontal="center"/>
    </xf>
    <xf numFmtId="0" fontId="10" fillId="0" borderId="36" xfId="0" applyFont="1" applyBorder="1" applyAlignment="1">
      <alignment horizontal="left"/>
    </xf>
    <xf numFmtId="0" fontId="10" fillId="0" borderId="0" xfId="0" applyFont="1" applyBorder="1" applyAlignment="1">
      <alignment horizontal="left"/>
    </xf>
    <xf numFmtId="0" fontId="7" fillId="0" borderId="36" xfId="0" applyFont="1" applyBorder="1" applyAlignment="1">
      <alignment horizontal="left"/>
    </xf>
    <xf numFmtId="0" fontId="7" fillId="0" borderId="0" xfId="0" applyFont="1" applyBorder="1" applyAlignment="1">
      <alignment horizontal="left"/>
    </xf>
    <xf numFmtId="0" fontId="10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14" fillId="5" borderId="1" xfId="0" applyFont="1" applyFill="1" applyBorder="1" applyAlignment="1" applyProtection="1">
      <alignment horizontal="center" vertical="center" wrapText="1"/>
      <protection hidden="1"/>
    </xf>
    <xf numFmtId="0" fontId="0" fillId="0" borderId="9" xfId="0" applyBorder="1" applyAlignment="1">
      <alignment horizontal="center"/>
    </xf>
    <xf numFmtId="0" fontId="0" fillId="0" borderId="48" xfId="0" applyBorder="1" applyAlignment="1">
      <alignment horizontal="center"/>
    </xf>
    <xf numFmtId="0" fontId="14" fillId="5" borderId="0" xfId="0" applyFont="1" applyFill="1" applyAlignment="1" applyProtection="1">
      <alignment horizontal="center" vertical="center" wrapText="1"/>
      <protection hidden="1"/>
    </xf>
    <xf numFmtId="0" fontId="16" fillId="2" borderId="0" xfId="0" applyFont="1" applyFill="1" applyAlignment="1">
      <alignment horizontal="left" vertical="center" wrapText="1" indent="1"/>
    </xf>
    <xf numFmtId="0" fontId="1" fillId="0" borderId="12" xfId="0" applyFont="1" applyBorder="1" applyAlignment="1">
      <alignment horizontal="center" wrapText="1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0" xfId="0" applyAlignment="1">
      <alignment horizontal="left"/>
    </xf>
    <xf numFmtId="0" fontId="14" fillId="0" borderId="2" xfId="0" applyFont="1" applyBorder="1" applyAlignment="1" applyProtection="1">
      <alignment horizontal="center" vertical="center" wrapText="1"/>
      <protection hidden="1"/>
    </xf>
    <xf numFmtId="0" fontId="14" fillId="0" borderId="60" xfId="0" applyFont="1" applyBorder="1" applyAlignment="1" applyProtection="1">
      <alignment horizontal="center" vertical="center" wrapText="1"/>
      <protection hidden="1"/>
    </xf>
    <xf numFmtId="0" fontId="14" fillId="0" borderId="32" xfId="0" applyFont="1" applyBorder="1" applyAlignment="1" applyProtection="1">
      <alignment horizontal="center" vertical="center" wrapText="1"/>
      <protection hidden="1"/>
    </xf>
    <xf numFmtId="0" fontId="14" fillId="0" borderId="0" xfId="0" applyFont="1" applyAlignment="1" applyProtection="1">
      <alignment horizontal="center" vertical="center" wrapText="1"/>
      <protection hidden="1"/>
    </xf>
    <xf numFmtId="0" fontId="14" fillId="0" borderId="9" xfId="0" applyFont="1" applyBorder="1" applyAlignment="1" applyProtection="1">
      <alignment horizontal="center" vertical="center" wrapText="1"/>
      <protection hidden="1"/>
    </xf>
    <xf numFmtId="0" fontId="14" fillId="0" borderId="19" xfId="0" applyFont="1" applyBorder="1" applyAlignment="1" applyProtection="1">
      <alignment horizontal="center" vertical="center" wrapText="1"/>
      <protection hidden="1"/>
    </xf>
    <xf numFmtId="0" fontId="14" fillId="0" borderId="10" xfId="0" applyFont="1" applyBorder="1" applyAlignment="1" applyProtection="1">
      <alignment horizontal="center" vertical="center" wrapText="1"/>
      <protection hidden="1"/>
    </xf>
    <xf numFmtId="0" fontId="14" fillId="0" borderId="69" xfId="0" applyFont="1" applyBorder="1" applyAlignment="1" applyProtection="1">
      <alignment horizontal="center" vertical="center" wrapText="1"/>
      <protection hidden="1"/>
    </xf>
    <xf numFmtId="0" fontId="14" fillId="0" borderId="36" xfId="0" applyFont="1" applyBorder="1" applyAlignment="1" applyProtection="1">
      <alignment horizontal="center" vertical="center" wrapText="1"/>
      <protection hidden="1"/>
    </xf>
    <xf numFmtId="0" fontId="14" fillId="0" borderId="0" xfId="0" applyFont="1" applyBorder="1" applyAlignment="1" applyProtection="1">
      <alignment horizontal="center" vertical="center" wrapText="1"/>
      <protection hidden="1"/>
    </xf>
    <xf numFmtId="0" fontId="14" fillId="15" borderId="1" xfId="0" applyFont="1" applyFill="1" applyBorder="1" applyAlignment="1" applyProtection="1">
      <alignment horizontal="center" vertical="center" wrapText="1"/>
      <protection hidden="1"/>
    </xf>
    <xf numFmtId="0" fontId="1" fillId="0" borderId="11" xfId="0" applyFont="1" applyFill="1" applyBorder="1" applyAlignment="1">
      <alignment horizontal="center" wrapText="1"/>
    </xf>
    <xf numFmtId="0" fontId="1" fillId="0" borderId="62" xfId="0" applyFont="1" applyFill="1" applyBorder="1" applyAlignment="1">
      <alignment horizontal="center" wrapText="1"/>
    </xf>
    <xf numFmtId="0" fontId="1" fillId="0" borderId="12" xfId="0" applyFont="1" applyFill="1" applyBorder="1" applyAlignment="1">
      <alignment horizontal="center" wrapText="1"/>
    </xf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/>
    </xf>
    <xf numFmtId="0" fontId="7" fillId="0" borderId="57" xfId="0" applyFont="1" applyFill="1" applyBorder="1" applyAlignment="1">
      <alignment horizontal="center"/>
    </xf>
    <xf numFmtId="0" fontId="16" fillId="0" borderId="0" xfId="0" applyFont="1" applyAlignment="1">
      <alignment horizontal="left"/>
    </xf>
    <xf numFmtId="0" fontId="0" fillId="0" borderId="27" xfId="0" applyBorder="1" applyAlignment="1">
      <alignment horizontal="center"/>
    </xf>
    <xf numFmtId="0" fontId="1" fillId="0" borderId="27" xfId="0" applyFont="1" applyBorder="1" applyAlignment="1">
      <alignment horizontal="center" wrapText="1"/>
    </xf>
    <xf numFmtId="0" fontId="1" fillId="0" borderId="0" xfId="0" applyFont="1" applyBorder="1" applyAlignment="1">
      <alignment horizontal="center" wrapText="1"/>
    </xf>
    <xf numFmtId="0" fontId="1" fillId="0" borderId="29" xfId="0" applyFont="1" applyBorder="1" applyAlignment="1">
      <alignment horizontal="center" wrapText="1"/>
    </xf>
    <xf numFmtId="0" fontId="1" fillId="0" borderId="23" xfId="0" applyFont="1" applyBorder="1" applyAlignment="1">
      <alignment horizontal="center" wrapText="1"/>
    </xf>
    <xf numFmtId="0" fontId="5" fillId="0" borderId="20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0" fillId="0" borderId="38" xfId="0" applyBorder="1" applyAlignment="1">
      <alignment horizontal="center"/>
    </xf>
    <xf numFmtId="0" fontId="0" fillId="0" borderId="17" xfId="0" applyBorder="1" applyAlignment="1">
      <alignment horizontal="center"/>
    </xf>
    <xf numFmtId="0" fontId="16" fillId="0" borderId="0" xfId="0" applyFont="1" applyAlignment="1">
      <alignment horizontal="left" wrapText="1"/>
    </xf>
    <xf numFmtId="0" fontId="1" fillId="0" borderId="9" xfId="0" applyFont="1" applyBorder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0" fontId="1" fillId="0" borderId="15" xfId="0" applyFont="1" applyBorder="1" applyAlignment="1">
      <alignment horizontal="center" wrapText="1"/>
    </xf>
    <xf numFmtId="0" fontId="1" fillId="0" borderId="16" xfId="0" applyFont="1" applyBorder="1" applyAlignment="1">
      <alignment horizontal="center" wrapText="1"/>
    </xf>
    <xf numFmtId="0" fontId="1" fillId="0" borderId="26" xfId="0" applyFont="1" applyBorder="1" applyAlignment="1">
      <alignment horizontal="center" wrapText="1"/>
    </xf>
    <xf numFmtId="0" fontId="1" fillId="0" borderId="25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2" xfId="0" applyFont="1" applyFill="1" applyBorder="1" applyAlignment="1">
      <alignment horizontal="center" wrapText="1"/>
    </xf>
    <xf numFmtId="0" fontId="3" fillId="0" borderId="60" xfId="0" applyFont="1" applyFill="1" applyBorder="1" applyAlignment="1">
      <alignment horizontal="center" wrapText="1"/>
    </xf>
    <xf numFmtId="0" fontId="3" fillId="0" borderId="32" xfId="0" applyFont="1" applyFill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60" xfId="0" applyFont="1" applyBorder="1" applyAlignment="1">
      <alignment horizontal="center" wrapText="1"/>
    </xf>
    <xf numFmtId="0" fontId="3" fillId="0" borderId="32" xfId="0" applyFont="1" applyBorder="1" applyAlignment="1">
      <alignment horizontal="center" wrapText="1"/>
    </xf>
    <xf numFmtId="0" fontId="23" fillId="0" borderId="29" xfId="0" applyFont="1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41" xfId="0" applyBorder="1" applyAlignment="1">
      <alignment horizontal="center"/>
    </xf>
    <xf numFmtId="0" fontId="0" fillId="0" borderId="14" xfId="0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41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58" xfId="0" applyFont="1" applyBorder="1" applyAlignment="1">
      <alignment horizontal="center"/>
    </xf>
    <xf numFmtId="0" fontId="5" fillId="0" borderId="51" xfId="0" applyFont="1" applyBorder="1" applyAlignment="1">
      <alignment horizontal="center"/>
    </xf>
    <xf numFmtId="0" fontId="3" fillId="0" borderId="36" xfId="0" applyFont="1" applyBorder="1" applyAlignment="1">
      <alignment horizontal="center" wrapText="1"/>
    </xf>
    <xf numFmtId="0" fontId="3" fillId="0" borderId="72" xfId="0" applyFont="1" applyBorder="1" applyAlignment="1">
      <alignment horizontal="center" wrapText="1"/>
    </xf>
    <xf numFmtId="0" fontId="3" fillId="0" borderId="13" xfId="0" applyFont="1" applyFill="1" applyBorder="1" applyAlignment="1">
      <alignment horizontal="center" wrapText="1"/>
    </xf>
    <xf numFmtId="0" fontId="3" fillId="0" borderId="14" xfId="0" applyFont="1" applyFill="1" applyBorder="1" applyAlignment="1">
      <alignment horizontal="center" wrapText="1"/>
    </xf>
    <xf numFmtId="0" fontId="3" fillId="0" borderId="36" xfId="0" applyFont="1" applyFill="1" applyBorder="1" applyAlignment="1">
      <alignment horizontal="center" wrapText="1"/>
    </xf>
    <xf numFmtId="0" fontId="3" fillId="0" borderId="72" xfId="0" applyFont="1" applyFill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28" xfId="0" applyFont="1" applyBorder="1" applyAlignment="1">
      <alignment horizontal="center" wrapText="1"/>
    </xf>
    <xf numFmtId="0" fontId="3" fillId="0" borderId="73" xfId="0" applyFont="1" applyBorder="1" applyAlignment="1">
      <alignment horizontal="center" wrapText="1"/>
    </xf>
    <xf numFmtId="0" fontId="3" fillId="0" borderId="70" xfId="0" applyFont="1" applyBorder="1" applyAlignment="1">
      <alignment horizontal="center" wrapText="1"/>
    </xf>
    <xf numFmtId="0" fontId="0" fillId="0" borderId="53" xfId="0" applyBorder="1" applyAlignment="1">
      <alignment horizontal="center" wrapText="1"/>
    </xf>
    <xf numFmtId="0" fontId="0" fillId="0" borderId="22" xfId="0" applyBorder="1" applyAlignment="1">
      <alignment horizontal="center" wrapText="1"/>
    </xf>
    <xf numFmtId="0" fontId="3" fillId="0" borderId="73" xfId="0" applyFont="1" applyFill="1" applyBorder="1" applyAlignment="1">
      <alignment horizontal="center" wrapText="1"/>
    </xf>
    <xf numFmtId="0" fontId="3" fillId="0" borderId="70" xfId="0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19.xml.rels><?xml version="1.0" encoding="UTF-8" standalone="yes"?>
<Relationships xmlns="http://schemas.openxmlformats.org/package/2006/relationships"><Relationship Id="rId1" Type="http://schemas.microsoft.com/office/2006/relationships/activeXControlBinary" Target="activeX19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20.xml.rels><?xml version="1.0" encoding="UTF-8" standalone="yes"?>
<Relationships xmlns="http://schemas.openxmlformats.org/package/2006/relationships"><Relationship Id="rId1" Type="http://schemas.microsoft.com/office/2006/relationships/activeXControlBinary" Target="activeX20.bin"/></Relationships>
</file>

<file path=xl/activeX/_rels/activeX21.xml.rels><?xml version="1.0" encoding="UTF-8" standalone="yes"?>
<Relationships xmlns="http://schemas.openxmlformats.org/package/2006/relationships"><Relationship Id="rId1" Type="http://schemas.microsoft.com/office/2006/relationships/activeXControlBinary" Target="activeX21.bin"/></Relationships>
</file>

<file path=xl/activeX/_rels/activeX22.xml.rels><?xml version="1.0" encoding="UTF-8" standalone="yes"?>
<Relationships xmlns="http://schemas.openxmlformats.org/package/2006/relationships"><Relationship Id="rId1" Type="http://schemas.microsoft.com/office/2006/relationships/activeXControlBinary" Target="activeX22.bin"/></Relationships>
</file>

<file path=xl/activeX/_rels/activeX23.xml.rels><?xml version="1.0" encoding="UTF-8" standalone="yes"?>
<Relationships xmlns="http://schemas.openxmlformats.org/package/2006/relationships"><Relationship Id="rId1" Type="http://schemas.microsoft.com/office/2006/relationships/activeXControlBinary" Target="activeX23.bin"/></Relationships>
</file>

<file path=xl/activeX/_rels/activeX24.xml.rels><?xml version="1.0" encoding="UTF-8" standalone="yes"?>
<Relationships xmlns="http://schemas.openxmlformats.org/package/2006/relationships"><Relationship Id="rId1" Type="http://schemas.microsoft.com/office/2006/relationships/activeXControlBinary" Target="activeX24.bin"/></Relationships>
</file>

<file path=xl/activeX/_rels/activeX25.xml.rels><?xml version="1.0" encoding="UTF-8" standalone="yes"?>
<Relationships xmlns="http://schemas.openxmlformats.org/package/2006/relationships"><Relationship Id="rId1" Type="http://schemas.microsoft.com/office/2006/relationships/activeXControlBinary" Target="activeX25.bin"/></Relationships>
</file>

<file path=xl/activeX/_rels/activeX26.xml.rels><?xml version="1.0" encoding="UTF-8" standalone="yes"?>
<Relationships xmlns="http://schemas.openxmlformats.org/package/2006/relationships"><Relationship Id="rId1" Type="http://schemas.microsoft.com/office/2006/relationships/activeXControlBinary" Target="activeX26.bin"/></Relationships>
</file>

<file path=xl/activeX/_rels/activeX27.xml.rels><?xml version="1.0" encoding="UTF-8" standalone="yes"?>
<Relationships xmlns="http://schemas.openxmlformats.org/package/2006/relationships"><Relationship Id="rId1" Type="http://schemas.microsoft.com/office/2006/relationships/activeXControlBinary" Target="activeX27.bin"/></Relationships>
</file>

<file path=xl/activeX/_rels/activeX28.xml.rels><?xml version="1.0" encoding="UTF-8" standalone="yes"?>
<Relationships xmlns="http://schemas.openxmlformats.org/package/2006/relationships"><Relationship Id="rId1" Type="http://schemas.microsoft.com/office/2006/relationships/activeXControlBinary" Target="activeX28.bin"/></Relationships>
</file>

<file path=xl/activeX/_rels/activeX29.xml.rels><?xml version="1.0" encoding="UTF-8" standalone="yes"?>
<Relationships xmlns="http://schemas.openxmlformats.org/package/2006/relationships"><Relationship Id="rId1" Type="http://schemas.microsoft.com/office/2006/relationships/activeXControlBinary" Target="activeX29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30.xml.rels><?xml version="1.0" encoding="UTF-8" standalone="yes"?>
<Relationships xmlns="http://schemas.openxmlformats.org/package/2006/relationships"><Relationship Id="rId1" Type="http://schemas.microsoft.com/office/2006/relationships/activeXControlBinary" Target="activeX30.bin"/></Relationships>
</file>

<file path=xl/activeX/_rels/activeX31.xml.rels><?xml version="1.0" encoding="UTF-8" standalone="yes"?>
<Relationships xmlns="http://schemas.openxmlformats.org/package/2006/relationships"><Relationship Id="rId1" Type="http://schemas.microsoft.com/office/2006/relationships/activeXControlBinary" Target="activeX31.bin"/></Relationships>
</file>

<file path=xl/activeX/_rels/activeX32.xml.rels><?xml version="1.0" encoding="UTF-8" standalone="yes"?>
<Relationships xmlns="http://schemas.openxmlformats.org/package/2006/relationships"><Relationship Id="rId1" Type="http://schemas.microsoft.com/office/2006/relationships/activeXControlBinary" Target="activeX32.bin"/></Relationships>
</file>

<file path=xl/activeX/_rels/activeX33.xml.rels><?xml version="1.0" encoding="UTF-8" standalone="yes"?>
<Relationships xmlns="http://schemas.openxmlformats.org/package/2006/relationships"><Relationship Id="rId1" Type="http://schemas.microsoft.com/office/2006/relationships/activeXControlBinary" Target="activeX33.bin"/></Relationships>
</file>

<file path=xl/activeX/_rels/activeX34.xml.rels><?xml version="1.0" encoding="UTF-8" standalone="yes"?>
<Relationships xmlns="http://schemas.openxmlformats.org/package/2006/relationships"><Relationship Id="rId1" Type="http://schemas.microsoft.com/office/2006/relationships/activeXControlBinary" Target="activeX34.bin"/></Relationships>
</file>

<file path=xl/activeX/_rels/activeX35.xml.rels><?xml version="1.0" encoding="UTF-8" standalone="yes"?>
<Relationships xmlns="http://schemas.openxmlformats.org/package/2006/relationships"><Relationship Id="rId1" Type="http://schemas.microsoft.com/office/2006/relationships/activeXControlBinary" Target="activeX35.bin"/></Relationships>
</file>

<file path=xl/activeX/_rels/activeX36.xml.rels><?xml version="1.0" encoding="UTF-8" standalone="yes"?>
<Relationships xmlns="http://schemas.openxmlformats.org/package/2006/relationships"><Relationship Id="rId1" Type="http://schemas.microsoft.com/office/2006/relationships/activeXControlBinary" Target="activeX36.bin"/></Relationships>
</file>

<file path=xl/activeX/_rels/activeX37.xml.rels><?xml version="1.0" encoding="UTF-8" standalone="yes"?>
<Relationships xmlns="http://schemas.openxmlformats.org/package/2006/relationships"><Relationship Id="rId1" Type="http://schemas.microsoft.com/office/2006/relationships/activeXControlBinary" Target="activeX37.bin"/></Relationships>
</file>

<file path=xl/activeX/_rels/activeX38.xml.rels><?xml version="1.0" encoding="UTF-8" standalone="yes"?>
<Relationships xmlns="http://schemas.openxmlformats.org/package/2006/relationships"><Relationship Id="rId1" Type="http://schemas.microsoft.com/office/2006/relationships/activeXControlBinary" Target="activeX38.bin"/></Relationships>
</file>

<file path=xl/activeX/_rels/activeX39.xml.rels><?xml version="1.0" encoding="UTF-8" standalone="yes"?>
<Relationships xmlns="http://schemas.openxmlformats.org/package/2006/relationships"><Relationship Id="rId1" Type="http://schemas.microsoft.com/office/2006/relationships/activeXControlBinary" Target="activeX39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40.xml.rels><?xml version="1.0" encoding="UTF-8" standalone="yes"?>
<Relationships xmlns="http://schemas.openxmlformats.org/package/2006/relationships"><Relationship Id="rId1" Type="http://schemas.microsoft.com/office/2006/relationships/activeXControlBinary" Target="activeX40.bin"/></Relationships>
</file>

<file path=xl/activeX/_rels/activeX41.xml.rels><?xml version="1.0" encoding="UTF-8" standalone="yes"?>
<Relationships xmlns="http://schemas.openxmlformats.org/package/2006/relationships"><Relationship Id="rId1" Type="http://schemas.microsoft.com/office/2006/relationships/activeXControlBinary" Target="activeX41.bin"/></Relationships>
</file>

<file path=xl/activeX/_rels/activeX42.xml.rels><?xml version="1.0" encoding="UTF-8" standalone="yes"?>
<Relationships xmlns="http://schemas.openxmlformats.org/package/2006/relationships"><Relationship Id="rId1" Type="http://schemas.microsoft.com/office/2006/relationships/activeXControlBinary" Target="activeX42.bin"/></Relationships>
</file>

<file path=xl/activeX/_rels/activeX43.xml.rels><?xml version="1.0" encoding="UTF-8" standalone="yes"?>
<Relationships xmlns="http://schemas.openxmlformats.org/package/2006/relationships"><Relationship Id="rId1" Type="http://schemas.microsoft.com/office/2006/relationships/activeXControlBinary" Target="activeX43.bin"/></Relationships>
</file>

<file path=xl/activeX/_rels/activeX44.xml.rels><?xml version="1.0" encoding="UTF-8" standalone="yes"?>
<Relationships xmlns="http://schemas.openxmlformats.org/package/2006/relationships"><Relationship Id="rId1" Type="http://schemas.microsoft.com/office/2006/relationships/activeXControlBinary" Target="activeX44.bin"/></Relationships>
</file>

<file path=xl/activeX/_rels/activeX45.xml.rels><?xml version="1.0" encoding="UTF-8" standalone="yes"?>
<Relationships xmlns="http://schemas.openxmlformats.org/package/2006/relationships"><Relationship Id="rId1" Type="http://schemas.microsoft.com/office/2006/relationships/activeXControlBinary" Target="activeX45.bin"/></Relationships>
</file>

<file path=xl/activeX/_rels/activeX46.xml.rels><?xml version="1.0" encoding="UTF-8" standalone="yes"?>
<Relationships xmlns="http://schemas.openxmlformats.org/package/2006/relationships"><Relationship Id="rId1" Type="http://schemas.microsoft.com/office/2006/relationships/activeXControlBinary" Target="activeX46.bin"/></Relationships>
</file>

<file path=xl/activeX/_rels/activeX47.xml.rels><?xml version="1.0" encoding="UTF-8" standalone="yes"?>
<Relationships xmlns="http://schemas.openxmlformats.org/package/2006/relationships"><Relationship Id="rId1" Type="http://schemas.microsoft.com/office/2006/relationships/activeXControlBinary" Target="activeX47.bin"/></Relationships>
</file>

<file path=xl/activeX/_rels/activeX48.xml.rels><?xml version="1.0" encoding="UTF-8" standalone="yes"?>
<Relationships xmlns="http://schemas.openxmlformats.org/package/2006/relationships"><Relationship Id="rId1" Type="http://schemas.microsoft.com/office/2006/relationships/activeXControlBinary" Target="activeX48.bin"/></Relationships>
</file>

<file path=xl/activeX/_rels/activeX49.xml.rels><?xml version="1.0" encoding="UTF-8" standalone="yes"?>
<Relationships xmlns="http://schemas.openxmlformats.org/package/2006/relationships"><Relationship Id="rId1" Type="http://schemas.microsoft.com/office/2006/relationships/activeXControlBinary" Target="activeX49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50.xml.rels><?xml version="1.0" encoding="UTF-8" standalone="yes"?>
<Relationships xmlns="http://schemas.openxmlformats.org/package/2006/relationships"><Relationship Id="rId1" Type="http://schemas.microsoft.com/office/2006/relationships/activeXControlBinary" Target="activeX50.bin"/></Relationships>
</file>

<file path=xl/activeX/_rels/activeX51.xml.rels><?xml version="1.0" encoding="UTF-8" standalone="yes"?>
<Relationships xmlns="http://schemas.openxmlformats.org/package/2006/relationships"><Relationship Id="rId1" Type="http://schemas.microsoft.com/office/2006/relationships/activeXControlBinary" Target="activeX51.bin"/></Relationships>
</file>

<file path=xl/activeX/_rels/activeX52.xml.rels><?xml version="1.0" encoding="UTF-8" standalone="yes"?>
<Relationships xmlns="http://schemas.openxmlformats.org/package/2006/relationships"><Relationship Id="rId1" Type="http://schemas.microsoft.com/office/2006/relationships/activeXControlBinary" Target="activeX52.bin"/></Relationships>
</file>

<file path=xl/activeX/_rels/activeX53.xml.rels><?xml version="1.0" encoding="UTF-8" standalone="yes"?>
<Relationships xmlns="http://schemas.openxmlformats.org/package/2006/relationships"><Relationship Id="rId1" Type="http://schemas.microsoft.com/office/2006/relationships/activeXControlBinary" Target="activeX53.bin"/></Relationships>
</file>

<file path=xl/activeX/_rels/activeX54.xml.rels><?xml version="1.0" encoding="UTF-8" standalone="yes"?>
<Relationships xmlns="http://schemas.openxmlformats.org/package/2006/relationships"><Relationship Id="rId1" Type="http://schemas.microsoft.com/office/2006/relationships/activeXControlBinary" Target="activeX54.bin"/></Relationships>
</file>

<file path=xl/activeX/_rels/activeX55.xml.rels><?xml version="1.0" encoding="UTF-8" standalone="yes"?>
<Relationships xmlns="http://schemas.openxmlformats.org/package/2006/relationships"><Relationship Id="rId1" Type="http://schemas.microsoft.com/office/2006/relationships/activeXControlBinary" Target="activeX55.bin"/></Relationships>
</file>

<file path=xl/activeX/_rels/activeX56.xml.rels><?xml version="1.0" encoding="UTF-8" standalone="yes"?>
<Relationships xmlns="http://schemas.openxmlformats.org/package/2006/relationships"><Relationship Id="rId1" Type="http://schemas.microsoft.com/office/2006/relationships/activeXControlBinary" Target="activeX56.bin"/></Relationships>
</file>

<file path=xl/activeX/_rels/activeX57.xml.rels><?xml version="1.0" encoding="UTF-8" standalone="yes"?>
<Relationships xmlns="http://schemas.openxmlformats.org/package/2006/relationships"><Relationship Id="rId1" Type="http://schemas.microsoft.com/office/2006/relationships/activeXControlBinary" Target="activeX57.bin"/></Relationships>
</file>

<file path=xl/activeX/_rels/activeX58.xml.rels><?xml version="1.0" encoding="UTF-8" standalone="yes"?>
<Relationships xmlns="http://schemas.openxmlformats.org/package/2006/relationships"><Relationship Id="rId1" Type="http://schemas.microsoft.com/office/2006/relationships/activeXControlBinary" Target="activeX58.bin"/></Relationships>
</file>

<file path=xl/activeX/_rels/activeX59.xml.rels><?xml version="1.0" encoding="UTF-8" standalone="yes"?>
<Relationships xmlns="http://schemas.openxmlformats.org/package/2006/relationships"><Relationship Id="rId1" Type="http://schemas.microsoft.com/office/2006/relationships/activeXControlBinary" Target="activeX59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60.xml.rels><?xml version="1.0" encoding="UTF-8" standalone="yes"?>
<Relationships xmlns="http://schemas.openxmlformats.org/package/2006/relationships"><Relationship Id="rId1" Type="http://schemas.microsoft.com/office/2006/relationships/activeXControlBinary" Target="activeX60.bin"/></Relationships>
</file>

<file path=xl/activeX/_rels/activeX61.xml.rels><?xml version="1.0" encoding="UTF-8" standalone="yes"?>
<Relationships xmlns="http://schemas.openxmlformats.org/package/2006/relationships"><Relationship Id="rId1" Type="http://schemas.microsoft.com/office/2006/relationships/activeXControlBinary" Target="activeX61.bin"/></Relationships>
</file>

<file path=xl/activeX/_rels/activeX62.xml.rels><?xml version="1.0" encoding="UTF-8" standalone="yes"?>
<Relationships xmlns="http://schemas.openxmlformats.org/package/2006/relationships"><Relationship Id="rId1" Type="http://schemas.microsoft.com/office/2006/relationships/activeXControlBinary" Target="activeX62.bin"/></Relationships>
</file>

<file path=xl/activeX/_rels/activeX63.xml.rels><?xml version="1.0" encoding="UTF-8" standalone="yes"?>
<Relationships xmlns="http://schemas.openxmlformats.org/package/2006/relationships"><Relationship Id="rId1" Type="http://schemas.microsoft.com/office/2006/relationships/activeXControlBinary" Target="activeX63.bin"/></Relationships>
</file>

<file path=xl/activeX/_rels/activeX64.xml.rels><?xml version="1.0" encoding="UTF-8" standalone="yes"?>
<Relationships xmlns="http://schemas.openxmlformats.org/package/2006/relationships"><Relationship Id="rId1" Type="http://schemas.microsoft.com/office/2006/relationships/activeXControlBinary" Target="activeX64.bin"/></Relationships>
</file>

<file path=xl/activeX/_rels/activeX65.xml.rels><?xml version="1.0" encoding="UTF-8" standalone="yes"?>
<Relationships xmlns="http://schemas.openxmlformats.org/package/2006/relationships"><Relationship Id="rId1" Type="http://schemas.microsoft.com/office/2006/relationships/activeXControlBinary" Target="activeX65.bin"/></Relationships>
</file>

<file path=xl/activeX/_rels/activeX66.xml.rels><?xml version="1.0" encoding="UTF-8" standalone="yes"?>
<Relationships xmlns="http://schemas.openxmlformats.org/package/2006/relationships"><Relationship Id="rId1" Type="http://schemas.microsoft.com/office/2006/relationships/activeXControlBinary" Target="activeX66.bin"/></Relationships>
</file>

<file path=xl/activeX/_rels/activeX67.xml.rels><?xml version="1.0" encoding="UTF-8" standalone="yes"?>
<Relationships xmlns="http://schemas.openxmlformats.org/package/2006/relationships"><Relationship Id="rId1" Type="http://schemas.microsoft.com/office/2006/relationships/activeXControlBinary" Target="activeX67.bin"/></Relationships>
</file>

<file path=xl/activeX/_rels/activeX68.xml.rels><?xml version="1.0" encoding="UTF-8" standalone="yes"?>
<Relationships xmlns="http://schemas.openxmlformats.org/package/2006/relationships"><Relationship Id="rId1" Type="http://schemas.microsoft.com/office/2006/relationships/activeXControlBinary" Target="activeX68.bin"/></Relationships>
</file>

<file path=xl/activeX/_rels/activeX69.xml.rels><?xml version="1.0" encoding="UTF-8" standalone="yes"?>
<Relationships xmlns="http://schemas.openxmlformats.org/package/2006/relationships"><Relationship Id="rId1" Type="http://schemas.microsoft.com/office/2006/relationships/activeXControlBinary" Target="activeX69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70.xml.rels><?xml version="1.0" encoding="UTF-8" standalone="yes"?>
<Relationships xmlns="http://schemas.openxmlformats.org/package/2006/relationships"><Relationship Id="rId1" Type="http://schemas.microsoft.com/office/2006/relationships/activeXControlBinary" Target="activeX70.bin"/></Relationships>
</file>

<file path=xl/activeX/_rels/activeX71.xml.rels><?xml version="1.0" encoding="UTF-8" standalone="yes"?>
<Relationships xmlns="http://schemas.openxmlformats.org/package/2006/relationships"><Relationship Id="rId1" Type="http://schemas.microsoft.com/office/2006/relationships/activeXControlBinary" Target="activeX71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10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11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12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13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14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15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16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17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18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19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20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21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22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23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24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25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26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27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28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29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3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30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31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32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33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34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35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36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37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38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39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4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40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41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42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43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44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45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46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47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48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49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5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50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51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52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53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54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55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56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57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58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59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6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60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61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62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63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64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65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66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67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68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69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7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70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71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8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9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'4 класс '!$B$35</c:f>
              <c:strCache>
                <c:ptCount val="1"/>
                <c:pt idx="0">
                  <c:v>5</c:v>
                </c:pt>
              </c:strCache>
            </c:strRef>
          </c:tx>
          <c:cat>
            <c:strRef>
              <c:f>'4 класс '!$C$3:$X$3</c:f>
              <c:strCache>
                <c:ptCount val="22"/>
                <c:pt idx="0">
                  <c:v>1</c:v>
                </c:pt>
                <c:pt idx="1">
                  <c:v>2</c:v>
                </c:pt>
                <c:pt idx="2">
                  <c:v>3(1)</c:v>
                </c:pt>
                <c:pt idx="3">
                  <c:v>3(2)</c:v>
                </c:pt>
                <c:pt idx="4">
                  <c:v>3(3)</c:v>
                </c:pt>
                <c:pt idx="5">
                  <c:v>4</c:v>
                </c:pt>
                <c:pt idx="6">
                  <c:v>5</c:v>
                </c:pt>
                <c:pt idx="7">
                  <c:v>6(1)</c:v>
                </c:pt>
                <c:pt idx="8">
                  <c:v>6(2)</c:v>
                </c:pt>
                <c:pt idx="9">
                  <c:v>6(3)</c:v>
                </c:pt>
                <c:pt idx="10">
                  <c:v>7(1)</c:v>
                </c:pt>
                <c:pt idx="11">
                  <c:v>7(2)</c:v>
                </c:pt>
                <c:pt idx="12">
                  <c:v>8К1</c:v>
                </c:pt>
                <c:pt idx="13">
                  <c:v>8К2</c:v>
                </c:pt>
                <c:pt idx="14">
                  <c:v>8К3</c:v>
                </c:pt>
                <c:pt idx="15">
                  <c:v>9(1)</c:v>
                </c:pt>
                <c:pt idx="16">
                  <c:v>9(2)</c:v>
                </c:pt>
                <c:pt idx="17">
                  <c:v>9(3)</c:v>
                </c:pt>
                <c:pt idx="18">
                  <c:v>10(1)</c:v>
                </c:pt>
                <c:pt idx="19">
                  <c:v>10(2)К1</c:v>
                </c:pt>
                <c:pt idx="20">
                  <c:v>10(2)К2</c:v>
                </c:pt>
                <c:pt idx="21">
                  <c:v>10(3)К3</c:v>
                </c:pt>
              </c:strCache>
            </c:strRef>
          </c:cat>
          <c:val>
            <c:numRef>
              <c:f>'4 класс '!$C$35:$X$35</c:f>
              <c:numCache>
                <c:formatCode>0.0</c:formatCode>
                <c:ptCount val="22"/>
                <c:pt idx="0">
                  <c:v>2</c:v>
                </c:pt>
                <c:pt idx="1">
                  <c:v>2</c:v>
                </c:pt>
                <c:pt idx="2">
                  <c:v>0.5</c:v>
                </c:pt>
                <c:pt idx="3">
                  <c:v>2</c:v>
                </c:pt>
                <c:pt idx="4">
                  <c:v>1.5</c:v>
                </c:pt>
                <c:pt idx="5">
                  <c:v>1</c:v>
                </c:pt>
                <c:pt idx="6">
                  <c:v>1</c:v>
                </c:pt>
                <c:pt idx="7">
                  <c:v>0.5</c:v>
                </c:pt>
                <c:pt idx="8">
                  <c:v>1</c:v>
                </c:pt>
                <c:pt idx="9">
                  <c:v>2</c:v>
                </c:pt>
                <c:pt idx="10">
                  <c:v>1</c:v>
                </c:pt>
                <c:pt idx="11">
                  <c:v>2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2</c:v>
                </c:pt>
                <c:pt idx="19">
                  <c:v>1</c:v>
                </c:pt>
                <c:pt idx="20">
                  <c:v>1</c:v>
                </c:pt>
                <c:pt idx="21">
                  <c:v>1.5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'4 класс '!$B$36</c:f>
              <c:strCache>
                <c:ptCount val="1"/>
                <c:pt idx="0">
                  <c:v>4</c:v>
                </c:pt>
              </c:strCache>
            </c:strRef>
          </c:tx>
          <c:cat>
            <c:strRef>
              <c:f>'4 класс '!$C$3:$X$3</c:f>
              <c:strCache>
                <c:ptCount val="22"/>
                <c:pt idx="0">
                  <c:v>1</c:v>
                </c:pt>
                <c:pt idx="1">
                  <c:v>2</c:v>
                </c:pt>
                <c:pt idx="2">
                  <c:v>3(1)</c:v>
                </c:pt>
                <c:pt idx="3">
                  <c:v>3(2)</c:v>
                </c:pt>
                <c:pt idx="4">
                  <c:v>3(3)</c:v>
                </c:pt>
                <c:pt idx="5">
                  <c:v>4</c:v>
                </c:pt>
                <c:pt idx="6">
                  <c:v>5</c:v>
                </c:pt>
                <c:pt idx="7">
                  <c:v>6(1)</c:v>
                </c:pt>
                <c:pt idx="8">
                  <c:v>6(2)</c:v>
                </c:pt>
                <c:pt idx="9">
                  <c:v>6(3)</c:v>
                </c:pt>
                <c:pt idx="10">
                  <c:v>7(1)</c:v>
                </c:pt>
                <c:pt idx="11">
                  <c:v>7(2)</c:v>
                </c:pt>
                <c:pt idx="12">
                  <c:v>8К1</c:v>
                </c:pt>
                <c:pt idx="13">
                  <c:v>8К2</c:v>
                </c:pt>
                <c:pt idx="14">
                  <c:v>8К3</c:v>
                </c:pt>
                <c:pt idx="15">
                  <c:v>9(1)</c:v>
                </c:pt>
                <c:pt idx="16">
                  <c:v>9(2)</c:v>
                </c:pt>
                <c:pt idx="17">
                  <c:v>9(3)</c:v>
                </c:pt>
                <c:pt idx="18">
                  <c:v>10(1)</c:v>
                </c:pt>
                <c:pt idx="19">
                  <c:v>10(2)К1</c:v>
                </c:pt>
                <c:pt idx="20">
                  <c:v>10(2)К2</c:v>
                </c:pt>
                <c:pt idx="21">
                  <c:v>10(3)К3</c:v>
                </c:pt>
              </c:strCache>
            </c:strRef>
          </c:cat>
          <c:val>
            <c:numRef>
              <c:f>'4 класс '!$C$36:$X$36</c:f>
              <c:numCache>
                <c:formatCode>0.0</c:formatCode>
                <c:ptCount val="22"/>
                <c:pt idx="0">
                  <c:v>2</c:v>
                </c:pt>
                <c:pt idx="1">
                  <c:v>1.6875</c:v>
                </c:pt>
                <c:pt idx="2">
                  <c:v>0.125</c:v>
                </c:pt>
                <c:pt idx="3">
                  <c:v>1.1875</c:v>
                </c:pt>
                <c:pt idx="4">
                  <c:v>1.4375</c:v>
                </c:pt>
                <c:pt idx="5">
                  <c:v>1.5</c:v>
                </c:pt>
                <c:pt idx="6">
                  <c:v>0.875</c:v>
                </c:pt>
                <c:pt idx="7">
                  <c:v>0.75</c:v>
                </c:pt>
                <c:pt idx="8">
                  <c:v>0.625</c:v>
                </c:pt>
                <c:pt idx="9">
                  <c:v>0.375</c:v>
                </c:pt>
                <c:pt idx="10">
                  <c:v>0.9375</c:v>
                </c:pt>
                <c:pt idx="11">
                  <c:v>1.4375</c:v>
                </c:pt>
                <c:pt idx="12">
                  <c:v>0.9375</c:v>
                </c:pt>
                <c:pt idx="13">
                  <c:v>0.875</c:v>
                </c:pt>
                <c:pt idx="14">
                  <c:v>0.8125</c:v>
                </c:pt>
                <c:pt idx="15">
                  <c:v>1</c:v>
                </c:pt>
                <c:pt idx="16">
                  <c:v>1</c:v>
                </c:pt>
                <c:pt idx="17">
                  <c:v>0.625</c:v>
                </c:pt>
                <c:pt idx="18">
                  <c:v>1.9375</c:v>
                </c:pt>
                <c:pt idx="19">
                  <c:v>0.25</c:v>
                </c:pt>
                <c:pt idx="20">
                  <c:v>0.875</c:v>
                </c:pt>
                <c:pt idx="21">
                  <c:v>0.9375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'4 класс '!$B$37</c:f>
              <c:strCache>
                <c:ptCount val="1"/>
                <c:pt idx="0">
                  <c:v>3</c:v>
                </c:pt>
              </c:strCache>
            </c:strRef>
          </c:tx>
          <c:cat>
            <c:strRef>
              <c:f>'4 класс '!$C$3:$X$3</c:f>
              <c:strCache>
                <c:ptCount val="22"/>
                <c:pt idx="0">
                  <c:v>1</c:v>
                </c:pt>
                <c:pt idx="1">
                  <c:v>2</c:v>
                </c:pt>
                <c:pt idx="2">
                  <c:v>3(1)</c:v>
                </c:pt>
                <c:pt idx="3">
                  <c:v>3(2)</c:v>
                </c:pt>
                <c:pt idx="4">
                  <c:v>3(3)</c:v>
                </c:pt>
                <c:pt idx="5">
                  <c:v>4</c:v>
                </c:pt>
                <c:pt idx="6">
                  <c:v>5</c:v>
                </c:pt>
                <c:pt idx="7">
                  <c:v>6(1)</c:v>
                </c:pt>
                <c:pt idx="8">
                  <c:v>6(2)</c:v>
                </c:pt>
                <c:pt idx="9">
                  <c:v>6(3)</c:v>
                </c:pt>
                <c:pt idx="10">
                  <c:v>7(1)</c:v>
                </c:pt>
                <c:pt idx="11">
                  <c:v>7(2)</c:v>
                </c:pt>
                <c:pt idx="12">
                  <c:v>8К1</c:v>
                </c:pt>
                <c:pt idx="13">
                  <c:v>8К2</c:v>
                </c:pt>
                <c:pt idx="14">
                  <c:v>8К3</c:v>
                </c:pt>
                <c:pt idx="15">
                  <c:v>9(1)</c:v>
                </c:pt>
                <c:pt idx="16">
                  <c:v>9(2)</c:v>
                </c:pt>
                <c:pt idx="17">
                  <c:v>9(3)</c:v>
                </c:pt>
                <c:pt idx="18">
                  <c:v>10(1)</c:v>
                </c:pt>
                <c:pt idx="19">
                  <c:v>10(2)К1</c:v>
                </c:pt>
                <c:pt idx="20">
                  <c:v>10(2)К2</c:v>
                </c:pt>
                <c:pt idx="21">
                  <c:v>10(3)К3</c:v>
                </c:pt>
              </c:strCache>
            </c:strRef>
          </c:cat>
          <c:val>
            <c:numRef>
              <c:f>'4 класс '!$C$37:$X$37</c:f>
              <c:numCache>
                <c:formatCode>0.0</c:formatCode>
                <c:ptCount val="22"/>
                <c:pt idx="0">
                  <c:v>2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0.25</c:v>
                </c:pt>
                <c:pt idx="5">
                  <c:v>1.5</c:v>
                </c:pt>
                <c:pt idx="6">
                  <c:v>1</c:v>
                </c:pt>
                <c:pt idx="7">
                  <c:v>0.75</c:v>
                </c:pt>
                <c:pt idx="8">
                  <c:v>0</c:v>
                </c:pt>
                <c:pt idx="9">
                  <c:v>0</c:v>
                </c:pt>
                <c:pt idx="10">
                  <c:v>0.75</c:v>
                </c:pt>
                <c:pt idx="11">
                  <c:v>1.75</c:v>
                </c:pt>
                <c:pt idx="12">
                  <c:v>0.25</c:v>
                </c:pt>
                <c:pt idx="13">
                  <c:v>0.25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0.25</c:v>
                </c:pt>
                <c:pt idx="18">
                  <c:v>1.5</c:v>
                </c:pt>
                <c:pt idx="19">
                  <c:v>0</c:v>
                </c:pt>
                <c:pt idx="20">
                  <c:v>0.5</c:v>
                </c:pt>
                <c:pt idx="21">
                  <c:v>0.75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'4 класс '!$B$38</c:f>
              <c:strCache>
                <c:ptCount val="1"/>
                <c:pt idx="0">
                  <c:v>2</c:v>
                </c:pt>
              </c:strCache>
            </c:strRef>
          </c:tx>
          <c:cat>
            <c:strRef>
              <c:f>'4 класс '!$C$3:$X$3</c:f>
              <c:strCache>
                <c:ptCount val="22"/>
                <c:pt idx="0">
                  <c:v>1</c:v>
                </c:pt>
                <c:pt idx="1">
                  <c:v>2</c:v>
                </c:pt>
                <c:pt idx="2">
                  <c:v>3(1)</c:v>
                </c:pt>
                <c:pt idx="3">
                  <c:v>3(2)</c:v>
                </c:pt>
                <c:pt idx="4">
                  <c:v>3(3)</c:v>
                </c:pt>
                <c:pt idx="5">
                  <c:v>4</c:v>
                </c:pt>
                <c:pt idx="6">
                  <c:v>5</c:v>
                </c:pt>
                <c:pt idx="7">
                  <c:v>6(1)</c:v>
                </c:pt>
                <c:pt idx="8">
                  <c:v>6(2)</c:v>
                </c:pt>
                <c:pt idx="9">
                  <c:v>6(3)</c:v>
                </c:pt>
                <c:pt idx="10">
                  <c:v>7(1)</c:v>
                </c:pt>
                <c:pt idx="11">
                  <c:v>7(2)</c:v>
                </c:pt>
                <c:pt idx="12">
                  <c:v>8К1</c:v>
                </c:pt>
                <c:pt idx="13">
                  <c:v>8К2</c:v>
                </c:pt>
                <c:pt idx="14">
                  <c:v>8К3</c:v>
                </c:pt>
                <c:pt idx="15">
                  <c:v>9(1)</c:v>
                </c:pt>
                <c:pt idx="16">
                  <c:v>9(2)</c:v>
                </c:pt>
                <c:pt idx="17">
                  <c:v>9(3)</c:v>
                </c:pt>
                <c:pt idx="18">
                  <c:v>10(1)</c:v>
                </c:pt>
                <c:pt idx="19">
                  <c:v>10(2)К1</c:v>
                </c:pt>
                <c:pt idx="20">
                  <c:v>10(2)К2</c:v>
                </c:pt>
                <c:pt idx="21">
                  <c:v>10(3)К3</c:v>
                </c:pt>
              </c:strCache>
            </c:strRef>
          </c:cat>
          <c:val>
            <c:numRef>
              <c:f>'4 класс '!$C$38:$X$38</c:f>
              <c:numCache>
                <c:formatCode>0.0</c:formatCode>
                <c:ptCount val="22"/>
              </c:numCache>
            </c:numRef>
          </c:val>
          <c:smooth val="0"/>
        </c:ser>
        <c:ser>
          <c:idx val="4"/>
          <c:order val="4"/>
          <c:tx>
            <c:strRef>
              <c:f>'4 класс '!$B$39</c:f>
              <c:strCache>
                <c:ptCount val="1"/>
                <c:pt idx="0">
                  <c:v>медиана</c:v>
                </c:pt>
              </c:strCache>
            </c:strRef>
          </c:tx>
          <c:cat>
            <c:strRef>
              <c:f>'4 класс '!$C$3:$X$3</c:f>
              <c:strCache>
                <c:ptCount val="22"/>
                <c:pt idx="0">
                  <c:v>1</c:v>
                </c:pt>
                <c:pt idx="1">
                  <c:v>2</c:v>
                </c:pt>
                <c:pt idx="2">
                  <c:v>3(1)</c:v>
                </c:pt>
                <c:pt idx="3">
                  <c:v>3(2)</c:v>
                </c:pt>
                <c:pt idx="4">
                  <c:v>3(3)</c:v>
                </c:pt>
                <c:pt idx="5">
                  <c:v>4</c:v>
                </c:pt>
                <c:pt idx="6">
                  <c:v>5</c:v>
                </c:pt>
                <c:pt idx="7">
                  <c:v>6(1)</c:v>
                </c:pt>
                <c:pt idx="8">
                  <c:v>6(2)</c:v>
                </c:pt>
                <c:pt idx="9">
                  <c:v>6(3)</c:v>
                </c:pt>
                <c:pt idx="10">
                  <c:v>7(1)</c:v>
                </c:pt>
                <c:pt idx="11">
                  <c:v>7(2)</c:v>
                </c:pt>
                <c:pt idx="12">
                  <c:v>8К1</c:v>
                </c:pt>
                <c:pt idx="13">
                  <c:v>8К2</c:v>
                </c:pt>
                <c:pt idx="14">
                  <c:v>8К3</c:v>
                </c:pt>
                <c:pt idx="15">
                  <c:v>9(1)</c:v>
                </c:pt>
                <c:pt idx="16">
                  <c:v>9(2)</c:v>
                </c:pt>
                <c:pt idx="17">
                  <c:v>9(3)</c:v>
                </c:pt>
                <c:pt idx="18">
                  <c:v>10(1)</c:v>
                </c:pt>
                <c:pt idx="19">
                  <c:v>10(2)К1</c:v>
                </c:pt>
                <c:pt idx="20">
                  <c:v>10(2)К2</c:v>
                </c:pt>
                <c:pt idx="21">
                  <c:v>10(3)К3</c:v>
                </c:pt>
              </c:strCache>
            </c:strRef>
          </c:cat>
          <c:val>
            <c:numRef>
              <c:f>'4 класс '!$C$39:$X$39</c:f>
              <c:numCache>
                <c:formatCode>0.0</c:formatCode>
                <c:ptCount val="22"/>
                <c:pt idx="0">
                  <c:v>2</c:v>
                </c:pt>
                <c:pt idx="1">
                  <c:v>1.6875</c:v>
                </c:pt>
                <c:pt idx="2">
                  <c:v>0.125</c:v>
                </c:pt>
                <c:pt idx="3">
                  <c:v>1.1875</c:v>
                </c:pt>
                <c:pt idx="4">
                  <c:v>1.4375</c:v>
                </c:pt>
                <c:pt idx="5">
                  <c:v>1.5</c:v>
                </c:pt>
                <c:pt idx="6">
                  <c:v>1</c:v>
                </c:pt>
                <c:pt idx="7">
                  <c:v>0.75</c:v>
                </c:pt>
                <c:pt idx="8">
                  <c:v>0.625</c:v>
                </c:pt>
                <c:pt idx="9">
                  <c:v>0.375</c:v>
                </c:pt>
                <c:pt idx="10">
                  <c:v>0.9375</c:v>
                </c:pt>
                <c:pt idx="11">
                  <c:v>1.75</c:v>
                </c:pt>
                <c:pt idx="12">
                  <c:v>0.9375</c:v>
                </c:pt>
                <c:pt idx="13">
                  <c:v>0.875</c:v>
                </c:pt>
                <c:pt idx="14">
                  <c:v>0.8125</c:v>
                </c:pt>
                <c:pt idx="15">
                  <c:v>1</c:v>
                </c:pt>
                <c:pt idx="16">
                  <c:v>1</c:v>
                </c:pt>
                <c:pt idx="17">
                  <c:v>0.625</c:v>
                </c:pt>
                <c:pt idx="18">
                  <c:v>1.9375</c:v>
                </c:pt>
                <c:pt idx="19">
                  <c:v>0.25</c:v>
                </c:pt>
                <c:pt idx="20">
                  <c:v>0.875</c:v>
                </c:pt>
                <c:pt idx="21">
                  <c:v>0.9375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746496"/>
        <c:axId val="92748032"/>
      </c:lineChart>
      <c:catAx>
        <c:axId val="92746496"/>
        <c:scaling>
          <c:orientation val="minMax"/>
        </c:scaling>
        <c:delete val="0"/>
        <c:axPos val="b"/>
        <c:majorTickMark val="out"/>
        <c:minorTickMark val="none"/>
        <c:tickLblPos val="nextTo"/>
        <c:crossAx val="92748032"/>
        <c:crosses val="autoZero"/>
        <c:auto val="1"/>
        <c:lblAlgn val="ctr"/>
        <c:lblOffset val="100"/>
        <c:noMultiLvlLbl val="0"/>
      </c:catAx>
      <c:valAx>
        <c:axId val="92748032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crossAx val="9274649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'5 класс '!$BE$34</c:f>
              <c:strCache>
                <c:ptCount val="1"/>
                <c:pt idx="0">
                  <c:v>5</c:v>
                </c:pt>
              </c:strCache>
            </c:strRef>
          </c:tx>
          <c:cat>
            <c:strRef>
              <c:f>'5 класс '!$BF$3:$BZ$3</c:f>
              <c:strCache>
                <c:ptCount val="21"/>
                <c:pt idx="0">
                  <c:v>1К1</c:v>
                </c:pt>
                <c:pt idx="1">
                  <c:v>1К2</c:v>
                </c:pt>
                <c:pt idx="2">
                  <c:v>1К3</c:v>
                </c:pt>
                <c:pt idx="3">
                  <c:v>2К1</c:v>
                </c:pt>
                <c:pt idx="4">
                  <c:v>2К2</c:v>
                </c:pt>
                <c:pt idx="5">
                  <c:v>2К3</c:v>
                </c:pt>
                <c:pt idx="6">
                  <c:v>2К4</c:v>
                </c:pt>
                <c:pt idx="7">
                  <c:v>3</c:v>
                </c:pt>
                <c:pt idx="8">
                  <c:v>4(1)</c:v>
                </c:pt>
                <c:pt idx="9">
                  <c:v>4(2)</c:v>
                </c:pt>
                <c:pt idx="10">
                  <c:v>5(1)</c:v>
                </c:pt>
                <c:pt idx="11">
                  <c:v>5(2)</c:v>
                </c:pt>
                <c:pt idx="12">
                  <c:v>6(1)</c:v>
                </c:pt>
                <c:pt idx="13">
                  <c:v>6(2)</c:v>
                </c:pt>
                <c:pt idx="14">
                  <c:v>7(1)</c:v>
                </c:pt>
                <c:pt idx="15">
                  <c:v>7(2)</c:v>
                </c:pt>
                <c:pt idx="16">
                  <c:v>8</c:v>
                </c:pt>
                <c:pt idx="17">
                  <c:v>9</c:v>
                </c:pt>
                <c:pt idx="18">
                  <c:v>10</c:v>
                </c:pt>
                <c:pt idx="19">
                  <c:v>11</c:v>
                </c:pt>
                <c:pt idx="20">
                  <c:v>12</c:v>
                </c:pt>
              </c:strCache>
            </c:strRef>
          </c:cat>
          <c:val>
            <c:numRef>
              <c:f>'5 класс '!$BF$34:$BZ$34</c:f>
              <c:numCache>
                <c:formatCode>0.0</c:formatCode>
                <c:ptCount val="21"/>
              </c:numCache>
            </c:numRef>
          </c:val>
          <c:smooth val="0"/>
        </c:ser>
        <c:ser>
          <c:idx val="1"/>
          <c:order val="1"/>
          <c:tx>
            <c:strRef>
              <c:f>'5 класс '!$BE$35</c:f>
              <c:strCache>
                <c:ptCount val="1"/>
                <c:pt idx="0">
                  <c:v>4</c:v>
                </c:pt>
              </c:strCache>
            </c:strRef>
          </c:tx>
          <c:cat>
            <c:strRef>
              <c:f>'5 класс '!$BF$3:$BZ$3</c:f>
              <c:strCache>
                <c:ptCount val="21"/>
                <c:pt idx="0">
                  <c:v>1К1</c:v>
                </c:pt>
                <c:pt idx="1">
                  <c:v>1К2</c:v>
                </c:pt>
                <c:pt idx="2">
                  <c:v>1К3</c:v>
                </c:pt>
                <c:pt idx="3">
                  <c:v>2К1</c:v>
                </c:pt>
                <c:pt idx="4">
                  <c:v>2К2</c:v>
                </c:pt>
                <c:pt idx="5">
                  <c:v>2К3</c:v>
                </c:pt>
                <c:pt idx="6">
                  <c:v>2К4</c:v>
                </c:pt>
                <c:pt idx="7">
                  <c:v>3</c:v>
                </c:pt>
                <c:pt idx="8">
                  <c:v>4(1)</c:v>
                </c:pt>
                <c:pt idx="9">
                  <c:v>4(2)</c:v>
                </c:pt>
                <c:pt idx="10">
                  <c:v>5(1)</c:v>
                </c:pt>
                <c:pt idx="11">
                  <c:v>5(2)</c:v>
                </c:pt>
                <c:pt idx="12">
                  <c:v>6(1)</c:v>
                </c:pt>
                <c:pt idx="13">
                  <c:v>6(2)</c:v>
                </c:pt>
                <c:pt idx="14">
                  <c:v>7(1)</c:v>
                </c:pt>
                <c:pt idx="15">
                  <c:v>7(2)</c:v>
                </c:pt>
                <c:pt idx="16">
                  <c:v>8</c:v>
                </c:pt>
                <c:pt idx="17">
                  <c:v>9</c:v>
                </c:pt>
                <c:pt idx="18">
                  <c:v>10</c:v>
                </c:pt>
                <c:pt idx="19">
                  <c:v>11</c:v>
                </c:pt>
                <c:pt idx="20">
                  <c:v>12</c:v>
                </c:pt>
              </c:strCache>
            </c:strRef>
          </c:cat>
          <c:val>
            <c:numRef>
              <c:f>'5 класс '!$BF$35:$BZ$35</c:f>
              <c:numCache>
                <c:formatCode>0.0</c:formatCode>
                <c:ptCount val="21"/>
                <c:pt idx="0">
                  <c:v>3.1428571428571428</c:v>
                </c:pt>
                <c:pt idx="1">
                  <c:v>2.1428571428571428</c:v>
                </c:pt>
                <c:pt idx="2">
                  <c:v>2</c:v>
                </c:pt>
                <c:pt idx="3">
                  <c:v>2.2857142857142856</c:v>
                </c:pt>
                <c:pt idx="4">
                  <c:v>3</c:v>
                </c:pt>
                <c:pt idx="5">
                  <c:v>0.2857142857142857</c:v>
                </c:pt>
                <c:pt idx="6">
                  <c:v>2.2857142857142856</c:v>
                </c:pt>
                <c:pt idx="7">
                  <c:v>1.4285714285714286</c:v>
                </c:pt>
                <c:pt idx="8">
                  <c:v>2.4285714285714284</c:v>
                </c:pt>
                <c:pt idx="9">
                  <c:v>1.5714285714285714</c:v>
                </c:pt>
                <c:pt idx="10">
                  <c:v>1.4285714285714286</c:v>
                </c:pt>
                <c:pt idx="11">
                  <c:v>1</c:v>
                </c:pt>
                <c:pt idx="12">
                  <c:v>1.5714285714285714</c:v>
                </c:pt>
                <c:pt idx="13">
                  <c:v>0.7142857142857143</c:v>
                </c:pt>
                <c:pt idx="14">
                  <c:v>1.4285714285714286</c:v>
                </c:pt>
                <c:pt idx="15">
                  <c:v>0.7142857142857143</c:v>
                </c:pt>
                <c:pt idx="16">
                  <c:v>1.7142857142857142</c:v>
                </c:pt>
                <c:pt idx="17">
                  <c:v>0.42857142857142855</c:v>
                </c:pt>
                <c:pt idx="18">
                  <c:v>0.8571428571428571</c:v>
                </c:pt>
                <c:pt idx="19">
                  <c:v>0.5714285714285714</c:v>
                </c:pt>
                <c:pt idx="20">
                  <c:v>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'5 класс '!$BE$36</c:f>
              <c:strCache>
                <c:ptCount val="1"/>
                <c:pt idx="0">
                  <c:v>3</c:v>
                </c:pt>
              </c:strCache>
            </c:strRef>
          </c:tx>
          <c:cat>
            <c:strRef>
              <c:f>'5 класс '!$BF$3:$BZ$3</c:f>
              <c:strCache>
                <c:ptCount val="21"/>
                <c:pt idx="0">
                  <c:v>1К1</c:v>
                </c:pt>
                <c:pt idx="1">
                  <c:v>1К2</c:v>
                </c:pt>
                <c:pt idx="2">
                  <c:v>1К3</c:v>
                </c:pt>
                <c:pt idx="3">
                  <c:v>2К1</c:v>
                </c:pt>
                <c:pt idx="4">
                  <c:v>2К2</c:v>
                </c:pt>
                <c:pt idx="5">
                  <c:v>2К3</c:v>
                </c:pt>
                <c:pt idx="6">
                  <c:v>2К4</c:v>
                </c:pt>
                <c:pt idx="7">
                  <c:v>3</c:v>
                </c:pt>
                <c:pt idx="8">
                  <c:v>4(1)</c:v>
                </c:pt>
                <c:pt idx="9">
                  <c:v>4(2)</c:v>
                </c:pt>
                <c:pt idx="10">
                  <c:v>5(1)</c:v>
                </c:pt>
                <c:pt idx="11">
                  <c:v>5(2)</c:v>
                </c:pt>
                <c:pt idx="12">
                  <c:v>6(1)</c:v>
                </c:pt>
                <c:pt idx="13">
                  <c:v>6(2)</c:v>
                </c:pt>
                <c:pt idx="14">
                  <c:v>7(1)</c:v>
                </c:pt>
                <c:pt idx="15">
                  <c:v>7(2)</c:v>
                </c:pt>
                <c:pt idx="16">
                  <c:v>8</c:v>
                </c:pt>
                <c:pt idx="17">
                  <c:v>9</c:v>
                </c:pt>
                <c:pt idx="18">
                  <c:v>10</c:v>
                </c:pt>
                <c:pt idx="19">
                  <c:v>11</c:v>
                </c:pt>
                <c:pt idx="20">
                  <c:v>12</c:v>
                </c:pt>
              </c:strCache>
            </c:strRef>
          </c:cat>
          <c:val>
            <c:numRef>
              <c:f>'5 класс '!$BF$36:$BZ$36</c:f>
              <c:numCache>
                <c:formatCode>0.0</c:formatCode>
                <c:ptCount val="21"/>
                <c:pt idx="0">
                  <c:v>2.6666666666666665</c:v>
                </c:pt>
                <c:pt idx="1">
                  <c:v>1.6666666666666667</c:v>
                </c:pt>
                <c:pt idx="2">
                  <c:v>1.8888888888888888</c:v>
                </c:pt>
                <c:pt idx="3">
                  <c:v>1.8888888888888888</c:v>
                </c:pt>
                <c:pt idx="4">
                  <c:v>2.2222222222222223</c:v>
                </c:pt>
                <c:pt idx="5">
                  <c:v>1</c:v>
                </c:pt>
                <c:pt idx="6">
                  <c:v>1</c:v>
                </c:pt>
                <c:pt idx="7">
                  <c:v>1.5555555555555556</c:v>
                </c:pt>
                <c:pt idx="8">
                  <c:v>2.3333333333333335</c:v>
                </c:pt>
                <c:pt idx="9">
                  <c:v>0.77777777777777779</c:v>
                </c:pt>
                <c:pt idx="10">
                  <c:v>0.33333333333333331</c:v>
                </c:pt>
                <c:pt idx="11">
                  <c:v>0.22222222222222221</c:v>
                </c:pt>
                <c:pt idx="12">
                  <c:v>0.1111111111111111</c:v>
                </c:pt>
                <c:pt idx="13">
                  <c:v>0.1111111111111111</c:v>
                </c:pt>
                <c:pt idx="14">
                  <c:v>0.22222222222222221</c:v>
                </c:pt>
                <c:pt idx="15">
                  <c:v>0.1111111111111111</c:v>
                </c:pt>
                <c:pt idx="16">
                  <c:v>0.88888888888888884</c:v>
                </c:pt>
                <c:pt idx="17">
                  <c:v>0.22222222222222221</c:v>
                </c:pt>
                <c:pt idx="18">
                  <c:v>0.44444444444444442</c:v>
                </c:pt>
                <c:pt idx="19">
                  <c:v>0.33333333333333331</c:v>
                </c:pt>
                <c:pt idx="20">
                  <c:v>0.88888888888888884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'5 класс '!$BE$37</c:f>
              <c:strCache>
                <c:ptCount val="1"/>
                <c:pt idx="0">
                  <c:v>2</c:v>
                </c:pt>
              </c:strCache>
            </c:strRef>
          </c:tx>
          <c:cat>
            <c:strRef>
              <c:f>'5 класс '!$BF$3:$BZ$3</c:f>
              <c:strCache>
                <c:ptCount val="21"/>
                <c:pt idx="0">
                  <c:v>1К1</c:v>
                </c:pt>
                <c:pt idx="1">
                  <c:v>1К2</c:v>
                </c:pt>
                <c:pt idx="2">
                  <c:v>1К3</c:v>
                </c:pt>
                <c:pt idx="3">
                  <c:v>2К1</c:v>
                </c:pt>
                <c:pt idx="4">
                  <c:v>2К2</c:v>
                </c:pt>
                <c:pt idx="5">
                  <c:v>2К3</c:v>
                </c:pt>
                <c:pt idx="6">
                  <c:v>2К4</c:v>
                </c:pt>
                <c:pt idx="7">
                  <c:v>3</c:v>
                </c:pt>
                <c:pt idx="8">
                  <c:v>4(1)</c:v>
                </c:pt>
                <c:pt idx="9">
                  <c:v>4(2)</c:v>
                </c:pt>
                <c:pt idx="10">
                  <c:v>5(1)</c:v>
                </c:pt>
                <c:pt idx="11">
                  <c:v>5(2)</c:v>
                </c:pt>
                <c:pt idx="12">
                  <c:v>6(1)</c:v>
                </c:pt>
                <c:pt idx="13">
                  <c:v>6(2)</c:v>
                </c:pt>
                <c:pt idx="14">
                  <c:v>7(1)</c:v>
                </c:pt>
                <c:pt idx="15">
                  <c:v>7(2)</c:v>
                </c:pt>
                <c:pt idx="16">
                  <c:v>8</c:v>
                </c:pt>
                <c:pt idx="17">
                  <c:v>9</c:v>
                </c:pt>
                <c:pt idx="18">
                  <c:v>10</c:v>
                </c:pt>
                <c:pt idx="19">
                  <c:v>11</c:v>
                </c:pt>
                <c:pt idx="20">
                  <c:v>12</c:v>
                </c:pt>
              </c:strCache>
            </c:strRef>
          </c:cat>
          <c:val>
            <c:numRef>
              <c:f>'5 класс '!$BF$37:$BZ$37</c:f>
              <c:numCache>
                <c:formatCode>0.0</c:formatCode>
                <c:ptCount val="21"/>
                <c:pt idx="0">
                  <c:v>1.7142857142857142</c:v>
                </c:pt>
                <c:pt idx="1">
                  <c:v>0.8571428571428571</c:v>
                </c:pt>
                <c:pt idx="2">
                  <c:v>1</c:v>
                </c:pt>
                <c:pt idx="3">
                  <c:v>1.1428571428571428</c:v>
                </c:pt>
                <c:pt idx="4">
                  <c:v>1.8571428571428572</c:v>
                </c:pt>
                <c:pt idx="5">
                  <c:v>0</c:v>
                </c:pt>
                <c:pt idx="6">
                  <c:v>0.42857142857142855</c:v>
                </c:pt>
                <c:pt idx="7">
                  <c:v>0.8571428571428571</c:v>
                </c:pt>
                <c:pt idx="8">
                  <c:v>1.5714285714285714</c:v>
                </c:pt>
                <c:pt idx="9">
                  <c:v>0.5714285714285714</c:v>
                </c:pt>
                <c:pt idx="10">
                  <c:v>0.14285714285714285</c:v>
                </c:pt>
                <c:pt idx="11">
                  <c:v>0.14285714285714285</c:v>
                </c:pt>
                <c:pt idx="12">
                  <c:v>0.5714285714285714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0.7142857142857143</c:v>
                </c:pt>
                <c:pt idx="17">
                  <c:v>0</c:v>
                </c:pt>
                <c:pt idx="18">
                  <c:v>0</c:v>
                </c:pt>
                <c:pt idx="19">
                  <c:v>0.42857142857142855</c:v>
                </c:pt>
                <c:pt idx="20">
                  <c:v>1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'5 класс '!$BE$38</c:f>
              <c:strCache>
                <c:ptCount val="1"/>
                <c:pt idx="0">
                  <c:v>медиана</c:v>
                </c:pt>
              </c:strCache>
            </c:strRef>
          </c:tx>
          <c:cat>
            <c:strRef>
              <c:f>'5 класс '!$BF$3:$BZ$3</c:f>
              <c:strCache>
                <c:ptCount val="21"/>
                <c:pt idx="0">
                  <c:v>1К1</c:v>
                </c:pt>
                <c:pt idx="1">
                  <c:v>1К2</c:v>
                </c:pt>
                <c:pt idx="2">
                  <c:v>1К3</c:v>
                </c:pt>
                <c:pt idx="3">
                  <c:v>2К1</c:v>
                </c:pt>
                <c:pt idx="4">
                  <c:v>2К2</c:v>
                </c:pt>
                <c:pt idx="5">
                  <c:v>2К3</c:v>
                </c:pt>
                <c:pt idx="6">
                  <c:v>2К4</c:v>
                </c:pt>
                <c:pt idx="7">
                  <c:v>3</c:v>
                </c:pt>
                <c:pt idx="8">
                  <c:v>4(1)</c:v>
                </c:pt>
                <c:pt idx="9">
                  <c:v>4(2)</c:v>
                </c:pt>
                <c:pt idx="10">
                  <c:v>5(1)</c:v>
                </c:pt>
                <c:pt idx="11">
                  <c:v>5(2)</c:v>
                </c:pt>
                <c:pt idx="12">
                  <c:v>6(1)</c:v>
                </c:pt>
                <c:pt idx="13">
                  <c:v>6(2)</c:v>
                </c:pt>
                <c:pt idx="14">
                  <c:v>7(1)</c:v>
                </c:pt>
                <c:pt idx="15">
                  <c:v>7(2)</c:v>
                </c:pt>
                <c:pt idx="16">
                  <c:v>8</c:v>
                </c:pt>
                <c:pt idx="17">
                  <c:v>9</c:v>
                </c:pt>
                <c:pt idx="18">
                  <c:v>10</c:v>
                </c:pt>
                <c:pt idx="19">
                  <c:v>11</c:v>
                </c:pt>
                <c:pt idx="20">
                  <c:v>12</c:v>
                </c:pt>
              </c:strCache>
            </c:strRef>
          </c:cat>
          <c:val>
            <c:numRef>
              <c:f>'5 класс '!$BF$38:$BZ$38</c:f>
              <c:numCache>
                <c:formatCode>0.0</c:formatCode>
                <c:ptCount val="21"/>
                <c:pt idx="0">
                  <c:v>2.6666666666666665</c:v>
                </c:pt>
                <c:pt idx="1">
                  <c:v>1.6666666666666667</c:v>
                </c:pt>
                <c:pt idx="2">
                  <c:v>1.8888888888888888</c:v>
                </c:pt>
                <c:pt idx="3">
                  <c:v>1.8888888888888888</c:v>
                </c:pt>
                <c:pt idx="4">
                  <c:v>2.2222222222222223</c:v>
                </c:pt>
                <c:pt idx="5">
                  <c:v>0.2857142857142857</c:v>
                </c:pt>
                <c:pt idx="6">
                  <c:v>1</c:v>
                </c:pt>
                <c:pt idx="7">
                  <c:v>1.4285714285714286</c:v>
                </c:pt>
                <c:pt idx="8">
                  <c:v>2.3333333333333335</c:v>
                </c:pt>
                <c:pt idx="9">
                  <c:v>0.77777777777777779</c:v>
                </c:pt>
                <c:pt idx="10">
                  <c:v>0.33333333333333331</c:v>
                </c:pt>
                <c:pt idx="11">
                  <c:v>0.22222222222222221</c:v>
                </c:pt>
                <c:pt idx="12">
                  <c:v>0.5714285714285714</c:v>
                </c:pt>
                <c:pt idx="13">
                  <c:v>0.1111111111111111</c:v>
                </c:pt>
                <c:pt idx="14">
                  <c:v>0.22222222222222221</c:v>
                </c:pt>
                <c:pt idx="15">
                  <c:v>0.1111111111111111</c:v>
                </c:pt>
                <c:pt idx="16">
                  <c:v>0.88888888888888884</c:v>
                </c:pt>
                <c:pt idx="17">
                  <c:v>0.22222222222222221</c:v>
                </c:pt>
                <c:pt idx="18">
                  <c:v>0.44444444444444442</c:v>
                </c:pt>
                <c:pt idx="19">
                  <c:v>0.42857142857142855</c:v>
                </c:pt>
                <c:pt idx="20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945088"/>
        <c:axId val="99967360"/>
      </c:lineChart>
      <c:catAx>
        <c:axId val="99945088"/>
        <c:scaling>
          <c:orientation val="minMax"/>
        </c:scaling>
        <c:delete val="0"/>
        <c:axPos val="b"/>
        <c:numFmt formatCode="0.0" sourceLinked="1"/>
        <c:majorTickMark val="out"/>
        <c:minorTickMark val="none"/>
        <c:tickLblPos val="nextTo"/>
        <c:crossAx val="99967360"/>
        <c:crosses val="autoZero"/>
        <c:auto val="1"/>
        <c:lblAlgn val="ctr"/>
        <c:lblOffset val="100"/>
        <c:noMultiLvlLbl val="0"/>
      </c:catAx>
      <c:valAx>
        <c:axId val="99967360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crossAx val="9994508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'5 класс '!$CJ$34</c:f>
              <c:strCache>
                <c:ptCount val="1"/>
                <c:pt idx="0">
                  <c:v>5</c:v>
                </c:pt>
              </c:strCache>
            </c:strRef>
          </c:tx>
          <c:val>
            <c:numRef>
              <c:f>'5 класс '!$CK$34:$CR$34</c:f>
              <c:numCache>
                <c:formatCode>0.0</c:formatCode>
                <c:ptCount val="8"/>
                <c:pt idx="0">
                  <c:v>2</c:v>
                </c:pt>
                <c:pt idx="1">
                  <c:v>1</c:v>
                </c:pt>
                <c:pt idx="2">
                  <c:v>3</c:v>
                </c:pt>
                <c:pt idx="3">
                  <c:v>2.5</c:v>
                </c:pt>
                <c:pt idx="4">
                  <c:v>0.5</c:v>
                </c:pt>
                <c:pt idx="5">
                  <c:v>1.5</c:v>
                </c:pt>
                <c:pt idx="6">
                  <c:v>1</c:v>
                </c:pt>
                <c:pt idx="7">
                  <c:v>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'5 класс '!$CJ$35</c:f>
              <c:strCache>
                <c:ptCount val="1"/>
                <c:pt idx="0">
                  <c:v>4</c:v>
                </c:pt>
              </c:strCache>
            </c:strRef>
          </c:tx>
          <c:val>
            <c:numRef>
              <c:f>'5 класс '!$CK$35:$CR$35</c:f>
              <c:numCache>
                <c:formatCode>0.0</c:formatCode>
                <c:ptCount val="8"/>
                <c:pt idx="0">
                  <c:v>2</c:v>
                </c:pt>
                <c:pt idx="1">
                  <c:v>1</c:v>
                </c:pt>
                <c:pt idx="2">
                  <c:v>2.3333333333333335</c:v>
                </c:pt>
                <c:pt idx="3">
                  <c:v>2.3333333333333335</c:v>
                </c:pt>
                <c:pt idx="4">
                  <c:v>0.66666666666666663</c:v>
                </c:pt>
                <c:pt idx="5">
                  <c:v>0.33333333333333331</c:v>
                </c:pt>
                <c:pt idx="6">
                  <c:v>0.33333333333333331</c:v>
                </c:pt>
                <c:pt idx="7">
                  <c:v>0.66666666666666663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'5 класс '!$CJ$36</c:f>
              <c:strCache>
                <c:ptCount val="1"/>
                <c:pt idx="0">
                  <c:v>3</c:v>
                </c:pt>
              </c:strCache>
            </c:strRef>
          </c:tx>
          <c:val>
            <c:numRef>
              <c:f>'5 класс '!$CK$36:$CR$36</c:f>
              <c:numCache>
                <c:formatCode>0.0</c:formatCode>
                <c:ptCount val="8"/>
                <c:pt idx="0">
                  <c:v>1.5555555555555556</c:v>
                </c:pt>
                <c:pt idx="1">
                  <c:v>0.66666666666666663</c:v>
                </c:pt>
                <c:pt idx="2">
                  <c:v>0.44444444444444442</c:v>
                </c:pt>
                <c:pt idx="3">
                  <c:v>0.77777777777777779</c:v>
                </c:pt>
                <c:pt idx="4">
                  <c:v>0.44444444444444442</c:v>
                </c:pt>
                <c:pt idx="5">
                  <c:v>0.1111111111111111</c:v>
                </c:pt>
                <c:pt idx="6">
                  <c:v>0.88888888888888884</c:v>
                </c:pt>
                <c:pt idx="7">
                  <c:v>0.55555555555555558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'5 класс '!$CJ$37</c:f>
              <c:strCache>
                <c:ptCount val="1"/>
                <c:pt idx="0">
                  <c:v>2</c:v>
                </c:pt>
              </c:strCache>
            </c:strRef>
          </c:tx>
          <c:val>
            <c:numRef>
              <c:f>'5 класс '!$CK$37:$CR$37</c:f>
              <c:numCache>
                <c:formatCode>0.0</c:formatCode>
                <c:ptCount val="8"/>
                <c:pt idx="0">
                  <c:v>0.44444444444444442</c:v>
                </c:pt>
                <c:pt idx="1">
                  <c:v>0.33333333333333331</c:v>
                </c:pt>
                <c:pt idx="2">
                  <c:v>0.22222222222222221</c:v>
                </c:pt>
                <c:pt idx="3">
                  <c:v>0.33333333333333331</c:v>
                </c:pt>
                <c:pt idx="4">
                  <c:v>0</c:v>
                </c:pt>
                <c:pt idx="5">
                  <c:v>0.1111111111111111</c:v>
                </c:pt>
                <c:pt idx="6">
                  <c:v>0.22222222222222221</c:v>
                </c:pt>
                <c:pt idx="7">
                  <c:v>0.33333333333333331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'5 класс '!$CJ$38</c:f>
              <c:strCache>
                <c:ptCount val="1"/>
                <c:pt idx="0">
                  <c:v>медиана</c:v>
                </c:pt>
              </c:strCache>
            </c:strRef>
          </c:tx>
          <c:val>
            <c:numRef>
              <c:f>'5 класс '!$CK$38:$CR$38</c:f>
              <c:numCache>
                <c:formatCode>0.0</c:formatCode>
                <c:ptCount val="8"/>
                <c:pt idx="0">
                  <c:v>1.7777777777777777</c:v>
                </c:pt>
                <c:pt idx="1">
                  <c:v>0.83333333333333326</c:v>
                </c:pt>
                <c:pt idx="2">
                  <c:v>1.3888888888888888</c:v>
                </c:pt>
                <c:pt idx="3">
                  <c:v>1.5555555555555558</c:v>
                </c:pt>
                <c:pt idx="4">
                  <c:v>0.47222222222222221</c:v>
                </c:pt>
                <c:pt idx="5">
                  <c:v>0.22222222222222221</c:v>
                </c:pt>
                <c:pt idx="6">
                  <c:v>0.61111111111111116</c:v>
                </c:pt>
                <c:pt idx="7">
                  <c:v>0.61111111111111116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000896"/>
        <c:axId val="100002432"/>
      </c:lineChart>
      <c:catAx>
        <c:axId val="100000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0002432"/>
        <c:crosses val="autoZero"/>
        <c:auto val="1"/>
        <c:lblAlgn val="ctr"/>
        <c:lblOffset val="100"/>
        <c:noMultiLvlLbl val="0"/>
      </c:catAx>
      <c:valAx>
        <c:axId val="100002432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crossAx val="10000089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'5 класс_21_свод'!$V$4</c:f>
              <c:strCache>
                <c:ptCount val="1"/>
                <c:pt idx="0">
                  <c:v>Биология</c:v>
                </c:pt>
              </c:strCache>
            </c:strRef>
          </c:tx>
          <c:invertIfNegative val="0"/>
          <c:cat>
            <c:strRef>
              <c:f>'5 класс_21_свод'!$W$3:$AE$3</c:f>
              <c:strCache>
                <c:ptCount val="9"/>
                <c:pt idx="0">
                  <c:v>Максимальный балл</c:v>
                </c:pt>
                <c:pt idx="1">
                  <c:v>Максимальный набранный балл</c:v>
                </c:pt>
                <c:pt idx="2">
                  <c:v>Средний балл</c:v>
                </c:pt>
                <c:pt idx="3">
                  <c:v>% порога</c:v>
                </c:pt>
                <c:pt idx="4">
                  <c:v>Ср. % выполнения</c:v>
                </c:pt>
                <c:pt idx="5">
                  <c:v>Кол. не справившихся</c:v>
                </c:pt>
                <c:pt idx="6">
                  <c:v>% не справившихся</c:v>
                </c:pt>
                <c:pt idx="7">
                  <c:v>ср. отметка за работу</c:v>
                </c:pt>
                <c:pt idx="8">
                  <c:v>ср. отметка за год</c:v>
                </c:pt>
              </c:strCache>
            </c:strRef>
          </c:cat>
          <c:val>
            <c:numRef>
              <c:f>'5 класс_21_свод'!$W$4:$AE$4</c:f>
              <c:numCache>
                <c:formatCode>General</c:formatCode>
                <c:ptCount val="9"/>
                <c:pt idx="0">
                  <c:v>29</c:v>
                </c:pt>
                <c:pt idx="1">
                  <c:v>24</c:v>
                </c:pt>
                <c:pt idx="2" formatCode="0.0">
                  <c:v>15.916666666666666</c:v>
                </c:pt>
                <c:pt idx="3" formatCode="0.0">
                  <c:v>37.931034482758619</c:v>
                </c:pt>
                <c:pt idx="4" formatCode="0.0">
                  <c:v>54.885057471264361</c:v>
                </c:pt>
                <c:pt idx="5">
                  <c:v>2</c:v>
                </c:pt>
                <c:pt idx="6" formatCode="0.0">
                  <c:v>8</c:v>
                </c:pt>
                <c:pt idx="7" formatCode="0.0">
                  <c:v>3.2083333333333335</c:v>
                </c:pt>
                <c:pt idx="8" formatCode="0.0">
                  <c:v>3.5</c:v>
                </c:pt>
              </c:numCache>
            </c:numRef>
          </c:val>
        </c:ser>
        <c:ser>
          <c:idx val="1"/>
          <c:order val="1"/>
          <c:tx>
            <c:strRef>
              <c:f>'5 класс_21_свод'!$V$5</c:f>
              <c:strCache>
                <c:ptCount val="1"/>
                <c:pt idx="0">
                  <c:v>Русский язык</c:v>
                </c:pt>
              </c:strCache>
            </c:strRef>
          </c:tx>
          <c:invertIfNegative val="0"/>
          <c:cat>
            <c:strRef>
              <c:f>'5 класс_21_свод'!$W$3:$AE$3</c:f>
              <c:strCache>
                <c:ptCount val="9"/>
                <c:pt idx="0">
                  <c:v>Максимальный балл</c:v>
                </c:pt>
                <c:pt idx="1">
                  <c:v>Максимальный набранный балл</c:v>
                </c:pt>
                <c:pt idx="2">
                  <c:v>Средний балл</c:v>
                </c:pt>
                <c:pt idx="3">
                  <c:v>% порога</c:v>
                </c:pt>
                <c:pt idx="4">
                  <c:v>Ср. % выполнения</c:v>
                </c:pt>
                <c:pt idx="5">
                  <c:v>Кол. не справившихся</c:v>
                </c:pt>
                <c:pt idx="6">
                  <c:v>% не справившихся</c:v>
                </c:pt>
                <c:pt idx="7">
                  <c:v>ср. отметка за работу</c:v>
                </c:pt>
                <c:pt idx="8">
                  <c:v>ср. отметка за год</c:v>
                </c:pt>
              </c:strCache>
            </c:strRef>
          </c:cat>
          <c:val>
            <c:numRef>
              <c:f>'5 класс_21_свод'!$W$5:$AE$5</c:f>
              <c:numCache>
                <c:formatCode>General</c:formatCode>
                <c:ptCount val="9"/>
                <c:pt idx="0">
                  <c:v>45</c:v>
                </c:pt>
                <c:pt idx="1">
                  <c:v>36</c:v>
                </c:pt>
                <c:pt idx="2" formatCode="0.0">
                  <c:v>21.869565217391305</c:v>
                </c:pt>
                <c:pt idx="3" formatCode="0.0">
                  <c:v>37.777777777777779</c:v>
                </c:pt>
                <c:pt idx="4" formatCode="0.0">
                  <c:v>43.199141170155677</c:v>
                </c:pt>
                <c:pt idx="5">
                  <c:v>7</c:v>
                </c:pt>
                <c:pt idx="6" formatCode="0.0">
                  <c:v>28</c:v>
                </c:pt>
                <c:pt idx="7" formatCode="0.0">
                  <c:v>3</c:v>
                </c:pt>
                <c:pt idx="8" formatCode="0.0">
                  <c:v>3.6956521739130435</c:v>
                </c:pt>
              </c:numCache>
            </c:numRef>
          </c:val>
        </c:ser>
        <c:ser>
          <c:idx val="2"/>
          <c:order val="2"/>
          <c:tx>
            <c:strRef>
              <c:f>'5 класс_21_свод'!$V$6</c:f>
              <c:strCache>
                <c:ptCount val="1"/>
                <c:pt idx="0">
                  <c:v>Математика</c:v>
                </c:pt>
              </c:strCache>
            </c:strRef>
          </c:tx>
          <c:invertIfNegative val="0"/>
          <c:cat>
            <c:strRef>
              <c:f>'5 класс_21_свод'!$W$3:$AE$3</c:f>
              <c:strCache>
                <c:ptCount val="9"/>
                <c:pt idx="0">
                  <c:v>Максимальный балл</c:v>
                </c:pt>
                <c:pt idx="1">
                  <c:v>Максимальный набранный балл</c:v>
                </c:pt>
                <c:pt idx="2">
                  <c:v>Средний балл</c:v>
                </c:pt>
                <c:pt idx="3">
                  <c:v>% порога</c:v>
                </c:pt>
                <c:pt idx="4">
                  <c:v>Ср. % выполнения</c:v>
                </c:pt>
                <c:pt idx="5">
                  <c:v>Кол. не справившихся</c:v>
                </c:pt>
                <c:pt idx="6">
                  <c:v>% не справившихся</c:v>
                </c:pt>
                <c:pt idx="7">
                  <c:v>ср. отметка за работу</c:v>
                </c:pt>
                <c:pt idx="8">
                  <c:v>ср. отметка за год</c:v>
                </c:pt>
              </c:strCache>
            </c:strRef>
          </c:cat>
          <c:val>
            <c:numRef>
              <c:f>'5 класс_21_свод'!$W$6:$AE$6</c:f>
              <c:numCache>
                <c:formatCode>General</c:formatCode>
                <c:ptCount val="9"/>
                <c:pt idx="0">
                  <c:v>20</c:v>
                </c:pt>
                <c:pt idx="1">
                  <c:v>15</c:v>
                </c:pt>
                <c:pt idx="2" formatCode="0.0">
                  <c:v>6.72</c:v>
                </c:pt>
                <c:pt idx="3" formatCode="0.0">
                  <c:v>30</c:v>
                </c:pt>
                <c:pt idx="4" formatCode="0.0">
                  <c:v>30</c:v>
                </c:pt>
                <c:pt idx="5">
                  <c:v>9</c:v>
                </c:pt>
                <c:pt idx="6" formatCode="0.0">
                  <c:v>36</c:v>
                </c:pt>
                <c:pt idx="7" formatCode="0.0">
                  <c:v>3</c:v>
                </c:pt>
                <c:pt idx="8" formatCode="0.0">
                  <c:v>3.652173913043478</c:v>
                </c:pt>
              </c:numCache>
            </c:numRef>
          </c:val>
        </c:ser>
        <c:ser>
          <c:idx val="3"/>
          <c:order val="3"/>
          <c:tx>
            <c:strRef>
              <c:f>'5 класс_21_свод'!$V$7</c:f>
              <c:strCache>
                <c:ptCount val="1"/>
                <c:pt idx="0">
                  <c:v>История</c:v>
                </c:pt>
              </c:strCache>
            </c:strRef>
          </c:tx>
          <c:invertIfNegative val="0"/>
          <c:cat>
            <c:strRef>
              <c:f>'5 класс_21_свод'!$W$3:$AE$3</c:f>
              <c:strCache>
                <c:ptCount val="9"/>
                <c:pt idx="0">
                  <c:v>Максимальный балл</c:v>
                </c:pt>
                <c:pt idx="1">
                  <c:v>Максимальный набранный балл</c:v>
                </c:pt>
                <c:pt idx="2">
                  <c:v>Средний балл</c:v>
                </c:pt>
                <c:pt idx="3">
                  <c:v>% порога</c:v>
                </c:pt>
                <c:pt idx="4">
                  <c:v>Ср. % выполнения</c:v>
                </c:pt>
                <c:pt idx="5">
                  <c:v>Кол. не справившихся</c:v>
                </c:pt>
                <c:pt idx="6">
                  <c:v>% не справившихся</c:v>
                </c:pt>
                <c:pt idx="7">
                  <c:v>ср. отметка за работу</c:v>
                </c:pt>
                <c:pt idx="8">
                  <c:v>ср. отметка за год</c:v>
                </c:pt>
              </c:strCache>
            </c:strRef>
          </c:cat>
          <c:val>
            <c:numRef>
              <c:f>'5 класс_21_свод'!$W$7:$AE$7</c:f>
              <c:numCache>
                <c:formatCode>General</c:formatCode>
                <c:ptCount val="9"/>
                <c:pt idx="0">
                  <c:v>15</c:v>
                </c:pt>
                <c:pt idx="1">
                  <c:v>15</c:v>
                </c:pt>
                <c:pt idx="2" formatCode="0.0">
                  <c:v>4.3928571428571432</c:v>
                </c:pt>
                <c:pt idx="3" formatCode="0.0">
                  <c:v>20</c:v>
                </c:pt>
                <c:pt idx="4" formatCode="0.0">
                  <c:v>29.285714285714285</c:v>
                </c:pt>
                <c:pt idx="5">
                  <c:v>9</c:v>
                </c:pt>
                <c:pt idx="6" formatCode="0.0">
                  <c:v>36</c:v>
                </c:pt>
                <c:pt idx="7" formatCode="0.0">
                  <c:v>2.9130434782608696</c:v>
                </c:pt>
                <c:pt idx="8" formatCode="0.0">
                  <c:v>3.9565217391304346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02583296"/>
        <c:axId val="100942592"/>
      </c:barChart>
      <c:catAx>
        <c:axId val="102583296"/>
        <c:scaling>
          <c:orientation val="minMax"/>
        </c:scaling>
        <c:delete val="0"/>
        <c:axPos val="b"/>
        <c:majorTickMark val="out"/>
        <c:minorTickMark val="none"/>
        <c:tickLblPos val="nextTo"/>
        <c:crossAx val="100942592"/>
        <c:crosses val="autoZero"/>
        <c:auto val="1"/>
        <c:lblAlgn val="ctr"/>
        <c:lblOffset val="100"/>
        <c:noMultiLvlLbl val="0"/>
      </c:catAx>
      <c:valAx>
        <c:axId val="10094259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258329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Биология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12"/>
            <c:invertIfNegative val="0"/>
            <c:bubble3D val="0"/>
            <c:spPr>
              <a:solidFill>
                <a:schemeClr val="accent2"/>
              </a:solidFill>
            </c:spPr>
          </c:dPt>
          <c:dPt>
            <c:idx val="23"/>
            <c:invertIfNegative val="0"/>
            <c:bubble3D val="0"/>
            <c:spPr>
              <a:solidFill>
                <a:schemeClr val="accent2"/>
              </a:solidFill>
            </c:spPr>
          </c:dPt>
          <c:dLbls>
            <c:dLbl>
              <c:idx val="17"/>
              <c:spPr>
                <a:solidFill>
                  <a:schemeClr val="accent2"/>
                </a:solidFill>
              </c:spPr>
              <c:txPr>
                <a:bodyPr/>
                <a:lstStyle/>
                <a:p>
                  <a:pPr>
                    <a:defRPr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'5 класс_21_свод'!$W$39:$W$67</c:f>
              <c:numCache>
                <c:formatCode>General</c:formatCode>
                <c:ptCount val="2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2</c:v>
                </c:pt>
                <c:pt idx="11">
                  <c:v>1</c:v>
                </c:pt>
                <c:pt idx="12">
                  <c:v>4</c:v>
                </c:pt>
                <c:pt idx="13">
                  <c:v>1</c:v>
                </c:pt>
                <c:pt idx="14">
                  <c:v>3</c:v>
                </c:pt>
                <c:pt idx="15">
                  <c:v>3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2</c:v>
                </c:pt>
                <c:pt idx="20">
                  <c:v>2</c:v>
                </c:pt>
                <c:pt idx="21">
                  <c:v>3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02627584"/>
        <c:axId val="102907904"/>
      </c:barChart>
      <c:catAx>
        <c:axId val="102627584"/>
        <c:scaling>
          <c:orientation val="minMax"/>
        </c:scaling>
        <c:delete val="0"/>
        <c:axPos val="b"/>
        <c:majorTickMark val="out"/>
        <c:minorTickMark val="none"/>
        <c:tickLblPos val="nextTo"/>
        <c:crossAx val="102907904"/>
        <c:crosses val="autoZero"/>
        <c:auto val="1"/>
        <c:lblAlgn val="ctr"/>
        <c:lblOffset val="100"/>
        <c:noMultiLvlLbl val="0"/>
      </c:catAx>
      <c:valAx>
        <c:axId val="10290790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262758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Русский язык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17"/>
            <c:invertIfNegative val="0"/>
            <c:bubble3D val="0"/>
            <c:spPr>
              <a:solidFill>
                <a:schemeClr val="accent2"/>
              </a:solidFill>
            </c:spPr>
          </c:dPt>
          <c:dPt>
            <c:idx val="28"/>
            <c:invertIfNegative val="0"/>
            <c:bubble3D val="0"/>
            <c:spPr>
              <a:solidFill>
                <a:schemeClr val="accent2"/>
              </a:solidFill>
            </c:spPr>
          </c:dPt>
          <c:val>
            <c:numRef>
              <c:f>'5 класс_21_свод'!$Y$39:$Y$83</c:f>
              <c:numCache>
                <c:formatCode>General</c:formatCode>
                <c:ptCount val="4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2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3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1</c:v>
                </c:pt>
                <c:pt idx="29">
                  <c:v>0</c:v>
                </c:pt>
                <c:pt idx="30">
                  <c:v>4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1</c:v>
                </c:pt>
                <c:pt idx="35">
                  <c:v>1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03048704"/>
        <c:axId val="103050240"/>
      </c:barChart>
      <c:catAx>
        <c:axId val="103048704"/>
        <c:scaling>
          <c:orientation val="minMax"/>
        </c:scaling>
        <c:delete val="0"/>
        <c:axPos val="b"/>
        <c:majorTickMark val="out"/>
        <c:minorTickMark val="none"/>
        <c:tickLblPos val="nextTo"/>
        <c:crossAx val="103050240"/>
        <c:crosses val="autoZero"/>
        <c:auto val="1"/>
        <c:lblAlgn val="ctr"/>
        <c:lblOffset val="100"/>
        <c:noMultiLvlLbl val="0"/>
      </c:catAx>
      <c:valAx>
        <c:axId val="10305024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304870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Математика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6"/>
            <c:invertIfNegative val="0"/>
            <c:bubble3D val="0"/>
            <c:spPr>
              <a:solidFill>
                <a:schemeClr val="accent2"/>
              </a:solidFill>
            </c:spPr>
          </c:dPt>
          <c:dPt>
            <c:idx val="10"/>
            <c:invertIfNegative val="0"/>
            <c:bubble3D val="0"/>
            <c:spPr>
              <a:solidFill>
                <a:schemeClr val="accent2"/>
              </a:solidFill>
            </c:spPr>
          </c:dPt>
          <c:dPt>
            <c:idx val="14"/>
            <c:invertIfNegative val="0"/>
            <c:bubble3D val="0"/>
            <c:spPr>
              <a:solidFill>
                <a:schemeClr val="accent2"/>
              </a:solidFill>
            </c:spPr>
          </c:dPt>
          <c:val>
            <c:numRef>
              <c:f>'5 класс_21_свод'!$AA$39:$AA$58</c:f>
              <c:numCache>
                <c:formatCode>General</c:formatCode>
                <c:ptCount val="20"/>
                <c:pt idx="0">
                  <c:v>4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1</c:v>
                </c:pt>
                <c:pt idx="5">
                  <c:v>0</c:v>
                </c:pt>
                <c:pt idx="6">
                  <c:v>2</c:v>
                </c:pt>
                <c:pt idx="7">
                  <c:v>1</c:v>
                </c:pt>
                <c:pt idx="8">
                  <c:v>2</c:v>
                </c:pt>
                <c:pt idx="9">
                  <c:v>2</c:v>
                </c:pt>
                <c:pt idx="10">
                  <c:v>4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2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03097088"/>
        <c:axId val="103098624"/>
      </c:barChart>
      <c:catAx>
        <c:axId val="103097088"/>
        <c:scaling>
          <c:orientation val="minMax"/>
        </c:scaling>
        <c:delete val="0"/>
        <c:axPos val="b"/>
        <c:majorTickMark val="out"/>
        <c:minorTickMark val="none"/>
        <c:tickLblPos val="nextTo"/>
        <c:crossAx val="103098624"/>
        <c:crosses val="autoZero"/>
        <c:auto val="1"/>
        <c:lblAlgn val="ctr"/>
        <c:lblOffset val="100"/>
        <c:noMultiLvlLbl val="0"/>
      </c:catAx>
      <c:valAx>
        <c:axId val="10309862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309708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История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3"/>
            <c:invertIfNegative val="0"/>
            <c:bubble3D val="0"/>
            <c:spPr>
              <a:solidFill>
                <a:schemeClr val="accent2"/>
              </a:solidFill>
            </c:spPr>
          </c:dPt>
          <c:dPt>
            <c:idx val="7"/>
            <c:invertIfNegative val="0"/>
            <c:bubble3D val="0"/>
            <c:spPr>
              <a:solidFill>
                <a:schemeClr val="accent2"/>
              </a:solidFill>
            </c:spPr>
          </c:dPt>
          <c:dPt>
            <c:idx val="11"/>
            <c:invertIfNegative val="0"/>
            <c:bubble3D val="0"/>
            <c:spPr>
              <a:solidFill>
                <a:schemeClr val="accent2"/>
              </a:solidFill>
            </c:spPr>
          </c:dPt>
          <c:dLbls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'5 класс_21_свод'!$AC$39:$AC$53</c:f>
              <c:numCache>
                <c:formatCode>General</c:formatCode>
                <c:ptCount val="15"/>
                <c:pt idx="0">
                  <c:v>0</c:v>
                </c:pt>
                <c:pt idx="1">
                  <c:v>3</c:v>
                </c:pt>
                <c:pt idx="2">
                  <c:v>4</c:v>
                </c:pt>
                <c:pt idx="3">
                  <c:v>4</c:v>
                </c:pt>
                <c:pt idx="4">
                  <c:v>1</c:v>
                </c:pt>
                <c:pt idx="5">
                  <c:v>1</c:v>
                </c:pt>
                <c:pt idx="6">
                  <c:v>2</c:v>
                </c:pt>
                <c:pt idx="7">
                  <c:v>1</c:v>
                </c:pt>
                <c:pt idx="8">
                  <c:v>1</c:v>
                </c:pt>
                <c:pt idx="9">
                  <c:v>2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3124352"/>
        <c:axId val="103126144"/>
      </c:barChart>
      <c:catAx>
        <c:axId val="103124352"/>
        <c:scaling>
          <c:orientation val="minMax"/>
        </c:scaling>
        <c:delete val="0"/>
        <c:axPos val="b"/>
        <c:majorTickMark val="out"/>
        <c:minorTickMark val="none"/>
        <c:tickLblPos val="nextTo"/>
        <c:crossAx val="103126144"/>
        <c:crosses val="autoZero"/>
        <c:auto val="1"/>
        <c:lblAlgn val="ctr"/>
        <c:lblOffset val="100"/>
        <c:noMultiLvlLbl val="0"/>
      </c:catAx>
      <c:valAx>
        <c:axId val="10312614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312435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'6 класс'!$B$25</c:f>
              <c:strCache>
                <c:ptCount val="1"/>
                <c:pt idx="0">
                  <c:v>5</c:v>
                </c:pt>
              </c:strCache>
            </c:strRef>
          </c:tx>
          <c:cat>
            <c:strRef>
              <c:f>'6 класс'!$C$3:$W$3</c:f>
              <c:strCache>
                <c:ptCount val="21"/>
                <c:pt idx="0">
                  <c:v>1(1)</c:v>
                </c:pt>
                <c:pt idx="1">
                  <c:v>1(2)</c:v>
                </c:pt>
                <c:pt idx="2">
                  <c:v>1(3)</c:v>
                </c:pt>
                <c:pt idx="3">
                  <c:v>2(1)</c:v>
                </c:pt>
                <c:pt idx="4">
                  <c:v>2(2)</c:v>
                </c:pt>
                <c:pt idx="5">
                  <c:v>3(1)</c:v>
                </c:pt>
                <c:pt idx="6">
                  <c:v>3(2)</c:v>
                </c:pt>
                <c:pt idx="7">
                  <c:v>3(3)</c:v>
                </c:pt>
                <c:pt idx="8">
                  <c:v>3(4)</c:v>
                </c:pt>
                <c:pt idx="9">
                  <c:v>4</c:v>
                </c:pt>
                <c:pt idx="10">
                  <c:v>5(1)</c:v>
                </c:pt>
                <c:pt idx="11">
                  <c:v>5(2)</c:v>
                </c:pt>
                <c:pt idx="12">
                  <c:v>5(3)</c:v>
                </c:pt>
                <c:pt idx="13">
                  <c:v>6</c:v>
                </c:pt>
                <c:pt idx="14">
                  <c:v>7</c:v>
                </c:pt>
                <c:pt idx="15">
                  <c:v>8(1)</c:v>
                </c:pt>
                <c:pt idx="16">
                  <c:v>8(2)</c:v>
                </c:pt>
                <c:pt idx="17">
                  <c:v>8(3)</c:v>
                </c:pt>
                <c:pt idx="18">
                  <c:v>9</c:v>
                </c:pt>
                <c:pt idx="19">
                  <c:v>10(1)</c:v>
                </c:pt>
                <c:pt idx="20">
                  <c:v>10(2)</c:v>
                </c:pt>
              </c:strCache>
            </c:strRef>
          </c:cat>
          <c:val>
            <c:numRef>
              <c:f>'6 класс'!$C$25:$W$25</c:f>
              <c:numCache>
                <c:formatCode>0.0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2</c:v>
                </c:pt>
                <c:pt idx="10">
                  <c:v>2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2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'6 класс'!$B$26</c:f>
              <c:strCache>
                <c:ptCount val="1"/>
                <c:pt idx="0">
                  <c:v>4</c:v>
                </c:pt>
              </c:strCache>
            </c:strRef>
          </c:tx>
          <c:cat>
            <c:strRef>
              <c:f>'6 класс'!$C$3:$W$3</c:f>
              <c:strCache>
                <c:ptCount val="21"/>
                <c:pt idx="0">
                  <c:v>1(1)</c:v>
                </c:pt>
                <c:pt idx="1">
                  <c:v>1(2)</c:v>
                </c:pt>
                <c:pt idx="2">
                  <c:v>1(3)</c:v>
                </c:pt>
                <c:pt idx="3">
                  <c:v>2(1)</c:v>
                </c:pt>
                <c:pt idx="4">
                  <c:v>2(2)</c:v>
                </c:pt>
                <c:pt idx="5">
                  <c:v>3(1)</c:v>
                </c:pt>
                <c:pt idx="6">
                  <c:v>3(2)</c:v>
                </c:pt>
                <c:pt idx="7">
                  <c:v>3(3)</c:v>
                </c:pt>
                <c:pt idx="8">
                  <c:v>3(4)</c:v>
                </c:pt>
                <c:pt idx="9">
                  <c:v>4</c:v>
                </c:pt>
                <c:pt idx="10">
                  <c:v>5(1)</c:v>
                </c:pt>
                <c:pt idx="11">
                  <c:v>5(2)</c:v>
                </c:pt>
                <c:pt idx="12">
                  <c:v>5(3)</c:v>
                </c:pt>
                <c:pt idx="13">
                  <c:v>6</c:v>
                </c:pt>
                <c:pt idx="14">
                  <c:v>7</c:v>
                </c:pt>
                <c:pt idx="15">
                  <c:v>8(1)</c:v>
                </c:pt>
                <c:pt idx="16">
                  <c:v>8(2)</c:v>
                </c:pt>
                <c:pt idx="17">
                  <c:v>8(3)</c:v>
                </c:pt>
                <c:pt idx="18">
                  <c:v>9</c:v>
                </c:pt>
                <c:pt idx="19">
                  <c:v>10(1)</c:v>
                </c:pt>
                <c:pt idx="20">
                  <c:v>10(2)</c:v>
                </c:pt>
              </c:strCache>
            </c:strRef>
          </c:cat>
          <c:val>
            <c:numRef>
              <c:f>'6 класс'!$C$26:$W$26</c:f>
              <c:numCache>
                <c:formatCode>0.0</c:formatCode>
                <c:ptCount val="21"/>
                <c:pt idx="0">
                  <c:v>0.83333333333333337</c:v>
                </c:pt>
                <c:pt idx="1">
                  <c:v>0.16666666666666666</c:v>
                </c:pt>
                <c:pt idx="2">
                  <c:v>0.83333333333333337</c:v>
                </c:pt>
                <c:pt idx="3">
                  <c:v>0.66666666666666663</c:v>
                </c:pt>
                <c:pt idx="4">
                  <c:v>0.83333333333333337</c:v>
                </c:pt>
                <c:pt idx="5">
                  <c:v>0.33333333333333331</c:v>
                </c:pt>
                <c:pt idx="6">
                  <c:v>0.5</c:v>
                </c:pt>
                <c:pt idx="7">
                  <c:v>0.66666666666666663</c:v>
                </c:pt>
                <c:pt idx="8">
                  <c:v>0.33333333333333331</c:v>
                </c:pt>
                <c:pt idx="9">
                  <c:v>0.83333333333333337</c:v>
                </c:pt>
                <c:pt idx="10">
                  <c:v>1.8333333333333333</c:v>
                </c:pt>
                <c:pt idx="11">
                  <c:v>1</c:v>
                </c:pt>
                <c:pt idx="12">
                  <c:v>0.33333333333333331</c:v>
                </c:pt>
                <c:pt idx="13">
                  <c:v>0.16666666666666666</c:v>
                </c:pt>
                <c:pt idx="14">
                  <c:v>1.8333333333333333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1.6666666666666667</c:v>
                </c:pt>
                <c:pt idx="19">
                  <c:v>2</c:v>
                </c:pt>
                <c:pt idx="20">
                  <c:v>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'6 класс'!$B$27</c:f>
              <c:strCache>
                <c:ptCount val="1"/>
                <c:pt idx="0">
                  <c:v>3</c:v>
                </c:pt>
              </c:strCache>
            </c:strRef>
          </c:tx>
          <c:cat>
            <c:strRef>
              <c:f>'6 класс'!$C$3:$W$3</c:f>
              <c:strCache>
                <c:ptCount val="21"/>
                <c:pt idx="0">
                  <c:v>1(1)</c:v>
                </c:pt>
                <c:pt idx="1">
                  <c:v>1(2)</c:v>
                </c:pt>
                <c:pt idx="2">
                  <c:v>1(3)</c:v>
                </c:pt>
                <c:pt idx="3">
                  <c:v>2(1)</c:v>
                </c:pt>
                <c:pt idx="4">
                  <c:v>2(2)</c:v>
                </c:pt>
                <c:pt idx="5">
                  <c:v>3(1)</c:v>
                </c:pt>
                <c:pt idx="6">
                  <c:v>3(2)</c:v>
                </c:pt>
                <c:pt idx="7">
                  <c:v>3(3)</c:v>
                </c:pt>
                <c:pt idx="8">
                  <c:v>3(4)</c:v>
                </c:pt>
                <c:pt idx="9">
                  <c:v>4</c:v>
                </c:pt>
                <c:pt idx="10">
                  <c:v>5(1)</c:v>
                </c:pt>
                <c:pt idx="11">
                  <c:v>5(2)</c:v>
                </c:pt>
                <c:pt idx="12">
                  <c:v>5(3)</c:v>
                </c:pt>
                <c:pt idx="13">
                  <c:v>6</c:v>
                </c:pt>
                <c:pt idx="14">
                  <c:v>7</c:v>
                </c:pt>
                <c:pt idx="15">
                  <c:v>8(1)</c:v>
                </c:pt>
                <c:pt idx="16">
                  <c:v>8(2)</c:v>
                </c:pt>
                <c:pt idx="17">
                  <c:v>8(3)</c:v>
                </c:pt>
                <c:pt idx="18">
                  <c:v>9</c:v>
                </c:pt>
                <c:pt idx="19">
                  <c:v>10(1)</c:v>
                </c:pt>
                <c:pt idx="20">
                  <c:v>10(2)</c:v>
                </c:pt>
              </c:strCache>
            </c:strRef>
          </c:cat>
          <c:val>
            <c:numRef>
              <c:f>'6 класс'!$C$27:$W$27</c:f>
              <c:numCache>
                <c:formatCode>0.0</c:formatCode>
                <c:ptCount val="21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0.33333333333333331</c:v>
                </c:pt>
                <c:pt idx="5">
                  <c:v>0.66666666666666663</c:v>
                </c:pt>
                <c:pt idx="6">
                  <c:v>0.66666666666666663</c:v>
                </c:pt>
                <c:pt idx="7">
                  <c:v>0.33333333333333331</c:v>
                </c:pt>
                <c:pt idx="8">
                  <c:v>0</c:v>
                </c:pt>
                <c:pt idx="9">
                  <c:v>1</c:v>
                </c:pt>
                <c:pt idx="10">
                  <c:v>1.3333333333333333</c:v>
                </c:pt>
                <c:pt idx="11">
                  <c:v>0.33333333333333331</c:v>
                </c:pt>
                <c:pt idx="12">
                  <c:v>0.33333333333333331</c:v>
                </c:pt>
                <c:pt idx="13">
                  <c:v>0.66666666666666663</c:v>
                </c:pt>
                <c:pt idx="14">
                  <c:v>1.6666666666666667</c:v>
                </c:pt>
                <c:pt idx="15">
                  <c:v>0.66666666666666663</c:v>
                </c:pt>
                <c:pt idx="16">
                  <c:v>0.33333333333333331</c:v>
                </c:pt>
                <c:pt idx="17">
                  <c:v>0.33333333333333331</c:v>
                </c:pt>
                <c:pt idx="18">
                  <c:v>1</c:v>
                </c:pt>
                <c:pt idx="19">
                  <c:v>2</c:v>
                </c:pt>
                <c:pt idx="20">
                  <c:v>2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'6 класс'!$B$28</c:f>
              <c:strCache>
                <c:ptCount val="1"/>
                <c:pt idx="0">
                  <c:v>2</c:v>
                </c:pt>
              </c:strCache>
            </c:strRef>
          </c:tx>
          <c:cat>
            <c:strRef>
              <c:f>'6 класс'!$C$3:$W$3</c:f>
              <c:strCache>
                <c:ptCount val="21"/>
                <c:pt idx="0">
                  <c:v>1(1)</c:v>
                </c:pt>
                <c:pt idx="1">
                  <c:v>1(2)</c:v>
                </c:pt>
                <c:pt idx="2">
                  <c:v>1(3)</c:v>
                </c:pt>
                <c:pt idx="3">
                  <c:v>2(1)</c:v>
                </c:pt>
                <c:pt idx="4">
                  <c:v>2(2)</c:v>
                </c:pt>
                <c:pt idx="5">
                  <c:v>3(1)</c:v>
                </c:pt>
                <c:pt idx="6">
                  <c:v>3(2)</c:v>
                </c:pt>
                <c:pt idx="7">
                  <c:v>3(3)</c:v>
                </c:pt>
                <c:pt idx="8">
                  <c:v>3(4)</c:v>
                </c:pt>
                <c:pt idx="9">
                  <c:v>4</c:v>
                </c:pt>
                <c:pt idx="10">
                  <c:v>5(1)</c:v>
                </c:pt>
                <c:pt idx="11">
                  <c:v>5(2)</c:v>
                </c:pt>
                <c:pt idx="12">
                  <c:v>5(3)</c:v>
                </c:pt>
                <c:pt idx="13">
                  <c:v>6</c:v>
                </c:pt>
                <c:pt idx="14">
                  <c:v>7</c:v>
                </c:pt>
                <c:pt idx="15">
                  <c:v>8(1)</c:v>
                </c:pt>
                <c:pt idx="16">
                  <c:v>8(2)</c:v>
                </c:pt>
                <c:pt idx="17">
                  <c:v>8(3)</c:v>
                </c:pt>
                <c:pt idx="18">
                  <c:v>9</c:v>
                </c:pt>
                <c:pt idx="19">
                  <c:v>10(1)</c:v>
                </c:pt>
                <c:pt idx="20">
                  <c:v>10(2)</c:v>
                </c:pt>
              </c:strCache>
            </c:strRef>
          </c:cat>
          <c:val>
            <c:numRef>
              <c:f>'6 класс'!$C$28:$W$28</c:f>
              <c:numCache>
                <c:formatCode>0.0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'6 класс'!$B$29</c:f>
              <c:strCache>
                <c:ptCount val="1"/>
                <c:pt idx="0">
                  <c:v>медиана</c:v>
                </c:pt>
              </c:strCache>
            </c:strRef>
          </c:tx>
          <c:cat>
            <c:strRef>
              <c:f>'6 класс'!$C$3:$W$3</c:f>
              <c:strCache>
                <c:ptCount val="21"/>
                <c:pt idx="0">
                  <c:v>1(1)</c:v>
                </c:pt>
                <c:pt idx="1">
                  <c:v>1(2)</c:v>
                </c:pt>
                <c:pt idx="2">
                  <c:v>1(3)</c:v>
                </c:pt>
                <c:pt idx="3">
                  <c:v>2(1)</c:v>
                </c:pt>
                <c:pt idx="4">
                  <c:v>2(2)</c:v>
                </c:pt>
                <c:pt idx="5">
                  <c:v>3(1)</c:v>
                </c:pt>
                <c:pt idx="6">
                  <c:v>3(2)</c:v>
                </c:pt>
                <c:pt idx="7">
                  <c:v>3(3)</c:v>
                </c:pt>
                <c:pt idx="8">
                  <c:v>3(4)</c:v>
                </c:pt>
                <c:pt idx="9">
                  <c:v>4</c:v>
                </c:pt>
                <c:pt idx="10">
                  <c:v>5(1)</c:v>
                </c:pt>
                <c:pt idx="11">
                  <c:v>5(2)</c:v>
                </c:pt>
                <c:pt idx="12">
                  <c:v>5(3)</c:v>
                </c:pt>
                <c:pt idx="13">
                  <c:v>6</c:v>
                </c:pt>
                <c:pt idx="14">
                  <c:v>7</c:v>
                </c:pt>
                <c:pt idx="15">
                  <c:v>8(1)</c:v>
                </c:pt>
                <c:pt idx="16">
                  <c:v>8(2)</c:v>
                </c:pt>
                <c:pt idx="17">
                  <c:v>8(3)</c:v>
                </c:pt>
                <c:pt idx="18">
                  <c:v>9</c:v>
                </c:pt>
                <c:pt idx="19">
                  <c:v>10(1)</c:v>
                </c:pt>
                <c:pt idx="20">
                  <c:v>10(2)</c:v>
                </c:pt>
              </c:strCache>
            </c:strRef>
          </c:cat>
          <c:val>
            <c:numRef>
              <c:f>'6 класс'!$C$29:$W$29</c:f>
              <c:numCache>
                <c:formatCode>0.0</c:formatCode>
                <c:ptCount val="21"/>
                <c:pt idx="0">
                  <c:v>0.41666666666666669</c:v>
                </c:pt>
                <c:pt idx="1">
                  <c:v>8.3333333333333329E-2</c:v>
                </c:pt>
                <c:pt idx="2">
                  <c:v>0</c:v>
                </c:pt>
                <c:pt idx="3">
                  <c:v>0.83333333333333326</c:v>
                </c:pt>
                <c:pt idx="4">
                  <c:v>0.58333333333333326</c:v>
                </c:pt>
                <c:pt idx="5">
                  <c:v>0.5</c:v>
                </c:pt>
                <c:pt idx="6">
                  <c:v>0.58333333333333326</c:v>
                </c:pt>
                <c:pt idx="7">
                  <c:v>0.5</c:v>
                </c:pt>
                <c:pt idx="8">
                  <c:v>0.16666666666666666</c:v>
                </c:pt>
                <c:pt idx="9">
                  <c:v>1.5</c:v>
                </c:pt>
                <c:pt idx="10">
                  <c:v>1.5833333333333333</c:v>
                </c:pt>
                <c:pt idx="11">
                  <c:v>0.66666666666666674</c:v>
                </c:pt>
                <c:pt idx="12">
                  <c:v>0.33333333333333331</c:v>
                </c:pt>
                <c:pt idx="13">
                  <c:v>0.41666666666666663</c:v>
                </c:pt>
                <c:pt idx="14">
                  <c:v>1.75</c:v>
                </c:pt>
                <c:pt idx="15">
                  <c:v>0.83333333333333326</c:v>
                </c:pt>
                <c:pt idx="16">
                  <c:v>0.66666666666666674</c:v>
                </c:pt>
                <c:pt idx="17">
                  <c:v>0.66666666666666674</c:v>
                </c:pt>
                <c:pt idx="18">
                  <c:v>1.8333333333333335</c:v>
                </c:pt>
                <c:pt idx="19">
                  <c:v>2</c:v>
                </c:pt>
                <c:pt idx="20">
                  <c:v>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93184"/>
        <c:axId val="105320832"/>
      </c:lineChart>
      <c:catAx>
        <c:axId val="106093184"/>
        <c:scaling>
          <c:orientation val="minMax"/>
        </c:scaling>
        <c:delete val="0"/>
        <c:axPos val="b"/>
        <c:majorTickMark val="out"/>
        <c:minorTickMark val="none"/>
        <c:tickLblPos val="nextTo"/>
        <c:crossAx val="105320832"/>
        <c:crosses val="autoZero"/>
        <c:auto val="1"/>
        <c:lblAlgn val="ctr"/>
        <c:lblOffset val="100"/>
        <c:noMultiLvlLbl val="0"/>
      </c:catAx>
      <c:valAx>
        <c:axId val="105320832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crossAx val="10609318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'6 класс'!$AG$25</c:f>
              <c:strCache>
                <c:ptCount val="1"/>
                <c:pt idx="0">
                  <c:v>5</c:v>
                </c:pt>
              </c:strCache>
            </c:strRef>
          </c:tx>
          <c:cat>
            <c:strRef>
              <c:f>'6 класс'!$AH$3:$AT$3</c:f>
              <c:strCach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</c:strCache>
            </c:strRef>
          </c:cat>
          <c:val>
            <c:numRef>
              <c:f>'6 класс'!$AH$25:$AT$25</c:f>
              <c:numCache>
                <c:formatCode>0.0</c:formatCode>
                <c:ptCount val="13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2</c:v>
                </c:pt>
                <c:pt idx="9">
                  <c:v>1</c:v>
                </c:pt>
                <c:pt idx="10">
                  <c:v>1.5</c:v>
                </c:pt>
                <c:pt idx="11">
                  <c:v>1</c:v>
                </c:pt>
                <c:pt idx="12">
                  <c:v>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'6 класс'!$AG$26</c:f>
              <c:strCache>
                <c:ptCount val="1"/>
                <c:pt idx="0">
                  <c:v>4</c:v>
                </c:pt>
              </c:strCache>
            </c:strRef>
          </c:tx>
          <c:cat>
            <c:strRef>
              <c:f>'6 класс'!$AH$3:$AT$3</c:f>
              <c:strCach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</c:strCache>
            </c:strRef>
          </c:cat>
          <c:val>
            <c:numRef>
              <c:f>'6 класс'!$AH$26:$AT$26</c:f>
              <c:numCache>
                <c:formatCode>0.0</c:formatCode>
                <c:ptCount val="13"/>
                <c:pt idx="0">
                  <c:v>0.5</c:v>
                </c:pt>
                <c:pt idx="1">
                  <c:v>0.5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0.5</c:v>
                </c:pt>
                <c:pt idx="6">
                  <c:v>0.5</c:v>
                </c:pt>
                <c:pt idx="7">
                  <c:v>1</c:v>
                </c:pt>
                <c:pt idx="8">
                  <c:v>0.5</c:v>
                </c:pt>
                <c:pt idx="9">
                  <c:v>1</c:v>
                </c:pt>
                <c:pt idx="10">
                  <c:v>2</c:v>
                </c:pt>
                <c:pt idx="11">
                  <c:v>1</c:v>
                </c:pt>
                <c:pt idx="12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'6 класс'!$AG$27</c:f>
              <c:strCache>
                <c:ptCount val="1"/>
                <c:pt idx="0">
                  <c:v>3</c:v>
                </c:pt>
              </c:strCache>
            </c:strRef>
          </c:tx>
          <c:cat>
            <c:strRef>
              <c:f>'6 класс'!$AH$3:$AT$3</c:f>
              <c:strCach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</c:strCache>
            </c:strRef>
          </c:cat>
          <c:val>
            <c:numRef>
              <c:f>'6 класс'!$AH$27:$AT$27</c:f>
              <c:numCache>
                <c:formatCode>0.0</c:formatCode>
                <c:ptCount val="13"/>
                <c:pt idx="0">
                  <c:v>1</c:v>
                </c:pt>
                <c:pt idx="1">
                  <c:v>1</c:v>
                </c:pt>
                <c:pt idx="2">
                  <c:v>0.66666666666666663</c:v>
                </c:pt>
                <c:pt idx="3">
                  <c:v>0.66666666666666663</c:v>
                </c:pt>
                <c:pt idx="4">
                  <c:v>0.66666666666666663</c:v>
                </c:pt>
                <c:pt idx="5">
                  <c:v>0.66666666666666663</c:v>
                </c:pt>
                <c:pt idx="6">
                  <c:v>0.66666666666666663</c:v>
                </c:pt>
                <c:pt idx="7">
                  <c:v>1</c:v>
                </c:pt>
                <c:pt idx="8">
                  <c:v>0.33333333333333331</c:v>
                </c:pt>
                <c:pt idx="9">
                  <c:v>0.33333333333333331</c:v>
                </c:pt>
                <c:pt idx="10">
                  <c:v>0</c:v>
                </c:pt>
                <c:pt idx="11">
                  <c:v>0.66666666666666663</c:v>
                </c:pt>
                <c:pt idx="12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'6 класс'!$AG$28</c:f>
              <c:strCache>
                <c:ptCount val="1"/>
                <c:pt idx="0">
                  <c:v>2</c:v>
                </c:pt>
              </c:strCache>
            </c:strRef>
          </c:tx>
          <c:cat>
            <c:strRef>
              <c:f>'6 класс'!$AH$3:$AT$3</c:f>
              <c:strCach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</c:strCache>
            </c:strRef>
          </c:cat>
          <c:val>
            <c:numRef>
              <c:f>'6 класс'!$AH$28:$AT$28</c:f>
              <c:numCache>
                <c:formatCode>0.0</c:formatCode>
                <c:ptCount val="13"/>
                <c:pt idx="0">
                  <c:v>0.14285714285714285</c:v>
                </c:pt>
                <c:pt idx="1">
                  <c:v>0.14285714285714285</c:v>
                </c:pt>
                <c:pt idx="2">
                  <c:v>0</c:v>
                </c:pt>
                <c:pt idx="3">
                  <c:v>0.14285714285714285</c:v>
                </c:pt>
                <c:pt idx="4">
                  <c:v>0.2857142857142857</c:v>
                </c:pt>
                <c:pt idx="5">
                  <c:v>0.7142857142857143</c:v>
                </c:pt>
                <c:pt idx="6">
                  <c:v>0.14285714285714285</c:v>
                </c:pt>
                <c:pt idx="7">
                  <c:v>1</c:v>
                </c:pt>
                <c:pt idx="8">
                  <c:v>0.14285714285714285</c:v>
                </c:pt>
                <c:pt idx="9">
                  <c:v>0.2857142857142857</c:v>
                </c:pt>
                <c:pt idx="10">
                  <c:v>0</c:v>
                </c:pt>
                <c:pt idx="11">
                  <c:v>0.5714285714285714</c:v>
                </c:pt>
                <c:pt idx="12">
                  <c:v>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'6 класс'!$AG$29</c:f>
              <c:strCache>
                <c:ptCount val="1"/>
                <c:pt idx="0">
                  <c:v>медиана</c:v>
                </c:pt>
              </c:strCache>
            </c:strRef>
          </c:tx>
          <c:cat>
            <c:strRef>
              <c:f>'6 класс'!$AH$3:$AT$3</c:f>
              <c:strCach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</c:strCache>
            </c:strRef>
          </c:cat>
          <c:val>
            <c:numRef>
              <c:f>'6 класс'!$AH$29:$AT$29</c:f>
              <c:numCache>
                <c:formatCode>0.0</c:formatCode>
                <c:ptCount val="13"/>
                <c:pt idx="0">
                  <c:v>0.75</c:v>
                </c:pt>
                <c:pt idx="1">
                  <c:v>0.75</c:v>
                </c:pt>
                <c:pt idx="2">
                  <c:v>0.83333333333333326</c:v>
                </c:pt>
                <c:pt idx="3">
                  <c:v>0.83333333333333326</c:v>
                </c:pt>
                <c:pt idx="4">
                  <c:v>0.83333333333333326</c:v>
                </c:pt>
                <c:pt idx="5">
                  <c:v>0.69047619047619047</c:v>
                </c:pt>
                <c:pt idx="6">
                  <c:v>0.58333333333333326</c:v>
                </c:pt>
                <c:pt idx="7">
                  <c:v>1</c:v>
                </c:pt>
                <c:pt idx="8">
                  <c:v>0.41666666666666663</c:v>
                </c:pt>
                <c:pt idx="9">
                  <c:v>0.66666666666666674</c:v>
                </c:pt>
                <c:pt idx="10">
                  <c:v>0.75</c:v>
                </c:pt>
                <c:pt idx="11">
                  <c:v>0.83333333333333326</c:v>
                </c:pt>
                <c:pt idx="12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366656"/>
        <c:axId val="105368192"/>
      </c:lineChart>
      <c:catAx>
        <c:axId val="105366656"/>
        <c:scaling>
          <c:orientation val="minMax"/>
        </c:scaling>
        <c:delete val="0"/>
        <c:axPos val="b"/>
        <c:majorTickMark val="out"/>
        <c:minorTickMark val="none"/>
        <c:tickLblPos val="nextTo"/>
        <c:crossAx val="105368192"/>
        <c:crosses val="autoZero"/>
        <c:auto val="1"/>
        <c:lblAlgn val="ctr"/>
        <c:lblOffset val="100"/>
        <c:noMultiLvlLbl val="0"/>
      </c:catAx>
      <c:valAx>
        <c:axId val="105368192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crossAx val="10536665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'6 класс'!$BD$26</c:f>
              <c:strCache>
                <c:ptCount val="1"/>
                <c:pt idx="0">
                  <c:v>4</c:v>
                </c:pt>
              </c:strCache>
            </c:strRef>
          </c:tx>
          <c:cat>
            <c:strRef>
              <c:f>'6 класс'!$BE$3:$CC$3</c:f>
              <c:strCache>
                <c:ptCount val="25"/>
                <c:pt idx="0">
                  <c:v>1К1</c:v>
                </c:pt>
                <c:pt idx="1">
                  <c:v>1К2</c:v>
                </c:pt>
                <c:pt idx="2">
                  <c:v>1К3</c:v>
                </c:pt>
                <c:pt idx="3">
                  <c:v>2К1</c:v>
                </c:pt>
                <c:pt idx="4">
                  <c:v>2К2</c:v>
                </c:pt>
                <c:pt idx="5">
                  <c:v>2К3</c:v>
                </c:pt>
                <c:pt idx="6">
                  <c:v>2К4</c:v>
                </c:pt>
                <c:pt idx="7">
                  <c:v>3(1)</c:v>
                </c:pt>
                <c:pt idx="8">
                  <c:v>3(2)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7(1)</c:v>
                </c:pt>
                <c:pt idx="13">
                  <c:v>7(2)</c:v>
                </c:pt>
                <c:pt idx="14">
                  <c:v>8(1)</c:v>
                </c:pt>
                <c:pt idx="15">
                  <c:v>8(2)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12(1)</c:v>
                </c:pt>
                <c:pt idx="20">
                  <c:v>12(2)</c:v>
                </c:pt>
                <c:pt idx="21">
                  <c:v>13(1)</c:v>
                </c:pt>
                <c:pt idx="22">
                  <c:v>13(2)</c:v>
                </c:pt>
                <c:pt idx="23">
                  <c:v>14(1)</c:v>
                </c:pt>
                <c:pt idx="24">
                  <c:v>14(2)</c:v>
                </c:pt>
              </c:strCache>
            </c:strRef>
          </c:cat>
          <c:val>
            <c:numRef>
              <c:f>'6 класс'!$BE$26:$CC$26</c:f>
              <c:numCache>
                <c:formatCode>0.0</c:formatCode>
                <c:ptCount val="25"/>
                <c:pt idx="0">
                  <c:v>3.4</c:v>
                </c:pt>
                <c:pt idx="1">
                  <c:v>3</c:v>
                </c:pt>
                <c:pt idx="2">
                  <c:v>2</c:v>
                </c:pt>
                <c:pt idx="3">
                  <c:v>3</c:v>
                </c:pt>
                <c:pt idx="4">
                  <c:v>3</c:v>
                </c:pt>
                <c:pt idx="5">
                  <c:v>0.8</c:v>
                </c:pt>
                <c:pt idx="6">
                  <c:v>2</c:v>
                </c:pt>
                <c:pt idx="7">
                  <c:v>1</c:v>
                </c:pt>
                <c:pt idx="8">
                  <c:v>1</c:v>
                </c:pt>
                <c:pt idx="9">
                  <c:v>1.6</c:v>
                </c:pt>
                <c:pt idx="10">
                  <c:v>2.6</c:v>
                </c:pt>
                <c:pt idx="11">
                  <c:v>1.2</c:v>
                </c:pt>
                <c:pt idx="12">
                  <c:v>1</c:v>
                </c:pt>
                <c:pt idx="13">
                  <c:v>0.6</c:v>
                </c:pt>
                <c:pt idx="14">
                  <c:v>2</c:v>
                </c:pt>
                <c:pt idx="15">
                  <c:v>1</c:v>
                </c:pt>
                <c:pt idx="16">
                  <c:v>0.2</c:v>
                </c:pt>
                <c:pt idx="17">
                  <c:v>1.2</c:v>
                </c:pt>
                <c:pt idx="18">
                  <c:v>1.2</c:v>
                </c:pt>
                <c:pt idx="19">
                  <c:v>1</c:v>
                </c:pt>
                <c:pt idx="20">
                  <c:v>2</c:v>
                </c:pt>
                <c:pt idx="21">
                  <c:v>0</c:v>
                </c:pt>
                <c:pt idx="22">
                  <c:v>0.2</c:v>
                </c:pt>
                <c:pt idx="23">
                  <c:v>0.8</c:v>
                </c:pt>
                <c:pt idx="24">
                  <c:v>1.2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'6 класс'!$BD$27</c:f>
              <c:strCache>
                <c:ptCount val="1"/>
                <c:pt idx="0">
                  <c:v>3</c:v>
                </c:pt>
              </c:strCache>
            </c:strRef>
          </c:tx>
          <c:cat>
            <c:strRef>
              <c:f>'6 класс'!$BE$3:$CC$3</c:f>
              <c:strCache>
                <c:ptCount val="25"/>
                <c:pt idx="0">
                  <c:v>1К1</c:v>
                </c:pt>
                <c:pt idx="1">
                  <c:v>1К2</c:v>
                </c:pt>
                <c:pt idx="2">
                  <c:v>1К3</c:v>
                </c:pt>
                <c:pt idx="3">
                  <c:v>2К1</c:v>
                </c:pt>
                <c:pt idx="4">
                  <c:v>2К2</c:v>
                </c:pt>
                <c:pt idx="5">
                  <c:v>2К3</c:v>
                </c:pt>
                <c:pt idx="6">
                  <c:v>2К4</c:v>
                </c:pt>
                <c:pt idx="7">
                  <c:v>3(1)</c:v>
                </c:pt>
                <c:pt idx="8">
                  <c:v>3(2)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7(1)</c:v>
                </c:pt>
                <c:pt idx="13">
                  <c:v>7(2)</c:v>
                </c:pt>
                <c:pt idx="14">
                  <c:v>8(1)</c:v>
                </c:pt>
                <c:pt idx="15">
                  <c:v>8(2)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12(1)</c:v>
                </c:pt>
                <c:pt idx="20">
                  <c:v>12(2)</c:v>
                </c:pt>
                <c:pt idx="21">
                  <c:v>13(1)</c:v>
                </c:pt>
                <c:pt idx="22">
                  <c:v>13(2)</c:v>
                </c:pt>
                <c:pt idx="23">
                  <c:v>14(1)</c:v>
                </c:pt>
                <c:pt idx="24">
                  <c:v>14(2)</c:v>
                </c:pt>
              </c:strCache>
            </c:strRef>
          </c:cat>
          <c:val>
            <c:numRef>
              <c:f>'6 класс'!$BE$27:$CC$27</c:f>
              <c:numCache>
                <c:formatCode>0.0</c:formatCode>
                <c:ptCount val="25"/>
                <c:pt idx="0">
                  <c:v>3.6</c:v>
                </c:pt>
                <c:pt idx="1">
                  <c:v>2.8</c:v>
                </c:pt>
                <c:pt idx="2">
                  <c:v>2.4</c:v>
                </c:pt>
                <c:pt idx="3">
                  <c:v>3.6</c:v>
                </c:pt>
                <c:pt idx="4">
                  <c:v>3.6</c:v>
                </c:pt>
                <c:pt idx="5">
                  <c:v>0.4</c:v>
                </c:pt>
                <c:pt idx="6">
                  <c:v>0.4</c:v>
                </c:pt>
                <c:pt idx="7">
                  <c:v>1.2</c:v>
                </c:pt>
                <c:pt idx="8">
                  <c:v>1</c:v>
                </c:pt>
                <c:pt idx="9">
                  <c:v>1.8</c:v>
                </c:pt>
                <c:pt idx="10">
                  <c:v>2.6</c:v>
                </c:pt>
                <c:pt idx="11">
                  <c:v>1</c:v>
                </c:pt>
                <c:pt idx="12">
                  <c:v>1</c:v>
                </c:pt>
                <c:pt idx="13">
                  <c:v>0.6</c:v>
                </c:pt>
                <c:pt idx="14">
                  <c:v>0.4</c:v>
                </c:pt>
                <c:pt idx="15">
                  <c:v>0</c:v>
                </c:pt>
                <c:pt idx="16">
                  <c:v>0.2</c:v>
                </c:pt>
                <c:pt idx="17">
                  <c:v>1.8</c:v>
                </c:pt>
                <c:pt idx="18">
                  <c:v>0.4</c:v>
                </c:pt>
                <c:pt idx="19">
                  <c:v>0.4</c:v>
                </c:pt>
                <c:pt idx="20">
                  <c:v>1.6</c:v>
                </c:pt>
                <c:pt idx="21">
                  <c:v>0</c:v>
                </c:pt>
                <c:pt idx="22">
                  <c:v>0.6</c:v>
                </c:pt>
                <c:pt idx="23">
                  <c:v>0.8</c:v>
                </c:pt>
                <c:pt idx="24">
                  <c:v>0.8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'6 класс'!$BD$28</c:f>
              <c:strCache>
                <c:ptCount val="1"/>
                <c:pt idx="0">
                  <c:v>2</c:v>
                </c:pt>
              </c:strCache>
            </c:strRef>
          </c:tx>
          <c:cat>
            <c:strRef>
              <c:f>'6 класс'!$BE$3:$CC$3</c:f>
              <c:strCache>
                <c:ptCount val="25"/>
                <c:pt idx="0">
                  <c:v>1К1</c:v>
                </c:pt>
                <c:pt idx="1">
                  <c:v>1К2</c:v>
                </c:pt>
                <c:pt idx="2">
                  <c:v>1К3</c:v>
                </c:pt>
                <c:pt idx="3">
                  <c:v>2К1</c:v>
                </c:pt>
                <c:pt idx="4">
                  <c:v>2К2</c:v>
                </c:pt>
                <c:pt idx="5">
                  <c:v>2К3</c:v>
                </c:pt>
                <c:pt idx="6">
                  <c:v>2К4</c:v>
                </c:pt>
                <c:pt idx="7">
                  <c:v>3(1)</c:v>
                </c:pt>
                <c:pt idx="8">
                  <c:v>3(2)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7(1)</c:v>
                </c:pt>
                <c:pt idx="13">
                  <c:v>7(2)</c:v>
                </c:pt>
                <c:pt idx="14">
                  <c:v>8(1)</c:v>
                </c:pt>
                <c:pt idx="15">
                  <c:v>8(2)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12(1)</c:v>
                </c:pt>
                <c:pt idx="20">
                  <c:v>12(2)</c:v>
                </c:pt>
                <c:pt idx="21">
                  <c:v>13(1)</c:v>
                </c:pt>
                <c:pt idx="22">
                  <c:v>13(2)</c:v>
                </c:pt>
                <c:pt idx="23">
                  <c:v>14(1)</c:v>
                </c:pt>
                <c:pt idx="24">
                  <c:v>14(2)</c:v>
                </c:pt>
              </c:strCache>
            </c:strRef>
          </c:cat>
          <c:val>
            <c:numRef>
              <c:f>'6 класс'!$BE$28:$CC$28</c:f>
              <c:numCache>
                <c:formatCode>0.0</c:formatCode>
                <c:ptCount val="25"/>
                <c:pt idx="0">
                  <c:v>2.3333333333333335</c:v>
                </c:pt>
                <c:pt idx="1">
                  <c:v>2.3333333333333335</c:v>
                </c:pt>
                <c:pt idx="2">
                  <c:v>2</c:v>
                </c:pt>
                <c:pt idx="3">
                  <c:v>2.6666666666666665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0.66666666666666663</c:v>
                </c:pt>
                <c:pt idx="8">
                  <c:v>0.66666666666666663</c:v>
                </c:pt>
                <c:pt idx="9">
                  <c:v>1</c:v>
                </c:pt>
                <c:pt idx="10">
                  <c:v>0.33333333333333331</c:v>
                </c:pt>
                <c:pt idx="11">
                  <c:v>0.33333333333333331</c:v>
                </c:pt>
                <c:pt idx="12">
                  <c:v>1</c:v>
                </c:pt>
                <c:pt idx="13">
                  <c:v>0.33333333333333331</c:v>
                </c:pt>
                <c:pt idx="14">
                  <c:v>0.33333333333333331</c:v>
                </c:pt>
                <c:pt idx="15">
                  <c:v>0</c:v>
                </c:pt>
                <c:pt idx="16">
                  <c:v>0</c:v>
                </c:pt>
                <c:pt idx="17">
                  <c:v>0.66666666666666663</c:v>
                </c:pt>
                <c:pt idx="18">
                  <c:v>1</c:v>
                </c:pt>
                <c:pt idx="19">
                  <c:v>0.33333333333333331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'6 класс'!$BD$29</c:f>
              <c:strCache>
                <c:ptCount val="1"/>
                <c:pt idx="0">
                  <c:v>медиана</c:v>
                </c:pt>
              </c:strCache>
            </c:strRef>
          </c:tx>
          <c:cat>
            <c:strRef>
              <c:f>'6 класс'!$BE$3:$CC$3</c:f>
              <c:strCache>
                <c:ptCount val="25"/>
                <c:pt idx="0">
                  <c:v>1К1</c:v>
                </c:pt>
                <c:pt idx="1">
                  <c:v>1К2</c:v>
                </c:pt>
                <c:pt idx="2">
                  <c:v>1К3</c:v>
                </c:pt>
                <c:pt idx="3">
                  <c:v>2К1</c:v>
                </c:pt>
                <c:pt idx="4">
                  <c:v>2К2</c:v>
                </c:pt>
                <c:pt idx="5">
                  <c:v>2К3</c:v>
                </c:pt>
                <c:pt idx="6">
                  <c:v>2К4</c:v>
                </c:pt>
                <c:pt idx="7">
                  <c:v>3(1)</c:v>
                </c:pt>
                <c:pt idx="8">
                  <c:v>3(2)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7(1)</c:v>
                </c:pt>
                <c:pt idx="13">
                  <c:v>7(2)</c:v>
                </c:pt>
                <c:pt idx="14">
                  <c:v>8(1)</c:v>
                </c:pt>
                <c:pt idx="15">
                  <c:v>8(2)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12(1)</c:v>
                </c:pt>
                <c:pt idx="20">
                  <c:v>12(2)</c:v>
                </c:pt>
                <c:pt idx="21">
                  <c:v>13(1)</c:v>
                </c:pt>
                <c:pt idx="22">
                  <c:v>13(2)</c:v>
                </c:pt>
                <c:pt idx="23">
                  <c:v>14(1)</c:v>
                </c:pt>
                <c:pt idx="24">
                  <c:v>14(2)</c:v>
                </c:pt>
              </c:strCache>
            </c:strRef>
          </c:cat>
          <c:val>
            <c:numRef>
              <c:f>'6 класс'!$BE$29:$CC$29</c:f>
              <c:numCache>
                <c:formatCode>0.0</c:formatCode>
                <c:ptCount val="25"/>
                <c:pt idx="0">
                  <c:v>3.4</c:v>
                </c:pt>
                <c:pt idx="1">
                  <c:v>2.8</c:v>
                </c:pt>
                <c:pt idx="2">
                  <c:v>2</c:v>
                </c:pt>
                <c:pt idx="3">
                  <c:v>3</c:v>
                </c:pt>
                <c:pt idx="4">
                  <c:v>3</c:v>
                </c:pt>
                <c:pt idx="5">
                  <c:v>0.4</c:v>
                </c:pt>
                <c:pt idx="6">
                  <c:v>0.4</c:v>
                </c:pt>
                <c:pt idx="7">
                  <c:v>1</c:v>
                </c:pt>
                <c:pt idx="8">
                  <c:v>1</c:v>
                </c:pt>
                <c:pt idx="9">
                  <c:v>1.6</c:v>
                </c:pt>
                <c:pt idx="10">
                  <c:v>2.6</c:v>
                </c:pt>
                <c:pt idx="11">
                  <c:v>1</c:v>
                </c:pt>
                <c:pt idx="12">
                  <c:v>1</c:v>
                </c:pt>
                <c:pt idx="13">
                  <c:v>0.6</c:v>
                </c:pt>
                <c:pt idx="14">
                  <c:v>0.4</c:v>
                </c:pt>
                <c:pt idx="15">
                  <c:v>0</c:v>
                </c:pt>
                <c:pt idx="16">
                  <c:v>0.2</c:v>
                </c:pt>
                <c:pt idx="17">
                  <c:v>1.2</c:v>
                </c:pt>
                <c:pt idx="18">
                  <c:v>1</c:v>
                </c:pt>
                <c:pt idx="19">
                  <c:v>0.4</c:v>
                </c:pt>
                <c:pt idx="20">
                  <c:v>1.6</c:v>
                </c:pt>
                <c:pt idx="21">
                  <c:v>0</c:v>
                </c:pt>
                <c:pt idx="22">
                  <c:v>0.2</c:v>
                </c:pt>
                <c:pt idx="23">
                  <c:v>0.8</c:v>
                </c:pt>
                <c:pt idx="24">
                  <c:v>0.8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218816"/>
        <c:axId val="105220352"/>
      </c:lineChart>
      <c:catAx>
        <c:axId val="105218816"/>
        <c:scaling>
          <c:orientation val="minMax"/>
        </c:scaling>
        <c:delete val="0"/>
        <c:axPos val="b"/>
        <c:majorTickMark val="out"/>
        <c:minorTickMark val="none"/>
        <c:tickLblPos val="nextTo"/>
        <c:crossAx val="105220352"/>
        <c:crosses val="autoZero"/>
        <c:auto val="1"/>
        <c:lblAlgn val="ctr"/>
        <c:lblOffset val="100"/>
        <c:noMultiLvlLbl val="0"/>
      </c:catAx>
      <c:valAx>
        <c:axId val="105220352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crossAx val="10521881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'4 класс '!$AG$35</c:f>
              <c:strCache>
                <c:ptCount val="1"/>
                <c:pt idx="0">
                  <c:v>5</c:v>
                </c:pt>
              </c:strCache>
            </c:strRef>
          </c:tx>
          <c:cat>
            <c:strRef>
              <c:f>'4 класс '!$AH$3:$AV$3</c:f>
              <c:strCache>
                <c:ptCount val="1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5(1)</c:v>
                </c:pt>
                <c:pt idx="5">
                  <c:v>5(2)</c:v>
                </c:pt>
                <c:pt idx="6">
                  <c:v>6(1)</c:v>
                </c:pt>
                <c:pt idx="7">
                  <c:v>6(2)</c:v>
                </c:pt>
                <c:pt idx="8">
                  <c:v>7</c:v>
                </c:pt>
                <c:pt idx="9">
                  <c:v>8</c:v>
                </c:pt>
                <c:pt idx="10">
                  <c:v>9(1)</c:v>
                </c:pt>
                <c:pt idx="11">
                  <c:v>9(2)</c:v>
                </c:pt>
                <c:pt idx="12">
                  <c:v>10</c:v>
                </c:pt>
                <c:pt idx="13">
                  <c:v>11</c:v>
                </c:pt>
                <c:pt idx="14">
                  <c:v>12</c:v>
                </c:pt>
              </c:strCache>
            </c:strRef>
          </c:cat>
          <c:val>
            <c:numRef>
              <c:f>'4 класс '!$AH$35:$AV$35</c:f>
              <c:numCache>
                <c:formatCode>0.0</c:formatCode>
                <c:ptCount val="15"/>
                <c:pt idx="0">
                  <c:v>1</c:v>
                </c:pt>
                <c:pt idx="1">
                  <c:v>1</c:v>
                </c:pt>
                <c:pt idx="2">
                  <c:v>2</c:v>
                </c:pt>
                <c:pt idx="3">
                  <c:v>1</c:v>
                </c:pt>
                <c:pt idx="4">
                  <c:v>1</c:v>
                </c:pt>
                <c:pt idx="5">
                  <c:v>0.5</c:v>
                </c:pt>
                <c:pt idx="6">
                  <c:v>1</c:v>
                </c:pt>
                <c:pt idx="7">
                  <c:v>1</c:v>
                </c:pt>
                <c:pt idx="8">
                  <c:v>0.25</c:v>
                </c:pt>
                <c:pt idx="9">
                  <c:v>2</c:v>
                </c:pt>
                <c:pt idx="10">
                  <c:v>1</c:v>
                </c:pt>
                <c:pt idx="11">
                  <c:v>0.75</c:v>
                </c:pt>
                <c:pt idx="12">
                  <c:v>2</c:v>
                </c:pt>
                <c:pt idx="13">
                  <c:v>2</c:v>
                </c:pt>
                <c:pt idx="14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'4 класс '!$AG$36</c:f>
              <c:strCache>
                <c:ptCount val="1"/>
                <c:pt idx="0">
                  <c:v>4</c:v>
                </c:pt>
              </c:strCache>
            </c:strRef>
          </c:tx>
          <c:cat>
            <c:strRef>
              <c:f>'4 класс '!$AH$3:$AV$3</c:f>
              <c:strCache>
                <c:ptCount val="1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5(1)</c:v>
                </c:pt>
                <c:pt idx="5">
                  <c:v>5(2)</c:v>
                </c:pt>
                <c:pt idx="6">
                  <c:v>6(1)</c:v>
                </c:pt>
                <c:pt idx="7">
                  <c:v>6(2)</c:v>
                </c:pt>
                <c:pt idx="8">
                  <c:v>7</c:v>
                </c:pt>
                <c:pt idx="9">
                  <c:v>8</c:v>
                </c:pt>
                <c:pt idx="10">
                  <c:v>9(1)</c:v>
                </c:pt>
                <c:pt idx="11">
                  <c:v>9(2)</c:v>
                </c:pt>
                <c:pt idx="12">
                  <c:v>10</c:v>
                </c:pt>
                <c:pt idx="13">
                  <c:v>11</c:v>
                </c:pt>
                <c:pt idx="14">
                  <c:v>12</c:v>
                </c:pt>
              </c:strCache>
            </c:strRef>
          </c:cat>
          <c:val>
            <c:numRef>
              <c:f>'4 класс '!$AH$36:$AV$36</c:f>
              <c:numCache>
                <c:formatCode>0.0</c:formatCode>
                <c:ptCount val="15"/>
                <c:pt idx="0">
                  <c:v>0.91666666666666663</c:v>
                </c:pt>
                <c:pt idx="1">
                  <c:v>0.83333333333333337</c:v>
                </c:pt>
                <c:pt idx="2">
                  <c:v>1.75</c:v>
                </c:pt>
                <c:pt idx="3">
                  <c:v>0.5</c:v>
                </c:pt>
                <c:pt idx="4">
                  <c:v>0.72727272727272729</c:v>
                </c:pt>
                <c:pt idx="5">
                  <c:v>0.2</c:v>
                </c:pt>
                <c:pt idx="6">
                  <c:v>1</c:v>
                </c:pt>
                <c:pt idx="7">
                  <c:v>0.83333333333333337</c:v>
                </c:pt>
                <c:pt idx="8">
                  <c:v>0.63636363636363635</c:v>
                </c:pt>
                <c:pt idx="9">
                  <c:v>0.7</c:v>
                </c:pt>
                <c:pt idx="10">
                  <c:v>0.45454545454545453</c:v>
                </c:pt>
                <c:pt idx="11">
                  <c:v>0.1111111111111111</c:v>
                </c:pt>
                <c:pt idx="12">
                  <c:v>1.5833333333333333</c:v>
                </c:pt>
                <c:pt idx="13">
                  <c:v>1.1666666666666667</c:v>
                </c:pt>
                <c:pt idx="14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'4 класс '!$AG$37</c:f>
              <c:strCache>
                <c:ptCount val="1"/>
                <c:pt idx="0">
                  <c:v>3</c:v>
                </c:pt>
              </c:strCache>
            </c:strRef>
          </c:tx>
          <c:cat>
            <c:strRef>
              <c:f>'4 класс '!$AH$3:$AV$3</c:f>
              <c:strCache>
                <c:ptCount val="1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5(1)</c:v>
                </c:pt>
                <c:pt idx="5">
                  <c:v>5(2)</c:v>
                </c:pt>
                <c:pt idx="6">
                  <c:v>6(1)</c:v>
                </c:pt>
                <c:pt idx="7">
                  <c:v>6(2)</c:v>
                </c:pt>
                <c:pt idx="8">
                  <c:v>7</c:v>
                </c:pt>
                <c:pt idx="9">
                  <c:v>8</c:v>
                </c:pt>
                <c:pt idx="10">
                  <c:v>9(1)</c:v>
                </c:pt>
                <c:pt idx="11">
                  <c:v>9(2)</c:v>
                </c:pt>
                <c:pt idx="12">
                  <c:v>10</c:v>
                </c:pt>
                <c:pt idx="13">
                  <c:v>11</c:v>
                </c:pt>
                <c:pt idx="14">
                  <c:v>12</c:v>
                </c:pt>
              </c:strCache>
            </c:strRef>
          </c:cat>
          <c:val>
            <c:numRef>
              <c:f>'4 класс '!$AH$37:$AV$37</c:f>
              <c:numCache>
                <c:formatCode>0.0</c:formatCode>
                <c:ptCount val="15"/>
                <c:pt idx="0">
                  <c:v>1</c:v>
                </c:pt>
                <c:pt idx="1">
                  <c:v>0.8</c:v>
                </c:pt>
                <c:pt idx="2">
                  <c:v>1</c:v>
                </c:pt>
                <c:pt idx="3">
                  <c:v>0</c:v>
                </c:pt>
                <c:pt idx="4">
                  <c:v>0.4</c:v>
                </c:pt>
                <c:pt idx="5">
                  <c:v>0.2</c:v>
                </c:pt>
                <c:pt idx="6">
                  <c:v>0.8</c:v>
                </c:pt>
                <c:pt idx="7">
                  <c:v>0.8</c:v>
                </c:pt>
                <c:pt idx="8">
                  <c:v>0.8</c:v>
                </c:pt>
                <c:pt idx="9">
                  <c:v>0.8</c:v>
                </c:pt>
                <c:pt idx="10">
                  <c:v>0.2</c:v>
                </c:pt>
                <c:pt idx="11">
                  <c:v>0</c:v>
                </c:pt>
                <c:pt idx="12">
                  <c:v>1.2</c:v>
                </c:pt>
                <c:pt idx="13">
                  <c:v>0.4</c:v>
                </c:pt>
                <c:pt idx="14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'4 класс '!$AG$38</c:f>
              <c:strCache>
                <c:ptCount val="1"/>
                <c:pt idx="0">
                  <c:v>2</c:v>
                </c:pt>
              </c:strCache>
            </c:strRef>
          </c:tx>
          <c:cat>
            <c:strRef>
              <c:f>'4 класс '!$AH$3:$AV$3</c:f>
              <c:strCache>
                <c:ptCount val="1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5(1)</c:v>
                </c:pt>
                <c:pt idx="5">
                  <c:v>5(2)</c:v>
                </c:pt>
                <c:pt idx="6">
                  <c:v>6(1)</c:v>
                </c:pt>
                <c:pt idx="7">
                  <c:v>6(2)</c:v>
                </c:pt>
                <c:pt idx="8">
                  <c:v>7</c:v>
                </c:pt>
                <c:pt idx="9">
                  <c:v>8</c:v>
                </c:pt>
                <c:pt idx="10">
                  <c:v>9(1)</c:v>
                </c:pt>
                <c:pt idx="11">
                  <c:v>9(2)</c:v>
                </c:pt>
                <c:pt idx="12">
                  <c:v>10</c:v>
                </c:pt>
                <c:pt idx="13">
                  <c:v>11</c:v>
                </c:pt>
                <c:pt idx="14">
                  <c:v>12</c:v>
                </c:pt>
              </c:strCache>
            </c:strRef>
          </c:cat>
          <c:val>
            <c:numRef>
              <c:f>'4 класс '!$AH$38:$AV$38</c:f>
              <c:numCache>
                <c:formatCode>0.0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'4 класс '!$AG$39</c:f>
              <c:strCache>
                <c:ptCount val="1"/>
                <c:pt idx="0">
                  <c:v>медиана</c:v>
                </c:pt>
              </c:strCache>
            </c:strRef>
          </c:tx>
          <c:cat>
            <c:strRef>
              <c:f>'4 класс '!$AH$3:$AV$3</c:f>
              <c:strCache>
                <c:ptCount val="1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5(1)</c:v>
                </c:pt>
                <c:pt idx="5">
                  <c:v>5(2)</c:v>
                </c:pt>
                <c:pt idx="6">
                  <c:v>6(1)</c:v>
                </c:pt>
                <c:pt idx="7">
                  <c:v>6(2)</c:v>
                </c:pt>
                <c:pt idx="8">
                  <c:v>7</c:v>
                </c:pt>
                <c:pt idx="9">
                  <c:v>8</c:v>
                </c:pt>
                <c:pt idx="10">
                  <c:v>9(1)</c:v>
                </c:pt>
                <c:pt idx="11">
                  <c:v>9(2)</c:v>
                </c:pt>
                <c:pt idx="12">
                  <c:v>10</c:v>
                </c:pt>
                <c:pt idx="13">
                  <c:v>11</c:v>
                </c:pt>
                <c:pt idx="14">
                  <c:v>12</c:v>
                </c:pt>
              </c:strCache>
            </c:strRef>
          </c:cat>
          <c:val>
            <c:numRef>
              <c:f>'4 класс '!$AH$39:$AV$39</c:f>
              <c:numCache>
                <c:formatCode>0.0</c:formatCode>
                <c:ptCount val="15"/>
                <c:pt idx="0">
                  <c:v>0.95833333333333326</c:v>
                </c:pt>
                <c:pt idx="1">
                  <c:v>0.81666666666666665</c:v>
                </c:pt>
                <c:pt idx="2">
                  <c:v>1.375</c:v>
                </c:pt>
                <c:pt idx="3">
                  <c:v>0.25</c:v>
                </c:pt>
                <c:pt idx="4">
                  <c:v>0.56363636363636371</c:v>
                </c:pt>
                <c:pt idx="5">
                  <c:v>0.2</c:v>
                </c:pt>
                <c:pt idx="6">
                  <c:v>1</c:v>
                </c:pt>
                <c:pt idx="7">
                  <c:v>0.91666666666666674</c:v>
                </c:pt>
                <c:pt idx="8">
                  <c:v>0.71818181818181825</c:v>
                </c:pt>
                <c:pt idx="9">
                  <c:v>0.75</c:v>
                </c:pt>
                <c:pt idx="10">
                  <c:v>0.32727272727272727</c:v>
                </c:pt>
                <c:pt idx="11">
                  <c:v>5.5555555555555552E-2</c:v>
                </c:pt>
                <c:pt idx="12">
                  <c:v>1.3916666666666666</c:v>
                </c:pt>
                <c:pt idx="13">
                  <c:v>0.78333333333333344</c:v>
                </c:pt>
                <c:pt idx="14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372992"/>
        <c:axId val="98374784"/>
      </c:lineChart>
      <c:catAx>
        <c:axId val="98372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98374784"/>
        <c:crosses val="autoZero"/>
        <c:auto val="1"/>
        <c:lblAlgn val="ctr"/>
        <c:lblOffset val="100"/>
        <c:noMultiLvlLbl val="0"/>
      </c:catAx>
      <c:valAx>
        <c:axId val="98374784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crossAx val="9837299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'6 класс'!$CM$26</c:f>
              <c:strCache>
                <c:ptCount val="1"/>
                <c:pt idx="0">
                  <c:v>4</c:v>
                </c:pt>
              </c:strCache>
            </c:strRef>
          </c:tx>
          <c:cat>
            <c:strRef>
              <c:f>'6 класс'!$CN$3:$DD$3</c:f>
              <c:strCache>
                <c:ptCount val="17"/>
                <c:pt idx="0">
                  <c:v>1(1)</c:v>
                </c:pt>
                <c:pt idx="1">
                  <c:v>1(2)</c:v>
                </c:pt>
                <c:pt idx="2">
                  <c:v>2</c:v>
                </c:pt>
                <c:pt idx="3">
                  <c:v>3(1)</c:v>
                </c:pt>
                <c:pt idx="4">
                  <c:v>3(2)</c:v>
                </c:pt>
                <c:pt idx="5">
                  <c:v>3(3)</c:v>
                </c:pt>
                <c:pt idx="6">
                  <c:v>4</c:v>
                </c:pt>
                <c:pt idx="7">
                  <c:v>5(1)</c:v>
                </c:pt>
                <c:pt idx="8">
                  <c:v>5(2)</c:v>
                </c:pt>
                <c:pt idx="9">
                  <c:v>5(3)</c:v>
                </c:pt>
                <c:pt idx="10">
                  <c:v>6(1)</c:v>
                </c:pt>
                <c:pt idx="11">
                  <c:v>6(2)</c:v>
                </c:pt>
                <c:pt idx="12">
                  <c:v>7(1)</c:v>
                </c:pt>
                <c:pt idx="13">
                  <c:v>7(2)</c:v>
                </c:pt>
                <c:pt idx="14">
                  <c:v>8(1)</c:v>
                </c:pt>
                <c:pt idx="15">
                  <c:v>8(2)</c:v>
                </c:pt>
                <c:pt idx="16">
                  <c:v>8(3)</c:v>
                </c:pt>
              </c:strCache>
            </c:strRef>
          </c:cat>
          <c:val>
            <c:numRef>
              <c:f>'6 класс'!$CN$26:$DD$26</c:f>
              <c:numCache>
                <c:formatCode>0.0</c:formatCode>
                <c:ptCount val="17"/>
                <c:pt idx="0">
                  <c:v>1</c:v>
                </c:pt>
                <c:pt idx="1">
                  <c:v>3</c:v>
                </c:pt>
                <c:pt idx="2">
                  <c:v>0.25</c:v>
                </c:pt>
                <c:pt idx="3">
                  <c:v>1.75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0.75</c:v>
                </c:pt>
                <c:pt idx="8">
                  <c:v>0</c:v>
                </c:pt>
                <c:pt idx="9">
                  <c:v>1</c:v>
                </c:pt>
                <c:pt idx="10">
                  <c:v>0.5</c:v>
                </c:pt>
                <c:pt idx="11">
                  <c:v>0.5</c:v>
                </c:pt>
                <c:pt idx="12">
                  <c:v>1.75</c:v>
                </c:pt>
                <c:pt idx="13">
                  <c:v>0.5</c:v>
                </c:pt>
                <c:pt idx="14">
                  <c:v>0.75</c:v>
                </c:pt>
                <c:pt idx="15">
                  <c:v>2</c:v>
                </c:pt>
                <c:pt idx="16">
                  <c:v>0.75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'6 класс'!$CM$27</c:f>
              <c:strCache>
                <c:ptCount val="1"/>
                <c:pt idx="0">
                  <c:v>3</c:v>
                </c:pt>
              </c:strCache>
            </c:strRef>
          </c:tx>
          <c:cat>
            <c:strRef>
              <c:f>'6 класс'!$CN$3:$DD$3</c:f>
              <c:strCache>
                <c:ptCount val="17"/>
                <c:pt idx="0">
                  <c:v>1(1)</c:v>
                </c:pt>
                <c:pt idx="1">
                  <c:v>1(2)</c:v>
                </c:pt>
                <c:pt idx="2">
                  <c:v>2</c:v>
                </c:pt>
                <c:pt idx="3">
                  <c:v>3(1)</c:v>
                </c:pt>
                <c:pt idx="4">
                  <c:v>3(2)</c:v>
                </c:pt>
                <c:pt idx="5">
                  <c:v>3(3)</c:v>
                </c:pt>
                <c:pt idx="6">
                  <c:v>4</c:v>
                </c:pt>
                <c:pt idx="7">
                  <c:v>5(1)</c:v>
                </c:pt>
                <c:pt idx="8">
                  <c:v>5(2)</c:v>
                </c:pt>
                <c:pt idx="9">
                  <c:v>5(3)</c:v>
                </c:pt>
                <c:pt idx="10">
                  <c:v>6(1)</c:v>
                </c:pt>
                <c:pt idx="11">
                  <c:v>6(2)</c:v>
                </c:pt>
                <c:pt idx="12">
                  <c:v>7(1)</c:v>
                </c:pt>
                <c:pt idx="13">
                  <c:v>7(2)</c:v>
                </c:pt>
                <c:pt idx="14">
                  <c:v>8(1)</c:v>
                </c:pt>
                <c:pt idx="15">
                  <c:v>8(2)</c:v>
                </c:pt>
                <c:pt idx="16">
                  <c:v>8(3)</c:v>
                </c:pt>
              </c:strCache>
            </c:strRef>
          </c:cat>
          <c:val>
            <c:numRef>
              <c:f>'6 класс'!$CN$27:$DD$27</c:f>
              <c:numCache>
                <c:formatCode>0.0</c:formatCode>
                <c:ptCount val="17"/>
                <c:pt idx="0">
                  <c:v>0.14285714285714285</c:v>
                </c:pt>
                <c:pt idx="1">
                  <c:v>1.5714285714285714</c:v>
                </c:pt>
                <c:pt idx="2">
                  <c:v>0.2857142857142857</c:v>
                </c:pt>
                <c:pt idx="3">
                  <c:v>1.5714285714285714</c:v>
                </c:pt>
                <c:pt idx="4">
                  <c:v>0.42857142857142855</c:v>
                </c:pt>
                <c:pt idx="5">
                  <c:v>1</c:v>
                </c:pt>
                <c:pt idx="6">
                  <c:v>0.5714285714285714</c:v>
                </c:pt>
                <c:pt idx="7">
                  <c:v>0.14285714285714285</c:v>
                </c:pt>
                <c:pt idx="8">
                  <c:v>0.14285714285714285</c:v>
                </c:pt>
                <c:pt idx="9">
                  <c:v>0.42857142857142855</c:v>
                </c:pt>
                <c:pt idx="10">
                  <c:v>0.14285714285714285</c:v>
                </c:pt>
                <c:pt idx="11">
                  <c:v>0</c:v>
                </c:pt>
                <c:pt idx="12">
                  <c:v>1.2857142857142858</c:v>
                </c:pt>
                <c:pt idx="13">
                  <c:v>0.42857142857142855</c:v>
                </c:pt>
                <c:pt idx="14">
                  <c:v>0.2857142857142857</c:v>
                </c:pt>
                <c:pt idx="15">
                  <c:v>1.8571428571428572</c:v>
                </c:pt>
                <c:pt idx="16">
                  <c:v>0.42857142857142855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'6 класс'!$CM$28</c:f>
              <c:strCache>
                <c:ptCount val="1"/>
                <c:pt idx="0">
                  <c:v>2</c:v>
                </c:pt>
              </c:strCache>
            </c:strRef>
          </c:tx>
          <c:cat>
            <c:strRef>
              <c:f>'6 класс'!$CN$3:$DD$3</c:f>
              <c:strCache>
                <c:ptCount val="17"/>
                <c:pt idx="0">
                  <c:v>1(1)</c:v>
                </c:pt>
                <c:pt idx="1">
                  <c:v>1(2)</c:v>
                </c:pt>
                <c:pt idx="2">
                  <c:v>2</c:v>
                </c:pt>
                <c:pt idx="3">
                  <c:v>3(1)</c:v>
                </c:pt>
                <c:pt idx="4">
                  <c:v>3(2)</c:v>
                </c:pt>
                <c:pt idx="5">
                  <c:v>3(3)</c:v>
                </c:pt>
                <c:pt idx="6">
                  <c:v>4</c:v>
                </c:pt>
                <c:pt idx="7">
                  <c:v>5(1)</c:v>
                </c:pt>
                <c:pt idx="8">
                  <c:v>5(2)</c:v>
                </c:pt>
                <c:pt idx="9">
                  <c:v>5(3)</c:v>
                </c:pt>
                <c:pt idx="10">
                  <c:v>6(1)</c:v>
                </c:pt>
                <c:pt idx="11">
                  <c:v>6(2)</c:v>
                </c:pt>
                <c:pt idx="12">
                  <c:v>7(1)</c:v>
                </c:pt>
                <c:pt idx="13">
                  <c:v>7(2)</c:v>
                </c:pt>
                <c:pt idx="14">
                  <c:v>8(1)</c:v>
                </c:pt>
                <c:pt idx="15">
                  <c:v>8(2)</c:v>
                </c:pt>
                <c:pt idx="16">
                  <c:v>8(3)</c:v>
                </c:pt>
              </c:strCache>
            </c:strRef>
          </c:cat>
          <c:val>
            <c:numRef>
              <c:f>'6 класс'!$CN$28:$DD$28</c:f>
              <c:numCache>
                <c:formatCode>0.0</c:formatCode>
                <c:ptCount val="17"/>
                <c:pt idx="0">
                  <c:v>0.33333333333333331</c:v>
                </c:pt>
                <c:pt idx="1">
                  <c:v>0.66666666666666663</c:v>
                </c:pt>
                <c:pt idx="2">
                  <c:v>0.33333333333333331</c:v>
                </c:pt>
                <c:pt idx="3">
                  <c:v>1.6666666666666667</c:v>
                </c:pt>
                <c:pt idx="4">
                  <c:v>0</c:v>
                </c:pt>
                <c:pt idx="5">
                  <c:v>1</c:v>
                </c:pt>
                <c:pt idx="6">
                  <c:v>0.33333333333333331</c:v>
                </c:pt>
                <c:pt idx="7">
                  <c:v>0</c:v>
                </c:pt>
                <c:pt idx="8">
                  <c:v>0.33333333333333331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1.6666666666666667</c:v>
                </c:pt>
                <c:pt idx="13">
                  <c:v>0</c:v>
                </c:pt>
                <c:pt idx="14">
                  <c:v>0</c:v>
                </c:pt>
                <c:pt idx="15">
                  <c:v>0.66666666666666663</c:v>
                </c:pt>
                <c:pt idx="16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'6 класс'!$CM$29</c:f>
              <c:strCache>
                <c:ptCount val="1"/>
                <c:pt idx="0">
                  <c:v>медиана</c:v>
                </c:pt>
              </c:strCache>
            </c:strRef>
          </c:tx>
          <c:cat>
            <c:strRef>
              <c:f>'6 класс'!$CN$3:$DD$3</c:f>
              <c:strCache>
                <c:ptCount val="17"/>
                <c:pt idx="0">
                  <c:v>1(1)</c:v>
                </c:pt>
                <c:pt idx="1">
                  <c:v>1(2)</c:v>
                </c:pt>
                <c:pt idx="2">
                  <c:v>2</c:v>
                </c:pt>
                <c:pt idx="3">
                  <c:v>3(1)</c:v>
                </c:pt>
                <c:pt idx="4">
                  <c:v>3(2)</c:v>
                </c:pt>
                <c:pt idx="5">
                  <c:v>3(3)</c:v>
                </c:pt>
                <c:pt idx="6">
                  <c:v>4</c:v>
                </c:pt>
                <c:pt idx="7">
                  <c:v>5(1)</c:v>
                </c:pt>
                <c:pt idx="8">
                  <c:v>5(2)</c:v>
                </c:pt>
                <c:pt idx="9">
                  <c:v>5(3)</c:v>
                </c:pt>
                <c:pt idx="10">
                  <c:v>6(1)</c:v>
                </c:pt>
                <c:pt idx="11">
                  <c:v>6(2)</c:v>
                </c:pt>
                <c:pt idx="12">
                  <c:v>7(1)</c:v>
                </c:pt>
                <c:pt idx="13">
                  <c:v>7(2)</c:v>
                </c:pt>
                <c:pt idx="14">
                  <c:v>8(1)</c:v>
                </c:pt>
                <c:pt idx="15">
                  <c:v>8(2)</c:v>
                </c:pt>
                <c:pt idx="16">
                  <c:v>8(3)</c:v>
                </c:pt>
              </c:strCache>
            </c:strRef>
          </c:cat>
          <c:val>
            <c:numRef>
              <c:f>'6 класс'!$CN$29:$DD$29</c:f>
              <c:numCache>
                <c:formatCode>0.0</c:formatCode>
                <c:ptCount val="17"/>
                <c:pt idx="0">
                  <c:v>0.33333333333333331</c:v>
                </c:pt>
                <c:pt idx="1">
                  <c:v>1.5714285714285714</c:v>
                </c:pt>
                <c:pt idx="2">
                  <c:v>0.2857142857142857</c:v>
                </c:pt>
                <c:pt idx="3">
                  <c:v>1.6666666666666667</c:v>
                </c:pt>
                <c:pt idx="4">
                  <c:v>0</c:v>
                </c:pt>
                <c:pt idx="5">
                  <c:v>1</c:v>
                </c:pt>
                <c:pt idx="6">
                  <c:v>0.5714285714285714</c:v>
                </c:pt>
                <c:pt idx="7">
                  <c:v>0.14285714285714285</c:v>
                </c:pt>
                <c:pt idx="8">
                  <c:v>0.14285714285714285</c:v>
                </c:pt>
                <c:pt idx="9">
                  <c:v>0.42857142857142855</c:v>
                </c:pt>
                <c:pt idx="10">
                  <c:v>0.14285714285714285</c:v>
                </c:pt>
                <c:pt idx="11">
                  <c:v>0</c:v>
                </c:pt>
                <c:pt idx="12">
                  <c:v>1.6666666666666667</c:v>
                </c:pt>
                <c:pt idx="13">
                  <c:v>0.42857142857142855</c:v>
                </c:pt>
                <c:pt idx="14">
                  <c:v>0.2857142857142857</c:v>
                </c:pt>
                <c:pt idx="15">
                  <c:v>1.8571428571428572</c:v>
                </c:pt>
                <c:pt idx="16">
                  <c:v>0.42857142857142855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263488"/>
        <c:axId val="105265024"/>
      </c:lineChart>
      <c:catAx>
        <c:axId val="105263488"/>
        <c:scaling>
          <c:orientation val="minMax"/>
        </c:scaling>
        <c:delete val="0"/>
        <c:axPos val="b"/>
        <c:majorTickMark val="out"/>
        <c:minorTickMark val="none"/>
        <c:tickLblPos val="nextTo"/>
        <c:crossAx val="105265024"/>
        <c:crosses val="autoZero"/>
        <c:auto val="1"/>
        <c:lblAlgn val="ctr"/>
        <c:lblOffset val="100"/>
        <c:noMultiLvlLbl val="0"/>
      </c:catAx>
      <c:valAx>
        <c:axId val="105265024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crossAx val="10526348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0454061724015613"/>
          <c:y val="0.33968196105116483"/>
          <c:w val="0.15998581057112451"/>
          <c:h val="0.37207640711577722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'6 класс_20_свод'!$W$3</c:f>
              <c:strCache>
                <c:ptCount val="1"/>
                <c:pt idx="0">
                  <c:v>Максимальный балл</c:v>
                </c:pt>
              </c:strCache>
            </c:strRef>
          </c:tx>
          <c:invertIfNegative val="0"/>
          <c:cat>
            <c:strRef>
              <c:f>'6 класс_20_свод'!$V$4:$V$7</c:f>
              <c:strCache>
                <c:ptCount val="4"/>
                <c:pt idx="0">
                  <c:v>Русский язык</c:v>
                </c:pt>
                <c:pt idx="1">
                  <c:v>Математика</c:v>
                </c:pt>
                <c:pt idx="2">
                  <c:v>Биология</c:v>
                </c:pt>
                <c:pt idx="3">
                  <c:v>Обществознание</c:v>
                </c:pt>
              </c:strCache>
            </c:strRef>
          </c:cat>
          <c:val>
            <c:numRef>
              <c:f>'6 класс_20_свод'!$W$4:$W$7</c:f>
              <c:numCache>
                <c:formatCode>General</c:formatCode>
                <c:ptCount val="4"/>
                <c:pt idx="0">
                  <c:v>51</c:v>
                </c:pt>
                <c:pt idx="1">
                  <c:v>16</c:v>
                </c:pt>
                <c:pt idx="2">
                  <c:v>28</c:v>
                </c:pt>
                <c:pt idx="3">
                  <c:v>23</c:v>
                </c:pt>
              </c:numCache>
            </c:numRef>
          </c:val>
        </c:ser>
        <c:ser>
          <c:idx val="1"/>
          <c:order val="1"/>
          <c:tx>
            <c:strRef>
              <c:f>'6 класс_20_свод'!$X$3</c:f>
              <c:strCache>
                <c:ptCount val="1"/>
                <c:pt idx="0">
                  <c:v>Максимальный набранный балл</c:v>
                </c:pt>
              </c:strCache>
            </c:strRef>
          </c:tx>
          <c:invertIfNegative val="0"/>
          <c:cat>
            <c:strRef>
              <c:f>'6 класс_20_свод'!$V$4:$V$7</c:f>
              <c:strCache>
                <c:ptCount val="4"/>
                <c:pt idx="0">
                  <c:v>Русский язык</c:v>
                </c:pt>
                <c:pt idx="1">
                  <c:v>Математика</c:v>
                </c:pt>
                <c:pt idx="2">
                  <c:v>Биология</c:v>
                </c:pt>
                <c:pt idx="3">
                  <c:v>Обществознание</c:v>
                </c:pt>
              </c:strCache>
            </c:strRef>
          </c:cat>
          <c:val>
            <c:numRef>
              <c:f>'6 класс_20_свод'!$X$4:$X$7</c:f>
              <c:numCache>
                <c:formatCode>General</c:formatCode>
                <c:ptCount val="4"/>
                <c:pt idx="0">
                  <c:v>40</c:v>
                </c:pt>
                <c:pt idx="1">
                  <c:v>15</c:v>
                </c:pt>
                <c:pt idx="2">
                  <c:v>24</c:v>
                </c:pt>
                <c:pt idx="3">
                  <c:v>17</c:v>
                </c:pt>
              </c:numCache>
            </c:numRef>
          </c:val>
        </c:ser>
        <c:ser>
          <c:idx val="2"/>
          <c:order val="2"/>
          <c:tx>
            <c:strRef>
              <c:f>'6 класс_20_свод'!$Y$3</c:f>
              <c:strCache>
                <c:ptCount val="1"/>
                <c:pt idx="0">
                  <c:v>Средний балл</c:v>
                </c:pt>
              </c:strCache>
            </c:strRef>
          </c:tx>
          <c:invertIfNegative val="0"/>
          <c:cat>
            <c:strRef>
              <c:f>'6 класс_20_свод'!$V$4:$V$7</c:f>
              <c:strCache>
                <c:ptCount val="4"/>
                <c:pt idx="0">
                  <c:v>Русский язык</c:v>
                </c:pt>
                <c:pt idx="1">
                  <c:v>Математика</c:v>
                </c:pt>
                <c:pt idx="2">
                  <c:v>Биология</c:v>
                </c:pt>
                <c:pt idx="3">
                  <c:v>Обществознание</c:v>
                </c:pt>
              </c:strCache>
            </c:strRef>
          </c:cat>
          <c:val>
            <c:numRef>
              <c:f>'6 класс_20_свод'!$Y$4:$Y$7</c:f>
              <c:numCache>
                <c:formatCode>0.0</c:formatCode>
                <c:ptCount val="4"/>
                <c:pt idx="0">
                  <c:v>27.4375</c:v>
                </c:pt>
                <c:pt idx="1">
                  <c:v>7</c:v>
                </c:pt>
                <c:pt idx="2">
                  <c:v>16.214285714285715</c:v>
                </c:pt>
                <c:pt idx="3">
                  <c:v>11.571428571428571</c:v>
                </c:pt>
              </c:numCache>
            </c:numRef>
          </c:val>
        </c:ser>
        <c:ser>
          <c:idx val="3"/>
          <c:order val="3"/>
          <c:tx>
            <c:strRef>
              <c:f>'6 класс_20_свод'!$Z$3</c:f>
              <c:strCache>
                <c:ptCount val="1"/>
                <c:pt idx="0">
                  <c:v>% порога</c:v>
                </c:pt>
              </c:strCache>
            </c:strRef>
          </c:tx>
          <c:invertIfNegative val="0"/>
          <c:cat>
            <c:strRef>
              <c:f>'6 класс_20_свод'!$V$4:$V$7</c:f>
              <c:strCache>
                <c:ptCount val="4"/>
                <c:pt idx="0">
                  <c:v>Русский язык</c:v>
                </c:pt>
                <c:pt idx="1">
                  <c:v>Математика</c:v>
                </c:pt>
                <c:pt idx="2">
                  <c:v>Биология</c:v>
                </c:pt>
                <c:pt idx="3">
                  <c:v>Обществознание</c:v>
                </c:pt>
              </c:strCache>
            </c:strRef>
          </c:cat>
          <c:val>
            <c:numRef>
              <c:f>'6 класс_20_свод'!$Z$4:$Z$7</c:f>
              <c:numCache>
                <c:formatCode>0.0</c:formatCode>
                <c:ptCount val="4"/>
                <c:pt idx="0">
                  <c:v>47.058823529411768</c:v>
                </c:pt>
                <c:pt idx="1">
                  <c:v>31.25</c:v>
                </c:pt>
                <c:pt idx="2">
                  <c:v>39.285714285714285</c:v>
                </c:pt>
                <c:pt idx="3">
                  <c:v>34.782608695652172</c:v>
                </c:pt>
              </c:numCache>
            </c:numRef>
          </c:val>
        </c:ser>
        <c:ser>
          <c:idx val="4"/>
          <c:order val="4"/>
          <c:tx>
            <c:strRef>
              <c:f>'6 класс_20_свод'!$AA$3</c:f>
              <c:strCache>
                <c:ptCount val="1"/>
                <c:pt idx="0">
                  <c:v>% выполнения</c:v>
                </c:pt>
              </c:strCache>
            </c:strRef>
          </c:tx>
          <c:invertIfNegative val="0"/>
          <c:cat>
            <c:strRef>
              <c:f>'6 класс_20_свод'!$V$4:$V$7</c:f>
              <c:strCache>
                <c:ptCount val="4"/>
                <c:pt idx="0">
                  <c:v>Русский язык</c:v>
                </c:pt>
                <c:pt idx="1">
                  <c:v>Математика</c:v>
                </c:pt>
                <c:pt idx="2">
                  <c:v>Биология</c:v>
                </c:pt>
                <c:pt idx="3">
                  <c:v>Обществознание</c:v>
                </c:pt>
              </c:strCache>
            </c:strRef>
          </c:cat>
          <c:val>
            <c:numRef>
              <c:f>'6 класс_20_свод'!$AA$4:$AA$7</c:f>
              <c:numCache>
                <c:formatCode>0.0</c:formatCode>
                <c:ptCount val="4"/>
                <c:pt idx="0">
                  <c:v>53.799019607843135</c:v>
                </c:pt>
                <c:pt idx="1">
                  <c:v>43.75</c:v>
                </c:pt>
                <c:pt idx="2">
                  <c:v>57.908163265306129</c:v>
                </c:pt>
                <c:pt idx="3">
                  <c:v>50.310559006211186</c:v>
                </c:pt>
              </c:numCache>
            </c:numRef>
          </c:val>
        </c:ser>
        <c:ser>
          <c:idx val="5"/>
          <c:order val="5"/>
          <c:tx>
            <c:strRef>
              <c:f>'6 класс_20_свод'!$AB$3</c:f>
              <c:strCache>
                <c:ptCount val="1"/>
                <c:pt idx="0">
                  <c:v>Кол. не справившихся</c:v>
                </c:pt>
              </c:strCache>
            </c:strRef>
          </c:tx>
          <c:invertIfNegative val="0"/>
          <c:cat>
            <c:strRef>
              <c:f>'6 класс_20_свод'!$V$4:$V$7</c:f>
              <c:strCache>
                <c:ptCount val="4"/>
                <c:pt idx="0">
                  <c:v>Русский язык</c:v>
                </c:pt>
                <c:pt idx="1">
                  <c:v>Математика</c:v>
                </c:pt>
                <c:pt idx="2">
                  <c:v>Биология</c:v>
                </c:pt>
                <c:pt idx="3">
                  <c:v>Обществознание</c:v>
                </c:pt>
              </c:strCache>
            </c:strRef>
          </c:cat>
          <c:val>
            <c:numRef>
              <c:f>'6 класс_20_свод'!$AB$4:$AB$7</c:f>
              <c:numCache>
                <c:formatCode>General</c:formatCode>
                <c:ptCount val="4"/>
                <c:pt idx="0">
                  <c:v>4</c:v>
                </c:pt>
                <c:pt idx="1">
                  <c:v>7</c:v>
                </c:pt>
                <c:pt idx="2">
                  <c:v>3</c:v>
                </c:pt>
                <c:pt idx="3">
                  <c:v>3</c:v>
                </c:pt>
              </c:numCache>
            </c:numRef>
          </c:val>
        </c:ser>
        <c:ser>
          <c:idx val="6"/>
          <c:order val="6"/>
          <c:tx>
            <c:strRef>
              <c:f>'6 класс_20_свод'!$AC$3</c:f>
              <c:strCache>
                <c:ptCount val="1"/>
                <c:pt idx="0">
                  <c:v>% не справившихся</c:v>
                </c:pt>
              </c:strCache>
            </c:strRef>
          </c:tx>
          <c:invertIfNegative val="0"/>
          <c:cat>
            <c:strRef>
              <c:f>'6 класс_20_свод'!$V$4:$V$7</c:f>
              <c:strCache>
                <c:ptCount val="4"/>
                <c:pt idx="0">
                  <c:v>Русский язык</c:v>
                </c:pt>
                <c:pt idx="1">
                  <c:v>Математика</c:v>
                </c:pt>
                <c:pt idx="2">
                  <c:v>Биология</c:v>
                </c:pt>
                <c:pt idx="3">
                  <c:v>Обществознание</c:v>
                </c:pt>
              </c:strCache>
            </c:strRef>
          </c:cat>
          <c:val>
            <c:numRef>
              <c:f>'6 класс_20_свод'!$AC$4:$AC$7</c:f>
              <c:numCache>
                <c:formatCode>0.0</c:formatCode>
                <c:ptCount val="4"/>
                <c:pt idx="0">
                  <c:v>25</c:v>
                </c:pt>
                <c:pt idx="1">
                  <c:v>50</c:v>
                </c:pt>
                <c:pt idx="2">
                  <c:v>21.428571428571427</c:v>
                </c:pt>
                <c:pt idx="3">
                  <c:v>21.428571428571427</c:v>
                </c:pt>
              </c:numCache>
            </c:numRef>
          </c:val>
        </c:ser>
        <c:ser>
          <c:idx val="7"/>
          <c:order val="7"/>
          <c:tx>
            <c:strRef>
              <c:f>'6 класс_20_свод'!$AD$3</c:f>
              <c:strCache>
                <c:ptCount val="1"/>
                <c:pt idx="0">
                  <c:v>ср. отметка за работу</c:v>
                </c:pt>
              </c:strCache>
            </c:strRef>
          </c:tx>
          <c:invertIfNegative val="0"/>
          <c:cat>
            <c:strRef>
              <c:f>'6 класс_20_свод'!$V$4:$V$7</c:f>
              <c:strCache>
                <c:ptCount val="4"/>
                <c:pt idx="0">
                  <c:v>Русский язык</c:v>
                </c:pt>
                <c:pt idx="1">
                  <c:v>Математика</c:v>
                </c:pt>
                <c:pt idx="2">
                  <c:v>Биология</c:v>
                </c:pt>
                <c:pt idx="3">
                  <c:v>Обществознание</c:v>
                </c:pt>
              </c:strCache>
            </c:strRef>
          </c:cat>
          <c:val>
            <c:numRef>
              <c:f>'6 класс_20_свод'!$AD$4:$AD$7</c:f>
              <c:numCache>
                <c:formatCode>0.0</c:formatCode>
                <c:ptCount val="4"/>
                <c:pt idx="0">
                  <c:v>3.2</c:v>
                </c:pt>
                <c:pt idx="1">
                  <c:v>2.9285714285714284</c:v>
                </c:pt>
                <c:pt idx="2">
                  <c:v>3.4285714285714284</c:v>
                </c:pt>
                <c:pt idx="3">
                  <c:v>3.0714285714285716</c:v>
                </c:pt>
              </c:numCache>
            </c:numRef>
          </c:val>
        </c:ser>
        <c:ser>
          <c:idx val="8"/>
          <c:order val="8"/>
          <c:tx>
            <c:strRef>
              <c:f>'6 класс_20_свод'!$AE$3</c:f>
              <c:strCache>
                <c:ptCount val="1"/>
                <c:pt idx="0">
                  <c:v>ср. отметка за год</c:v>
                </c:pt>
              </c:strCache>
            </c:strRef>
          </c:tx>
          <c:invertIfNegative val="0"/>
          <c:cat>
            <c:strRef>
              <c:f>'6 класс_20_свод'!$V$4:$V$7</c:f>
              <c:strCache>
                <c:ptCount val="4"/>
                <c:pt idx="0">
                  <c:v>Русский язык</c:v>
                </c:pt>
                <c:pt idx="1">
                  <c:v>Математика</c:v>
                </c:pt>
                <c:pt idx="2">
                  <c:v>Биология</c:v>
                </c:pt>
                <c:pt idx="3">
                  <c:v>Обществознание</c:v>
                </c:pt>
              </c:strCache>
            </c:strRef>
          </c:cat>
          <c:val>
            <c:numRef>
              <c:f>'6 класс_20_свод'!$AE$4:$AE$7</c:f>
              <c:numCache>
                <c:formatCode>0.0</c:formatCode>
                <c:ptCount val="4"/>
                <c:pt idx="0">
                  <c:v>4.2</c:v>
                </c:pt>
                <c:pt idx="1">
                  <c:v>3.8571428571428572</c:v>
                </c:pt>
                <c:pt idx="2">
                  <c:v>4.0588235294117645</c:v>
                </c:pt>
                <c:pt idx="3">
                  <c:v>4.5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05927040"/>
        <c:axId val="105928576"/>
      </c:barChart>
      <c:catAx>
        <c:axId val="105927040"/>
        <c:scaling>
          <c:orientation val="minMax"/>
        </c:scaling>
        <c:delete val="0"/>
        <c:axPos val="b"/>
        <c:majorTickMark val="out"/>
        <c:minorTickMark val="none"/>
        <c:tickLblPos val="nextTo"/>
        <c:crossAx val="105928576"/>
        <c:crosses val="autoZero"/>
        <c:auto val="1"/>
        <c:lblAlgn val="ctr"/>
        <c:lblOffset val="100"/>
        <c:noMultiLvlLbl val="0"/>
      </c:catAx>
      <c:valAx>
        <c:axId val="10592857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592704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'7 класс'!$B$28</c:f>
              <c:strCache>
                <c:ptCount val="1"/>
                <c:pt idx="0">
                  <c:v>4</c:v>
                </c:pt>
              </c:strCache>
            </c:strRef>
          </c:tx>
          <c:cat>
            <c:strRef>
              <c:f>'7 класс'!$C$3:$R$3</c:f>
              <c:strCache>
                <c:ptCount val="16"/>
                <c:pt idx="0">
                  <c:v>1.1</c:v>
                </c:pt>
                <c:pt idx="1">
                  <c:v>1.2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13.1</c:v>
                </c:pt>
                <c:pt idx="14">
                  <c:v>13.2</c:v>
                </c:pt>
                <c:pt idx="15">
                  <c:v>13.3</c:v>
                </c:pt>
              </c:strCache>
            </c:strRef>
          </c:cat>
          <c:val>
            <c:numRef>
              <c:f>'7 класс'!$C$28:$R$28</c:f>
              <c:numCache>
                <c:formatCode>0.0</c:formatCode>
                <c:ptCount val="16"/>
              </c:numCache>
            </c:numRef>
          </c:val>
          <c:smooth val="0"/>
        </c:ser>
        <c:ser>
          <c:idx val="1"/>
          <c:order val="1"/>
          <c:tx>
            <c:strRef>
              <c:f>'7 класс'!$B$29</c:f>
              <c:strCache>
                <c:ptCount val="1"/>
                <c:pt idx="0">
                  <c:v>3</c:v>
                </c:pt>
              </c:strCache>
            </c:strRef>
          </c:tx>
          <c:cat>
            <c:strRef>
              <c:f>'7 класс'!$C$3:$R$3</c:f>
              <c:strCache>
                <c:ptCount val="16"/>
                <c:pt idx="0">
                  <c:v>1.1</c:v>
                </c:pt>
                <c:pt idx="1">
                  <c:v>1.2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13.1</c:v>
                </c:pt>
                <c:pt idx="14">
                  <c:v>13.2</c:v>
                </c:pt>
                <c:pt idx="15">
                  <c:v>13.3</c:v>
                </c:pt>
              </c:strCache>
            </c:strRef>
          </c:cat>
          <c:val>
            <c:numRef>
              <c:f>'7 класс'!$C$29:$R$29</c:f>
              <c:numCache>
                <c:formatCode>0.0</c:formatCode>
                <c:ptCount val="16"/>
                <c:pt idx="0">
                  <c:v>0.63636363636363635</c:v>
                </c:pt>
                <c:pt idx="1">
                  <c:v>1.2727272727272727</c:v>
                </c:pt>
                <c:pt idx="2">
                  <c:v>0.18181818181818182</c:v>
                </c:pt>
                <c:pt idx="3">
                  <c:v>1.5454545454545454</c:v>
                </c:pt>
                <c:pt idx="4">
                  <c:v>1.1818181818181819</c:v>
                </c:pt>
                <c:pt idx="5">
                  <c:v>0.63636363636363635</c:v>
                </c:pt>
                <c:pt idx="6">
                  <c:v>0</c:v>
                </c:pt>
                <c:pt idx="7">
                  <c:v>0.72727272727272729</c:v>
                </c:pt>
                <c:pt idx="8">
                  <c:v>0.90909090909090906</c:v>
                </c:pt>
                <c:pt idx="9">
                  <c:v>0.72727272727272729</c:v>
                </c:pt>
                <c:pt idx="10">
                  <c:v>0.63636363636363635</c:v>
                </c:pt>
                <c:pt idx="11">
                  <c:v>0.63636363636363635</c:v>
                </c:pt>
                <c:pt idx="12">
                  <c:v>1.7272727272727273</c:v>
                </c:pt>
                <c:pt idx="13">
                  <c:v>1.3636363636363635</c:v>
                </c:pt>
                <c:pt idx="14">
                  <c:v>9.0909090909090912E-2</c:v>
                </c:pt>
                <c:pt idx="15">
                  <c:v>0.54545454545454541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'7 класс'!$B$30</c:f>
              <c:strCache>
                <c:ptCount val="1"/>
                <c:pt idx="0">
                  <c:v>2</c:v>
                </c:pt>
              </c:strCache>
            </c:strRef>
          </c:tx>
          <c:cat>
            <c:strRef>
              <c:f>'7 класс'!$C$3:$R$3</c:f>
              <c:strCache>
                <c:ptCount val="16"/>
                <c:pt idx="0">
                  <c:v>1.1</c:v>
                </c:pt>
                <c:pt idx="1">
                  <c:v>1.2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13.1</c:v>
                </c:pt>
                <c:pt idx="14">
                  <c:v>13.2</c:v>
                </c:pt>
                <c:pt idx="15">
                  <c:v>13.3</c:v>
                </c:pt>
              </c:strCache>
            </c:strRef>
          </c:cat>
          <c:val>
            <c:numRef>
              <c:f>'7 класс'!$C$30:$R$30</c:f>
              <c:numCache>
                <c:formatCode>0.0</c:formatCode>
                <c:ptCount val="16"/>
                <c:pt idx="0">
                  <c:v>0.5</c:v>
                </c:pt>
                <c:pt idx="1">
                  <c:v>1</c:v>
                </c:pt>
                <c:pt idx="2">
                  <c:v>0</c:v>
                </c:pt>
                <c:pt idx="3">
                  <c:v>1.25</c:v>
                </c:pt>
                <c:pt idx="4">
                  <c:v>1</c:v>
                </c:pt>
                <c:pt idx="5">
                  <c:v>0.375</c:v>
                </c:pt>
                <c:pt idx="6">
                  <c:v>0</c:v>
                </c:pt>
                <c:pt idx="7">
                  <c:v>0.25</c:v>
                </c:pt>
                <c:pt idx="8">
                  <c:v>0.625</c:v>
                </c:pt>
                <c:pt idx="9">
                  <c:v>0.625</c:v>
                </c:pt>
                <c:pt idx="10">
                  <c:v>0.375</c:v>
                </c:pt>
                <c:pt idx="11">
                  <c:v>0</c:v>
                </c:pt>
                <c:pt idx="12">
                  <c:v>0.125</c:v>
                </c:pt>
                <c:pt idx="13">
                  <c:v>0.375</c:v>
                </c:pt>
                <c:pt idx="14">
                  <c:v>0</c:v>
                </c:pt>
                <c:pt idx="15">
                  <c:v>0.25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'7 класс'!$B$31</c:f>
              <c:strCache>
                <c:ptCount val="1"/>
                <c:pt idx="0">
                  <c:v>медиана</c:v>
                </c:pt>
              </c:strCache>
            </c:strRef>
          </c:tx>
          <c:cat>
            <c:strRef>
              <c:f>'7 класс'!$C$3:$R$3</c:f>
              <c:strCache>
                <c:ptCount val="16"/>
                <c:pt idx="0">
                  <c:v>1.1</c:v>
                </c:pt>
                <c:pt idx="1">
                  <c:v>1.2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13.1</c:v>
                </c:pt>
                <c:pt idx="14">
                  <c:v>13.2</c:v>
                </c:pt>
                <c:pt idx="15">
                  <c:v>13.3</c:v>
                </c:pt>
              </c:strCache>
            </c:strRef>
          </c:cat>
          <c:val>
            <c:numRef>
              <c:f>'7 класс'!$C$31:$R$31</c:f>
              <c:numCache>
                <c:formatCode>0.0</c:formatCode>
                <c:ptCount val="16"/>
                <c:pt idx="0">
                  <c:v>0.56818181818181812</c:v>
                </c:pt>
                <c:pt idx="1">
                  <c:v>1.1363636363636362</c:v>
                </c:pt>
                <c:pt idx="2">
                  <c:v>9.0909090909090912E-2</c:v>
                </c:pt>
                <c:pt idx="3">
                  <c:v>1.3977272727272727</c:v>
                </c:pt>
                <c:pt idx="4">
                  <c:v>1.0909090909090908</c:v>
                </c:pt>
                <c:pt idx="5">
                  <c:v>0.50568181818181812</c:v>
                </c:pt>
                <c:pt idx="6">
                  <c:v>0</c:v>
                </c:pt>
                <c:pt idx="7">
                  <c:v>0.48863636363636365</c:v>
                </c:pt>
                <c:pt idx="8">
                  <c:v>0.76704545454545459</c:v>
                </c:pt>
                <c:pt idx="9">
                  <c:v>0.67613636363636365</c:v>
                </c:pt>
                <c:pt idx="10">
                  <c:v>0.50568181818181812</c:v>
                </c:pt>
                <c:pt idx="11">
                  <c:v>0.31818181818181818</c:v>
                </c:pt>
                <c:pt idx="12">
                  <c:v>0.92613636363636365</c:v>
                </c:pt>
                <c:pt idx="13">
                  <c:v>0.86931818181818177</c:v>
                </c:pt>
                <c:pt idx="14">
                  <c:v>4.5454545454545456E-2</c:v>
                </c:pt>
                <c:pt idx="15">
                  <c:v>0.39772727272727271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907968"/>
        <c:axId val="111909504"/>
      </c:lineChart>
      <c:catAx>
        <c:axId val="111907968"/>
        <c:scaling>
          <c:orientation val="minMax"/>
        </c:scaling>
        <c:delete val="0"/>
        <c:axPos val="b"/>
        <c:majorTickMark val="out"/>
        <c:minorTickMark val="none"/>
        <c:tickLblPos val="nextTo"/>
        <c:crossAx val="111909504"/>
        <c:crosses val="autoZero"/>
        <c:auto val="1"/>
        <c:lblAlgn val="ctr"/>
        <c:lblOffset val="100"/>
        <c:noMultiLvlLbl val="0"/>
      </c:catAx>
      <c:valAx>
        <c:axId val="111909504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crossAx val="11190796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'7 класс'!$AB$28</c:f>
              <c:strCache>
                <c:ptCount val="1"/>
                <c:pt idx="0">
                  <c:v>4</c:v>
                </c:pt>
              </c:strCache>
            </c:strRef>
          </c:tx>
          <c:val>
            <c:numRef>
              <c:f>'7 класс'!$AC$28:$AR$28</c:f>
              <c:numCache>
                <c:formatCode>0.0</c:formatCode>
                <c:ptCount val="16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2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'7 класс'!$AB$29</c:f>
              <c:strCache>
                <c:ptCount val="1"/>
                <c:pt idx="0">
                  <c:v>3</c:v>
                </c:pt>
              </c:strCache>
            </c:strRef>
          </c:tx>
          <c:val>
            <c:numRef>
              <c:f>'7 класс'!$AC$29:$AR$29</c:f>
              <c:numCache>
                <c:formatCode>0.0</c:formatCode>
                <c:ptCount val="16"/>
                <c:pt idx="0">
                  <c:v>0.25</c:v>
                </c:pt>
                <c:pt idx="1">
                  <c:v>0.75</c:v>
                </c:pt>
                <c:pt idx="2">
                  <c:v>0.75</c:v>
                </c:pt>
                <c:pt idx="3">
                  <c:v>0</c:v>
                </c:pt>
                <c:pt idx="4">
                  <c:v>0.75</c:v>
                </c:pt>
                <c:pt idx="5">
                  <c:v>0.75</c:v>
                </c:pt>
                <c:pt idx="6">
                  <c:v>0.75</c:v>
                </c:pt>
                <c:pt idx="7">
                  <c:v>0</c:v>
                </c:pt>
                <c:pt idx="8">
                  <c:v>0.25</c:v>
                </c:pt>
                <c:pt idx="9">
                  <c:v>0</c:v>
                </c:pt>
                <c:pt idx="10">
                  <c:v>0.25</c:v>
                </c:pt>
                <c:pt idx="11">
                  <c:v>1.5</c:v>
                </c:pt>
                <c:pt idx="12">
                  <c:v>0.75</c:v>
                </c:pt>
                <c:pt idx="13">
                  <c:v>0.75</c:v>
                </c:pt>
                <c:pt idx="14">
                  <c:v>0.75</c:v>
                </c:pt>
                <c:pt idx="15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'7 класс'!$AB$30</c:f>
              <c:strCache>
                <c:ptCount val="1"/>
                <c:pt idx="0">
                  <c:v>2</c:v>
                </c:pt>
              </c:strCache>
            </c:strRef>
          </c:tx>
          <c:val>
            <c:numRef>
              <c:f>'7 класс'!$AC$30:$AR$30</c:f>
              <c:numCache>
                <c:formatCode>0.0</c:formatCode>
                <c:ptCount val="16"/>
                <c:pt idx="0">
                  <c:v>0.25</c:v>
                </c:pt>
                <c:pt idx="1">
                  <c:v>0.125</c:v>
                </c:pt>
                <c:pt idx="2">
                  <c:v>0.875</c:v>
                </c:pt>
                <c:pt idx="3">
                  <c:v>0.125</c:v>
                </c:pt>
                <c:pt idx="4">
                  <c:v>6.25E-2</c:v>
                </c:pt>
                <c:pt idx="5">
                  <c:v>0.5</c:v>
                </c:pt>
                <c:pt idx="6">
                  <c:v>0.1875</c:v>
                </c:pt>
                <c:pt idx="7">
                  <c:v>0</c:v>
                </c:pt>
                <c:pt idx="8">
                  <c:v>6.25E-2</c:v>
                </c:pt>
                <c:pt idx="9">
                  <c:v>0</c:v>
                </c:pt>
                <c:pt idx="10">
                  <c:v>0</c:v>
                </c:pt>
                <c:pt idx="11">
                  <c:v>0.375</c:v>
                </c:pt>
                <c:pt idx="12">
                  <c:v>0.1875</c:v>
                </c:pt>
                <c:pt idx="13">
                  <c:v>0.25</c:v>
                </c:pt>
                <c:pt idx="14">
                  <c:v>0.375</c:v>
                </c:pt>
                <c:pt idx="15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'7 класс'!$AB$31</c:f>
              <c:strCache>
                <c:ptCount val="1"/>
                <c:pt idx="0">
                  <c:v>медиана</c:v>
                </c:pt>
              </c:strCache>
            </c:strRef>
          </c:tx>
          <c:val>
            <c:numRef>
              <c:f>'7 класс'!$AC$31:$AR$31</c:f>
              <c:numCache>
                <c:formatCode>0.0</c:formatCode>
                <c:ptCount val="16"/>
                <c:pt idx="0">
                  <c:v>0.25</c:v>
                </c:pt>
                <c:pt idx="1">
                  <c:v>0.75</c:v>
                </c:pt>
                <c:pt idx="2">
                  <c:v>0.875</c:v>
                </c:pt>
                <c:pt idx="3">
                  <c:v>0.125</c:v>
                </c:pt>
                <c:pt idx="4">
                  <c:v>0.75</c:v>
                </c:pt>
                <c:pt idx="5">
                  <c:v>0.75</c:v>
                </c:pt>
                <c:pt idx="6">
                  <c:v>0.1875</c:v>
                </c:pt>
                <c:pt idx="7">
                  <c:v>0</c:v>
                </c:pt>
                <c:pt idx="8">
                  <c:v>0.25</c:v>
                </c:pt>
                <c:pt idx="9">
                  <c:v>0</c:v>
                </c:pt>
                <c:pt idx="10">
                  <c:v>0</c:v>
                </c:pt>
                <c:pt idx="11">
                  <c:v>1.5</c:v>
                </c:pt>
                <c:pt idx="12">
                  <c:v>0.75</c:v>
                </c:pt>
                <c:pt idx="13">
                  <c:v>0.75</c:v>
                </c:pt>
                <c:pt idx="14">
                  <c:v>0.75</c:v>
                </c:pt>
                <c:pt idx="15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210112"/>
        <c:axId val="113211648"/>
      </c:lineChart>
      <c:catAx>
        <c:axId val="113210112"/>
        <c:scaling>
          <c:orientation val="minMax"/>
        </c:scaling>
        <c:delete val="0"/>
        <c:axPos val="b"/>
        <c:numFmt formatCode="0" sourceLinked="0"/>
        <c:majorTickMark val="out"/>
        <c:minorTickMark val="none"/>
        <c:tickLblPos val="nextTo"/>
        <c:crossAx val="113211648"/>
        <c:crosses val="autoZero"/>
        <c:auto val="1"/>
        <c:lblAlgn val="ctr"/>
        <c:lblOffset val="100"/>
        <c:noMultiLvlLbl val="0"/>
      </c:catAx>
      <c:valAx>
        <c:axId val="113211648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crossAx val="11321011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'7 класс'!$AB$28</c:f>
              <c:strCache>
                <c:ptCount val="1"/>
                <c:pt idx="0">
                  <c:v>4</c:v>
                </c:pt>
              </c:strCache>
            </c:strRef>
          </c:tx>
          <c:cat>
            <c:strRef>
              <c:f>'7 класс'!$BA$3:$BX$3</c:f>
              <c:strCache>
                <c:ptCount val="24"/>
                <c:pt idx="0">
                  <c:v>1(1)</c:v>
                </c:pt>
                <c:pt idx="1">
                  <c:v>1(2)</c:v>
                </c:pt>
                <c:pt idx="2">
                  <c:v>1(3)</c:v>
                </c:pt>
                <c:pt idx="3">
                  <c:v>1(4)</c:v>
                </c:pt>
                <c:pt idx="4">
                  <c:v>2(1)</c:v>
                </c:pt>
                <c:pt idx="5">
                  <c:v>2(2)</c:v>
                </c:pt>
                <c:pt idx="6">
                  <c:v>2(3)</c:v>
                </c:pt>
                <c:pt idx="7">
                  <c:v>3(1)</c:v>
                </c:pt>
                <c:pt idx="8">
                  <c:v>3(2)</c:v>
                </c:pt>
                <c:pt idx="9">
                  <c:v>3(3)</c:v>
                </c:pt>
                <c:pt idx="10">
                  <c:v>3(4)</c:v>
                </c:pt>
                <c:pt idx="11">
                  <c:v>4(1)</c:v>
                </c:pt>
                <c:pt idx="12">
                  <c:v>4(2)</c:v>
                </c:pt>
                <c:pt idx="13">
                  <c:v>4(3)</c:v>
                </c:pt>
                <c:pt idx="14">
                  <c:v>5(1)</c:v>
                </c:pt>
                <c:pt idx="15">
                  <c:v>5(2)</c:v>
                </c:pt>
                <c:pt idx="16">
                  <c:v>6(1)</c:v>
                </c:pt>
                <c:pt idx="17">
                  <c:v>6(2)</c:v>
                </c:pt>
                <c:pt idx="18">
                  <c:v>6(3)</c:v>
                </c:pt>
                <c:pt idx="19">
                  <c:v>7(1)</c:v>
                </c:pt>
                <c:pt idx="20">
                  <c:v>7(2)</c:v>
                </c:pt>
                <c:pt idx="21">
                  <c:v>8(1)</c:v>
                </c:pt>
                <c:pt idx="22">
                  <c:v>8(2)</c:v>
                </c:pt>
                <c:pt idx="23">
                  <c:v>8(3)</c:v>
                </c:pt>
              </c:strCache>
            </c:strRef>
          </c:cat>
          <c:val>
            <c:numRef>
              <c:f>'7 класс'!$BA$28:$BX$28</c:f>
              <c:numCache>
                <c:formatCode>0.0</c:formatCode>
                <c:ptCount val="24"/>
              </c:numCache>
            </c:numRef>
          </c:val>
          <c:smooth val="0"/>
        </c:ser>
        <c:ser>
          <c:idx val="1"/>
          <c:order val="1"/>
          <c:tx>
            <c:strRef>
              <c:f>'7 класс'!$AB$29</c:f>
              <c:strCache>
                <c:ptCount val="1"/>
                <c:pt idx="0">
                  <c:v>3</c:v>
                </c:pt>
              </c:strCache>
            </c:strRef>
          </c:tx>
          <c:cat>
            <c:strRef>
              <c:f>'7 класс'!$BA$3:$BX$3</c:f>
              <c:strCache>
                <c:ptCount val="24"/>
                <c:pt idx="0">
                  <c:v>1(1)</c:v>
                </c:pt>
                <c:pt idx="1">
                  <c:v>1(2)</c:v>
                </c:pt>
                <c:pt idx="2">
                  <c:v>1(3)</c:v>
                </c:pt>
                <c:pt idx="3">
                  <c:v>1(4)</c:v>
                </c:pt>
                <c:pt idx="4">
                  <c:v>2(1)</c:v>
                </c:pt>
                <c:pt idx="5">
                  <c:v>2(2)</c:v>
                </c:pt>
                <c:pt idx="6">
                  <c:v>2(3)</c:v>
                </c:pt>
                <c:pt idx="7">
                  <c:v>3(1)</c:v>
                </c:pt>
                <c:pt idx="8">
                  <c:v>3(2)</c:v>
                </c:pt>
                <c:pt idx="9">
                  <c:v>3(3)</c:v>
                </c:pt>
                <c:pt idx="10">
                  <c:v>3(4)</c:v>
                </c:pt>
                <c:pt idx="11">
                  <c:v>4(1)</c:v>
                </c:pt>
                <c:pt idx="12">
                  <c:v>4(2)</c:v>
                </c:pt>
                <c:pt idx="13">
                  <c:v>4(3)</c:v>
                </c:pt>
                <c:pt idx="14">
                  <c:v>5(1)</c:v>
                </c:pt>
                <c:pt idx="15">
                  <c:v>5(2)</c:v>
                </c:pt>
                <c:pt idx="16">
                  <c:v>6(1)</c:v>
                </c:pt>
                <c:pt idx="17">
                  <c:v>6(2)</c:v>
                </c:pt>
                <c:pt idx="18">
                  <c:v>6(3)</c:v>
                </c:pt>
                <c:pt idx="19">
                  <c:v>7(1)</c:v>
                </c:pt>
                <c:pt idx="20">
                  <c:v>7(2)</c:v>
                </c:pt>
                <c:pt idx="21">
                  <c:v>8(1)</c:v>
                </c:pt>
                <c:pt idx="22">
                  <c:v>8(2)</c:v>
                </c:pt>
                <c:pt idx="23">
                  <c:v>8(3)</c:v>
                </c:pt>
              </c:strCache>
            </c:strRef>
          </c:cat>
          <c:val>
            <c:numRef>
              <c:f>'7 класс'!$BA$29:$BX$29</c:f>
              <c:numCache>
                <c:formatCode>0.0</c:formatCode>
                <c:ptCount val="24"/>
                <c:pt idx="0">
                  <c:v>0.8571428571428571</c:v>
                </c:pt>
                <c:pt idx="1">
                  <c:v>1.4285714285714286</c:v>
                </c:pt>
                <c:pt idx="2">
                  <c:v>0.42857142857142855</c:v>
                </c:pt>
                <c:pt idx="3">
                  <c:v>0.5714285714285714</c:v>
                </c:pt>
                <c:pt idx="4">
                  <c:v>0.14285714285714285</c:v>
                </c:pt>
                <c:pt idx="5">
                  <c:v>0.14285714285714285</c:v>
                </c:pt>
                <c:pt idx="6">
                  <c:v>2</c:v>
                </c:pt>
                <c:pt idx="7">
                  <c:v>0.14285714285714285</c:v>
                </c:pt>
                <c:pt idx="8">
                  <c:v>0.42857142857142855</c:v>
                </c:pt>
                <c:pt idx="9">
                  <c:v>0.8571428571428571</c:v>
                </c:pt>
                <c:pt idx="10">
                  <c:v>0.2857142857142857</c:v>
                </c:pt>
                <c:pt idx="11">
                  <c:v>0.14285714285714285</c:v>
                </c:pt>
                <c:pt idx="12">
                  <c:v>0.42857142857142855</c:v>
                </c:pt>
                <c:pt idx="13">
                  <c:v>0.2857142857142857</c:v>
                </c:pt>
                <c:pt idx="14">
                  <c:v>1.5714285714285714</c:v>
                </c:pt>
                <c:pt idx="15">
                  <c:v>1.8571428571428572</c:v>
                </c:pt>
                <c:pt idx="16">
                  <c:v>0.7142857142857143</c:v>
                </c:pt>
                <c:pt idx="17">
                  <c:v>0.2857142857142857</c:v>
                </c:pt>
                <c:pt idx="18">
                  <c:v>0.7142857142857143</c:v>
                </c:pt>
                <c:pt idx="19">
                  <c:v>0.8571428571428571</c:v>
                </c:pt>
                <c:pt idx="20">
                  <c:v>0.8571428571428571</c:v>
                </c:pt>
                <c:pt idx="21">
                  <c:v>0.5714285714285714</c:v>
                </c:pt>
                <c:pt idx="22">
                  <c:v>0.5714285714285714</c:v>
                </c:pt>
                <c:pt idx="23">
                  <c:v>0.5714285714285714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'7 класс'!$AB$30</c:f>
              <c:strCache>
                <c:ptCount val="1"/>
                <c:pt idx="0">
                  <c:v>2</c:v>
                </c:pt>
              </c:strCache>
            </c:strRef>
          </c:tx>
          <c:cat>
            <c:strRef>
              <c:f>'7 класс'!$BA$3:$BX$3</c:f>
              <c:strCache>
                <c:ptCount val="24"/>
                <c:pt idx="0">
                  <c:v>1(1)</c:v>
                </c:pt>
                <c:pt idx="1">
                  <c:v>1(2)</c:v>
                </c:pt>
                <c:pt idx="2">
                  <c:v>1(3)</c:v>
                </c:pt>
                <c:pt idx="3">
                  <c:v>1(4)</c:v>
                </c:pt>
                <c:pt idx="4">
                  <c:v>2(1)</c:v>
                </c:pt>
                <c:pt idx="5">
                  <c:v>2(2)</c:v>
                </c:pt>
                <c:pt idx="6">
                  <c:v>2(3)</c:v>
                </c:pt>
                <c:pt idx="7">
                  <c:v>3(1)</c:v>
                </c:pt>
                <c:pt idx="8">
                  <c:v>3(2)</c:v>
                </c:pt>
                <c:pt idx="9">
                  <c:v>3(3)</c:v>
                </c:pt>
                <c:pt idx="10">
                  <c:v>3(4)</c:v>
                </c:pt>
                <c:pt idx="11">
                  <c:v>4(1)</c:v>
                </c:pt>
                <c:pt idx="12">
                  <c:v>4(2)</c:v>
                </c:pt>
                <c:pt idx="13">
                  <c:v>4(3)</c:v>
                </c:pt>
                <c:pt idx="14">
                  <c:v>5(1)</c:v>
                </c:pt>
                <c:pt idx="15">
                  <c:v>5(2)</c:v>
                </c:pt>
                <c:pt idx="16">
                  <c:v>6(1)</c:v>
                </c:pt>
                <c:pt idx="17">
                  <c:v>6(2)</c:v>
                </c:pt>
                <c:pt idx="18">
                  <c:v>6(3)</c:v>
                </c:pt>
                <c:pt idx="19">
                  <c:v>7(1)</c:v>
                </c:pt>
                <c:pt idx="20">
                  <c:v>7(2)</c:v>
                </c:pt>
                <c:pt idx="21">
                  <c:v>8(1)</c:v>
                </c:pt>
                <c:pt idx="22">
                  <c:v>8(2)</c:v>
                </c:pt>
                <c:pt idx="23">
                  <c:v>8(3)</c:v>
                </c:pt>
              </c:strCache>
            </c:strRef>
          </c:cat>
          <c:val>
            <c:numRef>
              <c:f>'7 класс'!$BA$30:$BX$30</c:f>
              <c:numCache>
                <c:formatCode>0.0</c:formatCode>
                <c:ptCount val="24"/>
                <c:pt idx="0">
                  <c:v>0.46153846153846156</c:v>
                </c:pt>
                <c:pt idx="1">
                  <c:v>0.23076923076923078</c:v>
                </c:pt>
                <c:pt idx="2">
                  <c:v>7.6923076923076927E-2</c:v>
                </c:pt>
                <c:pt idx="3">
                  <c:v>0.15384615384615385</c:v>
                </c:pt>
                <c:pt idx="4">
                  <c:v>0.15384615384615385</c:v>
                </c:pt>
                <c:pt idx="5">
                  <c:v>0</c:v>
                </c:pt>
                <c:pt idx="6">
                  <c:v>1.5384615384615385</c:v>
                </c:pt>
                <c:pt idx="7">
                  <c:v>0</c:v>
                </c:pt>
                <c:pt idx="8">
                  <c:v>0</c:v>
                </c:pt>
                <c:pt idx="9">
                  <c:v>0.15384615384615385</c:v>
                </c:pt>
                <c:pt idx="10">
                  <c:v>0</c:v>
                </c:pt>
                <c:pt idx="11">
                  <c:v>7.6923076923076927E-2</c:v>
                </c:pt>
                <c:pt idx="12">
                  <c:v>0.15384615384615385</c:v>
                </c:pt>
                <c:pt idx="13">
                  <c:v>0</c:v>
                </c:pt>
                <c:pt idx="14">
                  <c:v>0.53846153846153844</c:v>
                </c:pt>
                <c:pt idx="15">
                  <c:v>0.15384615384615385</c:v>
                </c:pt>
                <c:pt idx="16">
                  <c:v>7.6923076923076927E-2</c:v>
                </c:pt>
                <c:pt idx="17">
                  <c:v>0</c:v>
                </c:pt>
                <c:pt idx="18">
                  <c:v>0.30769230769230771</c:v>
                </c:pt>
                <c:pt idx="19">
                  <c:v>7.6923076923076927E-2</c:v>
                </c:pt>
                <c:pt idx="20">
                  <c:v>0.38461538461538464</c:v>
                </c:pt>
                <c:pt idx="21">
                  <c:v>7.6923076923076927E-2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'7 класс'!$AB$31</c:f>
              <c:strCache>
                <c:ptCount val="1"/>
                <c:pt idx="0">
                  <c:v>медиана</c:v>
                </c:pt>
              </c:strCache>
            </c:strRef>
          </c:tx>
          <c:cat>
            <c:strRef>
              <c:f>'7 класс'!$BA$3:$BX$3</c:f>
              <c:strCache>
                <c:ptCount val="24"/>
                <c:pt idx="0">
                  <c:v>1(1)</c:v>
                </c:pt>
                <c:pt idx="1">
                  <c:v>1(2)</c:v>
                </c:pt>
                <c:pt idx="2">
                  <c:v>1(3)</c:v>
                </c:pt>
                <c:pt idx="3">
                  <c:v>1(4)</c:v>
                </c:pt>
                <c:pt idx="4">
                  <c:v>2(1)</c:v>
                </c:pt>
                <c:pt idx="5">
                  <c:v>2(2)</c:v>
                </c:pt>
                <c:pt idx="6">
                  <c:v>2(3)</c:v>
                </c:pt>
                <c:pt idx="7">
                  <c:v>3(1)</c:v>
                </c:pt>
                <c:pt idx="8">
                  <c:v>3(2)</c:v>
                </c:pt>
                <c:pt idx="9">
                  <c:v>3(3)</c:v>
                </c:pt>
                <c:pt idx="10">
                  <c:v>3(4)</c:v>
                </c:pt>
                <c:pt idx="11">
                  <c:v>4(1)</c:v>
                </c:pt>
                <c:pt idx="12">
                  <c:v>4(2)</c:v>
                </c:pt>
                <c:pt idx="13">
                  <c:v>4(3)</c:v>
                </c:pt>
                <c:pt idx="14">
                  <c:v>5(1)</c:v>
                </c:pt>
                <c:pt idx="15">
                  <c:v>5(2)</c:v>
                </c:pt>
                <c:pt idx="16">
                  <c:v>6(1)</c:v>
                </c:pt>
                <c:pt idx="17">
                  <c:v>6(2)</c:v>
                </c:pt>
                <c:pt idx="18">
                  <c:v>6(3)</c:v>
                </c:pt>
                <c:pt idx="19">
                  <c:v>7(1)</c:v>
                </c:pt>
                <c:pt idx="20">
                  <c:v>7(2)</c:v>
                </c:pt>
                <c:pt idx="21">
                  <c:v>8(1)</c:v>
                </c:pt>
                <c:pt idx="22">
                  <c:v>8(2)</c:v>
                </c:pt>
                <c:pt idx="23">
                  <c:v>8(3)</c:v>
                </c:pt>
              </c:strCache>
            </c:strRef>
          </c:cat>
          <c:val>
            <c:numRef>
              <c:f>'7 класс'!$BA$31:$BX$31</c:f>
              <c:numCache>
                <c:formatCode>0.0</c:formatCode>
                <c:ptCount val="24"/>
                <c:pt idx="0">
                  <c:v>0.65934065934065933</c:v>
                </c:pt>
                <c:pt idx="1">
                  <c:v>0.82967032967032961</c:v>
                </c:pt>
                <c:pt idx="2">
                  <c:v>0.25274725274725274</c:v>
                </c:pt>
                <c:pt idx="3">
                  <c:v>0.36263736263736263</c:v>
                </c:pt>
                <c:pt idx="4">
                  <c:v>0.14835164835164835</c:v>
                </c:pt>
                <c:pt idx="5">
                  <c:v>7.1428571428571425E-2</c:v>
                </c:pt>
                <c:pt idx="6">
                  <c:v>1.7692307692307692</c:v>
                </c:pt>
                <c:pt idx="7">
                  <c:v>7.1428571428571425E-2</c:v>
                </c:pt>
                <c:pt idx="8">
                  <c:v>0.21428571428571427</c:v>
                </c:pt>
                <c:pt idx="9">
                  <c:v>0.50549450549450547</c:v>
                </c:pt>
                <c:pt idx="10">
                  <c:v>0.14285714285714285</c:v>
                </c:pt>
                <c:pt idx="11">
                  <c:v>0.10989010989010989</c:v>
                </c:pt>
                <c:pt idx="12">
                  <c:v>0.29120879120879117</c:v>
                </c:pt>
                <c:pt idx="13">
                  <c:v>0.14285714285714285</c:v>
                </c:pt>
                <c:pt idx="14">
                  <c:v>1.0549450549450547</c:v>
                </c:pt>
                <c:pt idx="15">
                  <c:v>1.0054945054945055</c:v>
                </c:pt>
                <c:pt idx="16">
                  <c:v>0.39560439560439559</c:v>
                </c:pt>
                <c:pt idx="17">
                  <c:v>0.14285714285714285</c:v>
                </c:pt>
                <c:pt idx="18">
                  <c:v>0.51098901098901095</c:v>
                </c:pt>
                <c:pt idx="19">
                  <c:v>0.46703296703296698</c:v>
                </c:pt>
                <c:pt idx="20">
                  <c:v>0.62087912087912089</c:v>
                </c:pt>
                <c:pt idx="21">
                  <c:v>0.32417582417582413</c:v>
                </c:pt>
                <c:pt idx="22">
                  <c:v>0.2857142857142857</c:v>
                </c:pt>
                <c:pt idx="23">
                  <c:v>0.2857142857142857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706880"/>
        <c:axId val="113708416"/>
      </c:lineChart>
      <c:catAx>
        <c:axId val="113706880"/>
        <c:scaling>
          <c:orientation val="minMax"/>
        </c:scaling>
        <c:delete val="0"/>
        <c:axPos val="b"/>
        <c:numFmt formatCode="0" sourceLinked="0"/>
        <c:majorTickMark val="out"/>
        <c:minorTickMark val="none"/>
        <c:tickLblPos val="nextTo"/>
        <c:crossAx val="113708416"/>
        <c:crosses val="autoZero"/>
        <c:auto val="1"/>
        <c:lblAlgn val="ctr"/>
        <c:lblOffset val="100"/>
        <c:noMultiLvlLbl val="0"/>
      </c:catAx>
      <c:valAx>
        <c:axId val="113708416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crossAx val="11370688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'7 класс'!$AB$28</c:f>
              <c:strCache>
                <c:ptCount val="1"/>
                <c:pt idx="0">
                  <c:v>4</c:v>
                </c:pt>
              </c:strCache>
            </c:strRef>
          </c:tx>
          <c:cat>
            <c:strRef>
              <c:f>'7 класс'!$CI$3:$CT$3</c:f>
              <c:strCach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cat>
          <c:val>
            <c:numRef>
              <c:f>'7 класс'!$CI$28:$CT$28</c:f>
              <c:numCache>
                <c:formatCode>0.0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'7 класс'!$AB$29</c:f>
              <c:strCache>
                <c:ptCount val="1"/>
                <c:pt idx="0">
                  <c:v>3</c:v>
                </c:pt>
              </c:strCache>
            </c:strRef>
          </c:tx>
          <c:cat>
            <c:strRef>
              <c:f>'7 класс'!$CI$3:$CT$3</c:f>
              <c:strCach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cat>
          <c:val>
            <c:numRef>
              <c:f>'7 класс'!$CI$29:$CT$29</c:f>
              <c:numCache>
                <c:formatCode>0.0</c:formatCode>
                <c:ptCount val="12"/>
                <c:pt idx="0">
                  <c:v>1</c:v>
                </c:pt>
                <c:pt idx="1">
                  <c:v>0</c:v>
                </c:pt>
                <c:pt idx="2">
                  <c:v>2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'7 класс'!$AB$30</c:f>
              <c:strCache>
                <c:ptCount val="1"/>
                <c:pt idx="0">
                  <c:v>2</c:v>
                </c:pt>
              </c:strCache>
            </c:strRef>
          </c:tx>
          <c:cat>
            <c:strRef>
              <c:f>'7 класс'!$CI$3:$CT$3</c:f>
              <c:strCach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cat>
          <c:val>
            <c:numRef>
              <c:f>'7 класс'!$CI$30:$CT$30</c:f>
              <c:numCache>
                <c:formatCode>0.0</c:formatCode>
                <c:ptCount val="12"/>
                <c:pt idx="0">
                  <c:v>0.3888888888888889</c:v>
                </c:pt>
                <c:pt idx="1">
                  <c:v>0</c:v>
                </c:pt>
                <c:pt idx="2">
                  <c:v>0.3888888888888889</c:v>
                </c:pt>
                <c:pt idx="3">
                  <c:v>0</c:v>
                </c:pt>
                <c:pt idx="4">
                  <c:v>0.27777777777777779</c:v>
                </c:pt>
                <c:pt idx="5">
                  <c:v>1.1111111111111112</c:v>
                </c:pt>
                <c:pt idx="6">
                  <c:v>0.3888888888888889</c:v>
                </c:pt>
                <c:pt idx="7">
                  <c:v>5.5555555555555552E-2</c:v>
                </c:pt>
                <c:pt idx="8">
                  <c:v>0.27777777777777779</c:v>
                </c:pt>
                <c:pt idx="9">
                  <c:v>5.5555555555555552E-2</c:v>
                </c:pt>
                <c:pt idx="10">
                  <c:v>5.5555555555555552E-2</c:v>
                </c:pt>
                <c:pt idx="11">
                  <c:v>0.27777777777777779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'7 класс'!$AB$31</c:f>
              <c:strCache>
                <c:ptCount val="1"/>
                <c:pt idx="0">
                  <c:v>медиана</c:v>
                </c:pt>
              </c:strCache>
            </c:strRef>
          </c:tx>
          <c:cat>
            <c:strRef>
              <c:f>'7 класс'!$CI$3:$CT$3</c:f>
              <c:strCach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cat>
          <c:val>
            <c:numRef>
              <c:f>'7 класс'!$CI$31:$CT$31</c:f>
              <c:numCache>
                <c:formatCode>0.0</c:formatCode>
                <c:ptCount val="12"/>
                <c:pt idx="0">
                  <c:v>0.69444444444444442</c:v>
                </c:pt>
                <c:pt idx="1">
                  <c:v>0</c:v>
                </c:pt>
                <c:pt idx="2">
                  <c:v>1.1944444444444444</c:v>
                </c:pt>
                <c:pt idx="3">
                  <c:v>0.5</c:v>
                </c:pt>
                <c:pt idx="4">
                  <c:v>0.1388888888888889</c:v>
                </c:pt>
                <c:pt idx="5">
                  <c:v>1.0555555555555556</c:v>
                </c:pt>
                <c:pt idx="6">
                  <c:v>0.19444444444444445</c:v>
                </c:pt>
                <c:pt idx="7">
                  <c:v>2.7777777777777776E-2</c:v>
                </c:pt>
                <c:pt idx="8">
                  <c:v>0.1388888888888889</c:v>
                </c:pt>
                <c:pt idx="9">
                  <c:v>0.52777777777777779</c:v>
                </c:pt>
                <c:pt idx="10">
                  <c:v>0.52777777777777779</c:v>
                </c:pt>
                <c:pt idx="11">
                  <c:v>1.1388888888888888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737728"/>
        <c:axId val="113739264"/>
      </c:lineChart>
      <c:catAx>
        <c:axId val="113737728"/>
        <c:scaling>
          <c:orientation val="minMax"/>
        </c:scaling>
        <c:delete val="0"/>
        <c:axPos val="b"/>
        <c:numFmt formatCode="0" sourceLinked="0"/>
        <c:majorTickMark val="out"/>
        <c:minorTickMark val="none"/>
        <c:tickLblPos val="nextTo"/>
        <c:crossAx val="113739264"/>
        <c:crosses val="autoZero"/>
        <c:auto val="1"/>
        <c:lblAlgn val="ctr"/>
        <c:lblOffset val="100"/>
        <c:noMultiLvlLbl val="0"/>
      </c:catAx>
      <c:valAx>
        <c:axId val="113739264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crossAx val="11373772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'7 класс'!$GH$28:$GH$31</c:f>
              <c:strCache>
                <c:ptCount val="1"/>
                <c:pt idx="0">
                  <c:v>4 3 2 медиана</c:v>
                </c:pt>
              </c:strCache>
            </c:strRef>
          </c:tx>
          <c:cat>
            <c:strRef>
              <c:f>'7 класс'!$GI$3:$GS$3</c:f>
              <c:strCache>
                <c:ptCount val="1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</c:strCache>
            </c:strRef>
          </c:cat>
          <c:val>
            <c:numRef>
              <c:f>'7 класс'!$DE$28:$DU$28</c:f>
              <c:numCache>
                <c:formatCode>0.0</c:formatCode>
                <c:ptCount val="17"/>
                <c:pt idx="0">
                  <c:v>1</c:v>
                </c:pt>
                <c:pt idx="1">
                  <c:v>1</c:v>
                </c:pt>
                <c:pt idx="2">
                  <c:v>0.5</c:v>
                </c:pt>
                <c:pt idx="3">
                  <c:v>2</c:v>
                </c:pt>
                <c:pt idx="4">
                  <c:v>0.5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0.5</c:v>
                </c:pt>
                <c:pt idx="9">
                  <c:v>1</c:v>
                </c:pt>
                <c:pt idx="10">
                  <c:v>1</c:v>
                </c:pt>
                <c:pt idx="11">
                  <c:v>1.5</c:v>
                </c:pt>
                <c:pt idx="12">
                  <c:v>0.5</c:v>
                </c:pt>
                <c:pt idx="13">
                  <c:v>0.5</c:v>
                </c:pt>
                <c:pt idx="14">
                  <c:v>1</c:v>
                </c:pt>
                <c:pt idx="15">
                  <c:v>1.5</c:v>
                </c:pt>
                <c:pt idx="16">
                  <c:v>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'7 класс'!$AB$29</c:f>
              <c:strCache>
                <c:ptCount val="1"/>
                <c:pt idx="0">
                  <c:v>3</c:v>
                </c:pt>
              </c:strCache>
            </c:strRef>
          </c:tx>
          <c:cat>
            <c:strRef>
              <c:f>'7 класс'!$GI$3:$GS$3</c:f>
              <c:strCache>
                <c:ptCount val="1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</c:strCache>
            </c:strRef>
          </c:cat>
          <c:val>
            <c:numRef>
              <c:f>'7 класс'!$DE$29:$DU$29</c:f>
              <c:numCache>
                <c:formatCode>0.0</c:formatCode>
                <c:ptCount val="17"/>
                <c:pt idx="0">
                  <c:v>0.55555555555555558</c:v>
                </c:pt>
                <c:pt idx="1">
                  <c:v>0.66666666666666663</c:v>
                </c:pt>
                <c:pt idx="2">
                  <c:v>0.77777777777777779</c:v>
                </c:pt>
                <c:pt idx="3">
                  <c:v>1.4444444444444444</c:v>
                </c:pt>
                <c:pt idx="4">
                  <c:v>0.33333333333333331</c:v>
                </c:pt>
                <c:pt idx="5">
                  <c:v>1</c:v>
                </c:pt>
                <c:pt idx="6">
                  <c:v>0.55555555555555558</c:v>
                </c:pt>
                <c:pt idx="7">
                  <c:v>0.55555555555555558</c:v>
                </c:pt>
                <c:pt idx="8">
                  <c:v>0.1111111111111111</c:v>
                </c:pt>
                <c:pt idx="9">
                  <c:v>0.55555555555555558</c:v>
                </c:pt>
                <c:pt idx="10">
                  <c:v>0.77777777777777779</c:v>
                </c:pt>
                <c:pt idx="11">
                  <c:v>1.3333333333333333</c:v>
                </c:pt>
                <c:pt idx="12">
                  <c:v>0.44444444444444442</c:v>
                </c:pt>
                <c:pt idx="13">
                  <c:v>0.22222222222222221</c:v>
                </c:pt>
                <c:pt idx="14">
                  <c:v>0.66666666666666663</c:v>
                </c:pt>
                <c:pt idx="15">
                  <c:v>1.1111111111111112</c:v>
                </c:pt>
                <c:pt idx="16">
                  <c:v>0.55555555555555558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'7 класс'!$AB$30</c:f>
              <c:strCache>
                <c:ptCount val="1"/>
                <c:pt idx="0">
                  <c:v>2</c:v>
                </c:pt>
              </c:strCache>
            </c:strRef>
          </c:tx>
          <c:cat>
            <c:strRef>
              <c:f>'7 класс'!$GI$3:$GS$3</c:f>
              <c:strCache>
                <c:ptCount val="1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</c:strCache>
            </c:strRef>
          </c:cat>
          <c:val>
            <c:numRef>
              <c:f>'7 класс'!$DE$30:$DU$30</c:f>
              <c:numCache>
                <c:formatCode>0.0</c:formatCode>
                <c:ptCount val="17"/>
                <c:pt idx="0">
                  <c:v>0</c:v>
                </c:pt>
                <c:pt idx="1">
                  <c:v>0.2</c:v>
                </c:pt>
                <c:pt idx="2">
                  <c:v>0.4</c:v>
                </c:pt>
                <c:pt idx="3">
                  <c:v>1.7</c:v>
                </c:pt>
                <c:pt idx="4">
                  <c:v>0.2</c:v>
                </c:pt>
                <c:pt idx="5">
                  <c:v>1</c:v>
                </c:pt>
                <c:pt idx="6">
                  <c:v>0.3</c:v>
                </c:pt>
                <c:pt idx="7">
                  <c:v>0.4</c:v>
                </c:pt>
                <c:pt idx="8">
                  <c:v>0.1</c:v>
                </c:pt>
                <c:pt idx="9">
                  <c:v>0.2</c:v>
                </c:pt>
                <c:pt idx="10">
                  <c:v>0.5</c:v>
                </c:pt>
                <c:pt idx="11">
                  <c:v>1.2</c:v>
                </c:pt>
                <c:pt idx="12">
                  <c:v>0.5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'7 класс'!$AB$31</c:f>
              <c:strCache>
                <c:ptCount val="1"/>
                <c:pt idx="0">
                  <c:v>медиана</c:v>
                </c:pt>
              </c:strCache>
            </c:strRef>
          </c:tx>
          <c:cat>
            <c:strRef>
              <c:f>'7 класс'!$GI$3:$GS$3</c:f>
              <c:strCache>
                <c:ptCount val="1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</c:strCache>
            </c:strRef>
          </c:cat>
          <c:val>
            <c:numRef>
              <c:f>'7 класс'!$DE$31:$DU$31</c:f>
              <c:numCache>
                <c:formatCode>0.0</c:formatCode>
                <c:ptCount val="17"/>
                <c:pt idx="0">
                  <c:v>0.55555555555555558</c:v>
                </c:pt>
                <c:pt idx="1">
                  <c:v>0.66666666666666663</c:v>
                </c:pt>
                <c:pt idx="2">
                  <c:v>0.5</c:v>
                </c:pt>
                <c:pt idx="3">
                  <c:v>1.7</c:v>
                </c:pt>
                <c:pt idx="4">
                  <c:v>0.33333333333333331</c:v>
                </c:pt>
                <c:pt idx="5">
                  <c:v>1</c:v>
                </c:pt>
                <c:pt idx="6">
                  <c:v>0.55555555555555558</c:v>
                </c:pt>
                <c:pt idx="7">
                  <c:v>0.55555555555555558</c:v>
                </c:pt>
                <c:pt idx="8">
                  <c:v>0.1111111111111111</c:v>
                </c:pt>
                <c:pt idx="9">
                  <c:v>0.55555555555555558</c:v>
                </c:pt>
                <c:pt idx="10">
                  <c:v>0.77777777777777779</c:v>
                </c:pt>
                <c:pt idx="11">
                  <c:v>1.3333333333333333</c:v>
                </c:pt>
                <c:pt idx="12">
                  <c:v>0.5</c:v>
                </c:pt>
                <c:pt idx="13">
                  <c:v>0.22222222222222221</c:v>
                </c:pt>
                <c:pt idx="14">
                  <c:v>0.66666666666666663</c:v>
                </c:pt>
                <c:pt idx="15">
                  <c:v>1.1111111111111112</c:v>
                </c:pt>
                <c:pt idx="16">
                  <c:v>0.55555555555555558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048384"/>
        <c:axId val="114054272"/>
      </c:lineChart>
      <c:catAx>
        <c:axId val="114048384"/>
        <c:scaling>
          <c:orientation val="minMax"/>
        </c:scaling>
        <c:delete val="0"/>
        <c:axPos val="b"/>
        <c:numFmt formatCode="0" sourceLinked="0"/>
        <c:majorTickMark val="out"/>
        <c:minorTickMark val="none"/>
        <c:tickLblPos val="nextTo"/>
        <c:crossAx val="114054272"/>
        <c:crosses val="autoZero"/>
        <c:auto val="1"/>
        <c:lblAlgn val="ctr"/>
        <c:lblOffset val="100"/>
        <c:noMultiLvlLbl val="0"/>
      </c:catAx>
      <c:valAx>
        <c:axId val="114054272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crossAx val="11404838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'7 класс'!$AB$29</c:f>
              <c:strCache>
                <c:ptCount val="1"/>
                <c:pt idx="0">
                  <c:v>3</c:v>
                </c:pt>
              </c:strCache>
            </c:strRef>
          </c:tx>
          <c:cat>
            <c:strRef>
              <c:f>'7 класс'!$EG$3:$FE$3</c:f>
              <c:strCache>
                <c:ptCount val="25"/>
                <c:pt idx="0">
                  <c:v>1К1</c:v>
                </c:pt>
                <c:pt idx="1">
                  <c:v>1К2</c:v>
                </c:pt>
                <c:pt idx="2">
                  <c:v>1К3</c:v>
                </c:pt>
                <c:pt idx="3">
                  <c:v>2К1</c:v>
                </c:pt>
                <c:pt idx="4">
                  <c:v>2К2</c:v>
                </c:pt>
                <c:pt idx="5">
                  <c:v>2К3</c:v>
                </c:pt>
                <c:pt idx="6">
                  <c:v>2К4</c:v>
                </c:pt>
                <c:pt idx="7">
                  <c:v>3(1)</c:v>
                </c:pt>
                <c:pt idx="8">
                  <c:v>3(2)</c:v>
                </c:pt>
                <c:pt idx="9">
                  <c:v>4(1)</c:v>
                </c:pt>
                <c:pt idx="10">
                  <c:v>4(2)</c:v>
                </c:pt>
                <c:pt idx="11">
                  <c:v>5</c:v>
                </c:pt>
                <c:pt idx="12">
                  <c:v>6</c:v>
                </c:pt>
                <c:pt idx="13">
                  <c:v>7(1)</c:v>
                </c:pt>
                <c:pt idx="14">
                  <c:v>7(2)</c:v>
                </c:pt>
                <c:pt idx="15">
                  <c:v>8(1)</c:v>
                </c:pt>
                <c:pt idx="16">
                  <c:v>8(2)</c:v>
                </c:pt>
                <c:pt idx="17">
                  <c:v>9</c:v>
                </c:pt>
                <c:pt idx="18">
                  <c:v>10</c:v>
                </c:pt>
                <c:pt idx="19">
                  <c:v>11(1)</c:v>
                </c:pt>
                <c:pt idx="20">
                  <c:v>11(2)</c:v>
                </c:pt>
                <c:pt idx="21">
                  <c:v>12</c:v>
                </c:pt>
                <c:pt idx="22">
                  <c:v>13(1)</c:v>
                </c:pt>
                <c:pt idx="23">
                  <c:v>13(2)</c:v>
                </c:pt>
                <c:pt idx="24">
                  <c:v>14</c:v>
                </c:pt>
              </c:strCache>
            </c:strRef>
          </c:cat>
          <c:val>
            <c:numRef>
              <c:f>'7 класс'!$EG$29:$FE$29</c:f>
              <c:numCache>
                <c:formatCode>0.0</c:formatCode>
                <c:ptCount val="25"/>
                <c:pt idx="0">
                  <c:v>3</c:v>
                </c:pt>
                <c:pt idx="1">
                  <c:v>1</c:v>
                </c:pt>
                <c:pt idx="2">
                  <c:v>2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  <c:pt idx="6">
                  <c:v>3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2</c:v>
                </c:pt>
                <c:pt idx="16">
                  <c:v>0</c:v>
                </c:pt>
                <c:pt idx="17">
                  <c:v>2</c:v>
                </c:pt>
                <c:pt idx="18">
                  <c:v>0</c:v>
                </c:pt>
                <c:pt idx="19">
                  <c:v>2</c:v>
                </c:pt>
                <c:pt idx="20">
                  <c:v>2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'7 класс'!$AB$30</c:f>
              <c:strCache>
                <c:ptCount val="1"/>
                <c:pt idx="0">
                  <c:v>2</c:v>
                </c:pt>
              </c:strCache>
            </c:strRef>
          </c:tx>
          <c:cat>
            <c:strRef>
              <c:f>'7 класс'!$EG$3:$FE$3</c:f>
              <c:strCache>
                <c:ptCount val="25"/>
                <c:pt idx="0">
                  <c:v>1К1</c:v>
                </c:pt>
                <c:pt idx="1">
                  <c:v>1К2</c:v>
                </c:pt>
                <c:pt idx="2">
                  <c:v>1К3</c:v>
                </c:pt>
                <c:pt idx="3">
                  <c:v>2К1</c:v>
                </c:pt>
                <c:pt idx="4">
                  <c:v>2К2</c:v>
                </c:pt>
                <c:pt idx="5">
                  <c:v>2К3</c:v>
                </c:pt>
                <c:pt idx="6">
                  <c:v>2К4</c:v>
                </c:pt>
                <c:pt idx="7">
                  <c:v>3(1)</c:v>
                </c:pt>
                <c:pt idx="8">
                  <c:v>3(2)</c:v>
                </c:pt>
                <c:pt idx="9">
                  <c:v>4(1)</c:v>
                </c:pt>
                <c:pt idx="10">
                  <c:v>4(2)</c:v>
                </c:pt>
                <c:pt idx="11">
                  <c:v>5</c:v>
                </c:pt>
                <c:pt idx="12">
                  <c:v>6</c:v>
                </c:pt>
                <c:pt idx="13">
                  <c:v>7(1)</c:v>
                </c:pt>
                <c:pt idx="14">
                  <c:v>7(2)</c:v>
                </c:pt>
                <c:pt idx="15">
                  <c:v>8(1)</c:v>
                </c:pt>
                <c:pt idx="16">
                  <c:v>8(2)</c:v>
                </c:pt>
                <c:pt idx="17">
                  <c:v>9</c:v>
                </c:pt>
                <c:pt idx="18">
                  <c:v>10</c:v>
                </c:pt>
                <c:pt idx="19">
                  <c:v>11(1)</c:v>
                </c:pt>
                <c:pt idx="20">
                  <c:v>11(2)</c:v>
                </c:pt>
                <c:pt idx="21">
                  <c:v>12</c:v>
                </c:pt>
                <c:pt idx="22">
                  <c:v>13(1)</c:v>
                </c:pt>
                <c:pt idx="23">
                  <c:v>13(2)</c:v>
                </c:pt>
                <c:pt idx="24">
                  <c:v>14</c:v>
                </c:pt>
              </c:strCache>
            </c:strRef>
          </c:cat>
          <c:val>
            <c:numRef>
              <c:f>'7 класс'!$EG$30:$FE$30</c:f>
              <c:numCache>
                <c:formatCode>0.0</c:formatCode>
                <c:ptCount val="25"/>
                <c:pt idx="0">
                  <c:v>1.8421052631578947</c:v>
                </c:pt>
                <c:pt idx="1">
                  <c:v>0.94736842105263153</c:v>
                </c:pt>
                <c:pt idx="2">
                  <c:v>1.263157894736842</c:v>
                </c:pt>
                <c:pt idx="3">
                  <c:v>0.63157894736842102</c:v>
                </c:pt>
                <c:pt idx="4">
                  <c:v>0</c:v>
                </c:pt>
                <c:pt idx="5">
                  <c:v>0</c:v>
                </c:pt>
                <c:pt idx="6">
                  <c:v>0.21052631578947367</c:v>
                </c:pt>
                <c:pt idx="7">
                  <c:v>0.10526315789473684</c:v>
                </c:pt>
                <c:pt idx="8">
                  <c:v>0</c:v>
                </c:pt>
                <c:pt idx="9">
                  <c:v>0.10526315789473684</c:v>
                </c:pt>
                <c:pt idx="10">
                  <c:v>0.15789473684210525</c:v>
                </c:pt>
                <c:pt idx="11">
                  <c:v>0.52631578947368418</c:v>
                </c:pt>
                <c:pt idx="12">
                  <c:v>0</c:v>
                </c:pt>
                <c:pt idx="13">
                  <c:v>0.26315789473684209</c:v>
                </c:pt>
                <c:pt idx="14">
                  <c:v>0</c:v>
                </c:pt>
                <c:pt idx="15">
                  <c:v>1.263157894736842</c:v>
                </c:pt>
                <c:pt idx="16">
                  <c:v>0</c:v>
                </c:pt>
                <c:pt idx="17">
                  <c:v>0.52631578947368418</c:v>
                </c:pt>
                <c:pt idx="18">
                  <c:v>0.21052631578947367</c:v>
                </c:pt>
                <c:pt idx="19">
                  <c:v>0.57894736842105265</c:v>
                </c:pt>
                <c:pt idx="20">
                  <c:v>0.89473684210526316</c:v>
                </c:pt>
                <c:pt idx="21">
                  <c:v>0.47368421052631576</c:v>
                </c:pt>
                <c:pt idx="22">
                  <c:v>0.84210526315789469</c:v>
                </c:pt>
                <c:pt idx="23">
                  <c:v>0.68421052631578949</c:v>
                </c:pt>
                <c:pt idx="24">
                  <c:v>0.89473684210526316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'7 класс'!$AB$31</c:f>
              <c:strCache>
                <c:ptCount val="1"/>
                <c:pt idx="0">
                  <c:v>медиана</c:v>
                </c:pt>
              </c:strCache>
            </c:strRef>
          </c:tx>
          <c:cat>
            <c:strRef>
              <c:f>'7 класс'!$EG$3:$FE$3</c:f>
              <c:strCache>
                <c:ptCount val="25"/>
                <c:pt idx="0">
                  <c:v>1К1</c:v>
                </c:pt>
                <c:pt idx="1">
                  <c:v>1К2</c:v>
                </c:pt>
                <c:pt idx="2">
                  <c:v>1К3</c:v>
                </c:pt>
                <c:pt idx="3">
                  <c:v>2К1</c:v>
                </c:pt>
                <c:pt idx="4">
                  <c:v>2К2</c:v>
                </c:pt>
                <c:pt idx="5">
                  <c:v>2К3</c:v>
                </c:pt>
                <c:pt idx="6">
                  <c:v>2К4</c:v>
                </c:pt>
                <c:pt idx="7">
                  <c:v>3(1)</c:v>
                </c:pt>
                <c:pt idx="8">
                  <c:v>3(2)</c:v>
                </c:pt>
                <c:pt idx="9">
                  <c:v>4(1)</c:v>
                </c:pt>
                <c:pt idx="10">
                  <c:v>4(2)</c:v>
                </c:pt>
                <c:pt idx="11">
                  <c:v>5</c:v>
                </c:pt>
                <c:pt idx="12">
                  <c:v>6</c:v>
                </c:pt>
                <c:pt idx="13">
                  <c:v>7(1)</c:v>
                </c:pt>
                <c:pt idx="14">
                  <c:v>7(2)</c:v>
                </c:pt>
                <c:pt idx="15">
                  <c:v>8(1)</c:v>
                </c:pt>
                <c:pt idx="16">
                  <c:v>8(2)</c:v>
                </c:pt>
                <c:pt idx="17">
                  <c:v>9</c:v>
                </c:pt>
                <c:pt idx="18">
                  <c:v>10</c:v>
                </c:pt>
                <c:pt idx="19">
                  <c:v>11(1)</c:v>
                </c:pt>
                <c:pt idx="20">
                  <c:v>11(2)</c:v>
                </c:pt>
                <c:pt idx="21">
                  <c:v>12</c:v>
                </c:pt>
                <c:pt idx="22">
                  <c:v>13(1)</c:v>
                </c:pt>
                <c:pt idx="23">
                  <c:v>13(2)</c:v>
                </c:pt>
                <c:pt idx="24">
                  <c:v>14</c:v>
                </c:pt>
              </c:strCache>
            </c:strRef>
          </c:cat>
          <c:val>
            <c:numRef>
              <c:f>'7 класс'!$EG$31:$FE$31</c:f>
              <c:numCache>
                <c:formatCode>0.0</c:formatCode>
                <c:ptCount val="25"/>
                <c:pt idx="0">
                  <c:v>2.4210526315789473</c:v>
                </c:pt>
                <c:pt idx="1">
                  <c:v>0.97368421052631571</c:v>
                </c:pt>
                <c:pt idx="2">
                  <c:v>1.631578947368421</c:v>
                </c:pt>
                <c:pt idx="3">
                  <c:v>1.3157894736842106</c:v>
                </c:pt>
                <c:pt idx="4">
                  <c:v>0</c:v>
                </c:pt>
                <c:pt idx="5">
                  <c:v>0</c:v>
                </c:pt>
                <c:pt idx="6">
                  <c:v>1.6052631578947369</c:v>
                </c:pt>
                <c:pt idx="7">
                  <c:v>5.2631578947368418E-2</c:v>
                </c:pt>
                <c:pt idx="8">
                  <c:v>0</c:v>
                </c:pt>
                <c:pt idx="9">
                  <c:v>0.55263157894736836</c:v>
                </c:pt>
                <c:pt idx="10">
                  <c:v>7.8947368421052627E-2</c:v>
                </c:pt>
                <c:pt idx="11">
                  <c:v>0.76315789473684204</c:v>
                </c:pt>
                <c:pt idx="12">
                  <c:v>0</c:v>
                </c:pt>
                <c:pt idx="13">
                  <c:v>0.13157894736842105</c:v>
                </c:pt>
                <c:pt idx="14">
                  <c:v>0</c:v>
                </c:pt>
                <c:pt idx="15">
                  <c:v>1.631578947368421</c:v>
                </c:pt>
                <c:pt idx="16">
                  <c:v>0</c:v>
                </c:pt>
                <c:pt idx="17">
                  <c:v>1.263157894736842</c:v>
                </c:pt>
                <c:pt idx="18">
                  <c:v>0.10526315789473684</c:v>
                </c:pt>
                <c:pt idx="19">
                  <c:v>1.2894736842105263</c:v>
                </c:pt>
                <c:pt idx="20">
                  <c:v>1.4473684210526314</c:v>
                </c:pt>
                <c:pt idx="21">
                  <c:v>0.73684210526315796</c:v>
                </c:pt>
                <c:pt idx="22">
                  <c:v>0.92105263157894735</c:v>
                </c:pt>
                <c:pt idx="23">
                  <c:v>0.84210526315789469</c:v>
                </c:pt>
                <c:pt idx="24">
                  <c:v>0.44736842105263158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071808"/>
        <c:axId val="114089984"/>
      </c:lineChart>
      <c:catAx>
        <c:axId val="114071808"/>
        <c:scaling>
          <c:orientation val="minMax"/>
        </c:scaling>
        <c:delete val="0"/>
        <c:axPos val="b"/>
        <c:numFmt formatCode="0" sourceLinked="0"/>
        <c:majorTickMark val="out"/>
        <c:minorTickMark val="none"/>
        <c:tickLblPos val="nextTo"/>
        <c:crossAx val="114089984"/>
        <c:crosses val="autoZero"/>
        <c:auto val="1"/>
        <c:lblAlgn val="ctr"/>
        <c:lblOffset val="100"/>
        <c:noMultiLvlLbl val="0"/>
      </c:catAx>
      <c:valAx>
        <c:axId val="114089984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crossAx val="11407180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7756228319142215"/>
          <c:y val="0.35997326323753964"/>
          <c:w val="0.10666982024597918"/>
          <c:h val="0.27009579366432818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cat>
            <c:strRef>
              <c:f>'7 класс'!$FP$3:$FX$3</c:f>
              <c:strCache>
                <c:ptCount val="9"/>
                <c:pt idx="0">
                  <c:v>1</c:v>
                </c:pt>
                <c:pt idx="1">
                  <c:v>2</c:v>
                </c:pt>
                <c:pt idx="2">
                  <c:v>3K1</c:v>
                </c:pt>
                <c:pt idx="3">
                  <c:v>3K2</c:v>
                </c:pt>
                <c:pt idx="4">
                  <c:v>3K3</c:v>
                </c:pt>
                <c:pt idx="5">
                  <c:v>3K4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</c:strCache>
            </c:strRef>
          </c:cat>
          <c:val>
            <c:numRef>
              <c:f>'7 класс'!$FP$29:$FX$29</c:f>
              <c:numCache>
                <c:formatCode>0.0</c:formatCode>
                <c:ptCount val="9"/>
                <c:pt idx="0">
                  <c:v>3</c:v>
                </c:pt>
                <c:pt idx="1">
                  <c:v>1.3333333333333333</c:v>
                </c:pt>
                <c:pt idx="2">
                  <c:v>1.6666666666666667</c:v>
                </c:pt>
                <c:pt idx="3">
                  <c:v>0.66666666666666663</c:v>
                </c:pt>
                <c:pt idx="4">
                  <c:v>0.66666666666666663</c:v>
                </c:pt>
                <c:pt idx="5">
                  <c:v>0.66666666666666663</c:v>
                </c:pt>
                <c:pt idx="6">
                  <c:v>4</c:v>
                </c:pt>
                <c:pt idx="7">
                  <c:v>0.66666666666666663</c:v>
                </c:pt>
                <c:pt idx="8">
                  <c:v>1.6666666666666667</c:v>
                </c:pt>
              </c:numCache>
            </c:numRef>
          </c:val>
          <c:smooth val="0"/>
        </c:ser>
        <c:ser>
          <c:idx val="1"/>
          <c:order val="1"/>
          <c:cat>
            <c:strRef>
              <c:f>'7 класс'!$FP$3:$FX$3</c:f>
              <c:strCache>
                <c:ptCount val="9"/>
                <c:pt idx="0">
                  <c:v>1</c:v>
                </c:pt>
                <c:pt idx="1">
                  <c:v>2</c:v>
                </c:pt>
                <c:pt idx="2">
                  <c:v>3K1</c:v>
                </c:pt>
                <c:pt idx="3">
                  <c:v>3K2</c:v>
                </c:pt>
                <c:pt idx="4">
                  <c:v>3K3</c:v>
                </c:pt>
                <c:pt idx="5">
                  <c:v>3K4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</c:strCache>
            </c:strRef>
          </c:cat>
          <c:val>
            <c:numRef>
              <c:f>'7 класс'!$FP$30:$FX$30</c:f>
              <c:numCache>
                <c:formatCode>0.0</c:formatCode>
                <c:ptCount val="9"/>
                <c:pt idx="0">
                  <c:v>1.4736842105263157</c:v>
                </c:pt>
                <c:pt idx="1">
                  <c:v>0.26315789473684209</c:v>
                </c:pt>
                <c:pt idx="2">
                  <c:v>5.2631578947368418E-2</c:v>
                </c:pt>
                <c:pt idx="3">
                  <c:v>0</c:v>
                </c:pt>
                <c:pt idx="4">
                  <c:v>0</c:v>
                </c:pt>
                <c:pt idx="5">
                  <c:v>5.2631578947368418E-2</c:v>
                </c:pt>
                <c:pt idx="6">
                  <c:v>1.3157894736842106</c:v>
                </c:pt>
                <c:pt idx="7">
                  <c:v>0.94736842105263153</c:v>
                </c:pt>
                <c:pt idx="8">
                  <c:v>0.89473684210526316</c:v>
                </c:pt>
              </c:numCache>
            </c:numRef>
          </c:val>
          <c:smooth val="0"/>
        </c:ser>
        <c:ser>
          <c:idx val="2"/>
          <c:order val="2"/>
          <c:cat>
            <c:strRef>
              <c:f>'7 класс'!$FP$3:$FX$3</c:f>
              <c:strCache>
                <c:ptCount val="9"/>
                <c:pt idx="0">
                  <c:v>1</c:v>
                </c:pt>
                <c:pt idx="1">
                  <c:v>2</c:v>
                </c:pt>
                <c:pt idx="2">
                  <c:v>3K1</c:v>
                </c:pt>
                <c:pt idx="3">
                  <c:v>3K2</c:v>
                </c:pt>
                <c:pt idx="4">
                  <c:v>3K3</c:v>
                </c:pt>
                <c:pt idx="5">
                  <c:v>3K4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</c:strCache>
            </c:strRef>
          </c:cat>
          <c:val>
            <c:numRef>
              <c:f>'7 класс'!$FP$31:$FX$31</c:f>
              <c:numCache>
                <c:formatCode>0.0</c:formatCode>
                <c:ptCount val="9"/>
                <c:pt idx="0">
                  <c:v>2.236842105263158</c:v>
                </c:pt>
                <c:pt idx="1">
                  <c:v>0.79824561403508776</c:v>
                </c:pt>
                <c:pt idx="2">
                  <c:v>0.85964912280701755</c:v>
                </c:pt>
                <c:pt idx="3">
                  <c:v>0.33333333333333331</c:v>
                </c:pt>
                <c:pt idx="4">
                  <c:v>0.33333333333333331</c:v>
                </c:pt>
                <c:pt idx="5">
                  <c:v>0.3596491228070175</c:v>
                </c:pt>
                <c:pt idx="6">
                  <c:v>2.6578947368421053</c:v>
                </c:pt>
                <c:pt idx="7">
                  <c:v>0.80701754385964908</c:v>
                </c:pt>
                <c:pt idx="8">
                  <c:v>1.2807017543859649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915008"/>
        <c:axId val="113916544"/>
      </c:lineChart>
      <c:catAx>
        <c:axId val="113915008"/>
        <c:scaling>
          <c:orientation val="minMax"/>
        </c:scaling>
        <c:delete val="0"/>
        <c:axPos val="b"/>
        <c:numFmt formatCode="0" sourceLinked="0"/>
        <c:majorTickMark val="out"/>
        <c:minorTickMark val="none"/>
        <c:tickLblPos val="nextTo"/>
        <c:crossAx val="113916544"/>
        <c:crosses val="autoZero"/>
        <c:auto val="1"/>
        <c:lblAlgn val="ctr"/>
        <c:lblOffset val="100"/>
        <c:noMultiLvlLbl val="0"/>
      </c:catAx>
      <c:valAx>
        <c:axId val="113916544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crossAx val="11391500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'7 класс'!$AB$28</c:f>
              <c:strCache>
                <c:ptCount val="1"/>
                <c:pt idx="0">
                  <c:v>4</c:v>
                </c:pt>
              </c:strCache>
            </c:strRef>
          </c:tx>
          <c:cat>
            <c:strRef>
              <c:f>'7 класс'!$CI$3:$CT$3</c:f>
              <c:strCach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cat>
          <c:val>
            <c:numRef>
              <c:f>'7 класс'!$CI$28:$CT$28</c:f>
              <c:numCache>
                <c:formatCode>0.0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'7 класс'!$AB$29</c:f>
              <c:strCache>
                <c:ptCount val="1"/>
                <c:pt idx="0">
                  <c:v>3</c:v>
                </c:pt>
              </c:strCache>
            </c:strRef>
          </c:tx>
          <c:cat>
            <c:strRef>
              <c:f>'7 класс'!$CI$3:$CT$3</c:f>
              <c:strCach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cat>
          <c:val>
            <c:numRef>
              <c:f>'7 класс'!$CI$29:$CT$29</c:f>
              <c:numCache>
                <c:formatCode>0.0</c:formatCode>
                <c:ptCount val="12"/>
                <c:pt idx="0">
                  <c:v>1</c:v>
                </c:pt>
                <c:pt idx="1">
                  <c:v>0</c:v>
                </c:pt>
                <c:pt idx="2">
                  <c:v>2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'7 класс'!$AB$30</c:f>
              <c:strCache>
                <c:ptCount val="1"/>
                <c:pt idx="0">
                  <c:v>2</c:v>
                </c:pt>
              </c:strCache>
            </c:strRef>
          </c:tx>
          <c:cat>
            <c:strRef>
              <c:f>'7 класс'!$CI$3:$CT$3</c:f>
              <c:strCach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cat>
          <c:val>
            <c:numRef>
              <c:f>'7 класс'!$CI$30:$CT$30</c:f>
              <c:numCache>
                <c:formatCode>0.0</c:formatCode>
                <c:ptCount val="12"/>
                <c:pt idx="0">
                  <c:v>0.3888888888888889</c:v>
                </c:pt>
                <c:pt idx="1">
                  <c:v>0</c:v>
                </c:pt>
                <c:pt idx="2">
                  <c:v>0.3888888888888889</c:v>
                </c:pt>
                <c:pt idx="3">
                  <c:v>0</c:v>
                </c:pt>
                <c:pt idx="4">
                  <c:v>0.27777777777777779</c:v>
                </c:pt>
                <c:pt idx="5">
                  <c:v>1.1111111111111112</c:v>
                </c:pt>
                <c:pt idx="6">
                  <c:v>0.3888888888888889</c:v>
                </c:pt>
                <c:pt idx="7">
                  <c:v>5.5555555555555552E-2</c:v>
                </c:pt>
                <c:pt idx="8">
                  <c:v>0.27777777777777779</c:v>
                </c:pt>
                <c:pt idx="9">
                  <c:v>5.5555555555555552E-2</c:v>
                </c:pt>
                <c:pt idx="10">
                  <c:v>5.5555555555555552E-2</c:v>
                </c:pt>
                <c:pt idx="11">
                  <c:v>0.27777777777777779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'7 класс'!$AB$31</c:f>
              <c:strCache>
                <c:ptCount val="1"/>
                <c:pt idx="0">
                  <c:v>медиана</c:v>
                </c:pt>
              </c:strCache>
            </c:strRef>
          </c:tx>
          <c:cat>
            <c:strRef>
              <c:f>'7 класс'!$CI$3:$CT$3</c:f>
              <c:strCach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cat>
          <c:val>
            <c:numRef>
              <c:f>'7 класс'!$CI$31:$CT$31</c:f>
              <c:numCache>
                <c:formatCode>0.0</c:formatCode>
                <c:ptCount val="12"/>
                <c:pt idx="0">
                  <c:v>0.69444444444444442</c:v>
                </c:pt>
                <c:pt idx="1">
                  <c:v>0</c:v>
                </c:pt>
                <c:pt idx="2">
                  <c:v>1.1944444444444444</c:v>
                </c:pt>
                <c:pt idx="3">
                  <c:v>0.5</c:v>
                </c:pt>
                <c:pt idx="4">
                  <c:v>0.1388888888888889</c:v>
                </c:pt>
                <c:pt idx="5">
                  <c:v>1.0555555555555556</c:v>
                </c:pt>
                <c:pt idx="6">
                  <c:v>0.19444444444444445</c:v>
                </c:pt>
                <c:pt idx="7">
                  <c:v>2.7777777777777776E-2</c:v>
                </c:pt>
                <c:pt idx="8">
                  <c:v>0.1388888888888889</c:v>
                </c:pt>
                <c:pt idx="9">
                  <c:v>0.52777777777777779</c:v>
                </c:pt>
                <c:pt idx="10">
                  <c:v>0.52777777777777779</c:v>
                </c:pt>
                <c:pt idx="11">
                  <c:v>1.1388888888888888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963776"/>
        <c:axId val="113965312"/>
      </c:lineChart>
      <c:catAx>
        <c:axId val="113963776"/>
        <c:scaling>
          <c:orientation val="minMax"/>
        </c:scaling>
        <c:delete val="0"/>
        <c:axPos val="b"/>
        <c:numFmt formatCode="0" sourceLinked="0"/>
        <c:majorTickMark val="out"/>
        <c:minorTickMark val="none"/>
        <c:tickLblPos val="nextTo"/>
        <c:crossAx val="113965312"/>
        <c:crosses val="autoZero"/>
        <c:auto val="1"/>
        <c:lblAlgn val="ctr"/>
        <c:lblOffset val="100"/>
        <c:noMultiLvlLbl val="0"/>
      </c:catAx>
      <c:valAx>
        <c:axId val="113965312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crossAx val="11396377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'4 класс '!$BF$35</c:f>
              <c:strCache>
                <c:ptCount val="1"/>
                <c:pt idx="0">
                  <c:v>5</c:v>
                </c:pt>
              </c:strCache>
            </c:strRef>
          </c:tx>
          <c:cat>
            <c:strRef>
              <c:f>'4 класс '!$BG$3:$BZ$3</c:f>
              <c:strCache>
                <c:ptCount val="20"/>
                <c:pt idx="0">
                  <c:v>1К1</c:v>
                </c:pt>
                <c:pt idx="1">
                  <c:v>1К2</c:v>
                </c:pt>
                <c:pt idx="2">
                  <c:v>2</c:v>
                </c:pt>
                <c:pt idx="3">
                  <c:v>3(1)</c:v>
                </c:pt>
                <c:pt idx="4">
                  <c:v>3(2)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12(1)</c:v>
                </c:pt>
                <c:pt idx="14">
                  <c:v>12(2)</c:v>
                </c:pt>
                <c:pt idx="15">
                  <c:v>13(1)</c:v>
                </c:pt>
                <c:pt idx="16">
                  <c:v>13(2)</c:v>
                </c:pt>
                <c:pt idx="17">
                  <c:v>14</c:v>
                </c:pt>
                <c:pt idx="18">
                  <c:v>15(1)</c:v>
                </c:pt>
                <c:pt idx="19">
                  <c:v>15(2)</c:v>
                </c:pt>
              </c:strCache>
            </c:strRef>
          </c:cat>
          <c:val>
            <c:numRef>
              <c:f>'4 класс '!$BG$35:$BZ$35</c:f>
              <c:numCache>
                <c:formatCode>0.0</c:formatCode>
                <c:ptCount val="20"/>
              </c:numCache>
            </c:numRef>
          </c:val>
          <c:smooth val="0"/>
        </c:ser>
        <c:ser>
          <c:idx val="1"/>
          <c:order val="1"/>
          <c:tx>
            <c:strRef>
              <c:f>'4 класс '!$BF$36</c:f>
              <c:strCache>
                <c:ptCount val="1"/>
                <c:pt idx="0">
                  <c:v>4</c:v>
                </c:pt>
              </c:strCache>
            </c:strRef>
          </c:tx>
          <c:cat>
            <c:strRef>
              <c:f>'4 класс '!$BG$3:$BZ$3</c:f>
              <c:strCache>
                <c:ptCount val="20"/>
                <c:pt idx="0">
                  <c:v>1К1</c:v>
                </c:pt>
                <c:pt idx="1">
                  <c:v>1К2</c:v>
                </c:pt>
                <c:pt idx="2">
                  <c:v>2</c:v>
                </c:pt>
                <c:pt idx="3">
                  <c:v>3(1)</c:v>
                </c:pt>
                <c:pt idx="4">
                  <c:v>3(2)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12(1)</c:v>
                </c:pt>
                <c:pt idx="14">
                  <c:v>12(2)</c:v>
                </c:pt>
                <c:pt idx="15">
                  <c:v>13(1)</c:v>
                </c:pt>
                <c:pt idx="16">
                  <c:v>13(2)</c:v>
                </c:pt>
                <c:pt idx="17">
                  <c:v>14</c:v>
                </c:pt>
                <c:pt idx="18">
                  <c:v>15(1)</c:v>
                </c:pt>
                <c:pt idx="19">
                  <c:v>15(2)</c:v>
                </c:pt>
              </c:strCache>
            </c:strRef>
          </c:cat>
          <c:val>
            <c:numRef>
              <c:f>'4 класс '!$BG$36:$BZ$36</c:f>
              <c:numCache>
                <c:formatCode>0.0</c:formatCode>
                <c:ptCount val="20"/>
                <c:pt idx="0">
                  <c:v>2.2857142857142856</c:v>
                </c:pt>
                <c:pt idx="1">
                  <c:v>3</c:v>
                </c:pt>
                <c:pt idx="2">
                  <c:v>1</c:v>
                </c:pt>
                <c:pt idx="3">
                  <c:v>1</c:v>
                </c:pt>
                <c:pt idx="4">
                  <c:v>2.7142857142857144</c:v>
                </c:pt>
                <c:pt idx="5">
                  <c:v>1.2857142857142858</c:v>
                </c:pt>
                <c:pt idx="6">
                  <c:v>1</c:v>
                </c:pt>
                <c:pt idx="7">
                  <c:v>1</c:v>
                </c:pt>
                <c:pt idx="8">
                  <c:v>2.1428571428571428</c:v>
                </c:pt>
                <c:pt idx="9">
                  <c:v>1.2857142857142858</c:v>
                </c:pt>
                <c:pt idx="10">
                  <c:v>0.5714285714285714</c:v>
                </c:pt>
                <c:pt idx="11">
                  <c:v>0.8571428571428571</c:v>
                </c:pt>
                <c:pt idx="12">
                  <c:v>1.4285714285714286</c:v>
                </c:pt>
                <c:pt idx="13">
                  <c:v>0.8571428571428571</c:v>
                </c:pt>
                <c:pt idx="14">
                  <c:v>1.8571428571428572</c:v>
                </c:pt>
                <c:pt idx="15">
                  <c:v>1</c:v>
                </c:pt>
                <c:pt idx="16">
                  <c:v>1.5714285714285714</c:v>
                </c:pt>
                <c:pt idx="17">
                  <c:v>0.8571428571428571</c:v>
                </c:pt>
                <c:pt idx="18">
                  <c:v>0.2857142857142857</c:v>
                </c:pt>
                <c:pt idx="19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'4 класс '!$BF$37</c:f>
              <c:strCache>
                <c:ptCount val="1"/>
                <c:pt idx="0">
                  <c:v>3</c:v>
                </c:pt>
              </c:strCache>
            </c:strRef>
          </c:tx>
          <c:cat>
            <c:strRef>
              <c:f>'4 класс '!$BG$3:$BZ$3</c:f>
              <c:strCache>
                <c:ptCount val="20"/>
                <c:pt idx="0">
                  <c:v>1К1</c:v>
                </c:pt>
                <c:pt idx="1">
                  <c:v>1К2</c:v>
                </c:pt>
                <c:pt idx="2">
                  <c:v>2</c:v>
                </c:pt>
                <c:pt idx="3">
                  <c:v>3(1)</c:v>
                </c:pt>
                <c:pt idx="4">
                  <c:v>3(2)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12(1)</c:v>
                </c:pt>
                <c:pt idx="14">
                  <c:v>12(2)</c:v>
                </c:pt>
                <c:pt idx="15">
                  <c:v>13(1)</c:v>
                </c:pt>
                <c:pt idx="16">
                  <c:v>13(2)</c:v>
                </c:pt>
                <c:pt idx="17">
                  <c:v>14</c:v>
                </c:pt>
                <c:pt idx="18">
                  <c:v>15(1)</c:v>
                </c:pt>
                <c:pt idx="19">
                  <c:v>15(2)</c:v>
                </c:pt>
              </c:strCache>
            </c:strRef>
          </c:cat>
          <c:val>
            <c:numRef>
              <c:f>'4 класс '!$BG$37:$BZ$37</c:f>
              <c:numCache>
                <c:formatCode>0.0</c:formatCode>
                <c:ptCount val="20"/>
                <c:pt idx="0">
                  <c:v>0.76923076923076927</c:v>
                </c:pt>
                <c:pt idx="1">
                  <c:v>2.3846153846153846</c:v>
                </c:pt>
                <c:pt idx="2">
                  <c:v>1</c:v>
                </c:pt>
                <c:pt idx="3">
                  <c:v>0.92307692307692313</c:v>
                </c:pt>
                <c:pt idx="4">
                  <c:v>2.1538461538461537</c:v>
                </c:pt>
                <c:pt idx="5">
                  <c:v>1.2307692307692308</c:v>
                </c:pt>
                <c:pt idx="6">
                  <c:v>1</c:v>
                </c:pt>
                <c:pt idx="7">
                  <c:v>1.0769230769230769</c:v>
                </c:pt>
                <c:pt idx="8">
                  <c:v>0.38461538461538464</c:v>
                </c:pt>
                <c:pt idx="9">
                  <c:v>0.84615384615384615</c:v>
                </c:pt>
                <c:pt idx="10">
                  <c:v>0.61538461538461542</c:v>
                </c:pt>
                <c:pt idx="11">
                  <c:v>0.69230769230769229</c:v>
                </c:pt>
                <c:pt idx="12">
                  <c:v>0.76923076923076927</c:v>
                </c:pt>
                <c:pt idx="13">
                  <c:v>0.61538461538461542</c:v>
                </c:pt>
                <c:pt idx="14">
                  <c:v>1.0769230769230769</c:v>
                </c:pt>
                <c:pt idx="15">
                  <c:v>0.61538461538461542</c:v>
                </c:pt>
                <c:pt idx="16">
                  <c:v>0.69230769230769229</c:v>
                </c:pt>
                <c:pt idx="17">
                  <c:v>0.76923076923076927</c:v>
                </c:pt>
                <c:pt idx="18">
                  <c:v>0.23076923076923078</c:v>
                </c:pt>
                <c:pt idx="19">
                  <c:v>0.15384615384615385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'4 класс '!$BF$38</c:f>
              <c:strCache>
                <c:ptCount val="1"/>
                <c:pt idx="0">
                  <c:v>2</c:v>
                </c:pt>
              </c:strCache>
            </c:strRef>
          </c:tx>
          <c:cat>
            <c:strRef>
              <c:f>'4 класс '!$BG$3:$BZ$3</c:f>
              <c:strCache>
                <c:ptCount val="20"/>
                <c:pt idx="0">
                  <c:v>1К1</c:v>
                </c:pt>
                <c:pt idx="1">
                  <c:v>1К2</c:v>
                </c:pt>
                <c:pt idx="2">
                  <c:v>2</c:v>
                </c:pt>
                <c:pt idx="3">
                  <c:v>3(1)</c:v>
                </c:pt>
                <c:pt idx="4">
                  <c:v>3(2)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12(1)</c:v>
                </c:pt>
                <c:pt idx="14">
                  <c:v>12(2)</c:v>
                </c:pt>
                <c:pt idx="15">
                  <c:v>13(1)</c:v>
                </c:pt>
                <c:pt idx="16">
                  <c:v>13(2)</c:v>
                </c:pt>
                <c:pt idx="17">
                  <c:v>14</c:v>
                </c:pt>
                <c:pt idx="18">
                  <c:v>15(1)</c:v>
                </c:pt>
                <c:pt idx="19">
                  <c:v>15(2)</c:v>
                </c:pt>
              </c:strCache>
            </c:strRef>
          </c:cat>
          <c:val>
            <c:numRef>
              <c:f>'4 класс '!$BG$38:$BZ$38</c:f>
              <c:numCache>
                <c:formatCode>0.0</c:formatCode>
                <c:ptCount val="20"/>
                <c:pt idx="0">
                  <c:v>0.5</c:v>
                </c:pt>
                <c:pt idx="1">
                  <c:v>2</c:v>
                </c:pt>
                <c:pt idx="2">
                  <c:v>0.33333333333333331</c:v>
                </c:pt>
                <c:pt idx="3">
                  <c:v>0.5</c:v>
                </c:pt>
                <c:pt idx="4">
                  <c:v>1.6666666666666667</c:v>
                </c:pt>
                <c:pt idx="5">
                  <c:v>1.2</c:v>
                </c:pt>
                <c:pt idx="6">
                  <c:v>0.6</c:v>
                </c:pt>
                <c:pt idx="7">
                  <c:v>0.4</c:v>
                </c:pt>
                <c:pt idx="8">
                  <c:v>0.2</c:v>
                </c:pt>
                <c:pt idx="9">
                  <c:v>0.6</c:v>
                </c:pt>
                <c:pt idx="10">
                  <c:v>0.2</c:v>
                </c:pt>
                <c:pt idx="11">
                  <c:v>0.2</c:v>
                </c:pt>
                <c:pt idx="12">
                  <c:v>0.4</c:v>
                </c:pt>
                <c:pt idx="13">
                  <c:v>0.6</c:v>
                </c:pt>
                <c:pt idx="14">
                  <c:v>1</c:v>
                </c:pt>
                <c:pt idx="15">
                  <c:v>0.2</c:v>
                </c:pt>
                <c:pt idx="16">
                  <c:v>0.4</c:v>
                </c:pt>
                <c:pt idx="17">
                  <c:v>0.6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'4 класс '!$BF$39</c:f>
              <c:strCache>
                <c:ptCount val="1"/>
                <c:pt idx="0">
                  <c:v>медиана</c:v>
                </c:pt>
              </c:strCache>
            </c:strRef>
          </c:tx>
          <c:cat>
            <c:strRef>
              <c:f>'4 класс '!$BG$3:$BZ$3</c:f>
              <c:strCache>
                <c:ptCount val="20"/>
                <c:pt idx="0">
                  <c:v>1К1</c:v>
                </c:pt>
                <c:pt idx="1">
                  <c:v>1К2</c:v>
                </c:pt>
                <c:pt idx="2">
                  <c:v>2</c:v>
                </c:pt>
                <c:pt idx="3">
                  <c:v>3(1)</c:v>
                </c:pt>
                <c:pt idx="4">
                  <c:v>3(2)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12(1)</c:v>
                </c:pt>
                <c:pt idx="14">
                  <c:v>12(2)</c:v>
                </c:pt>
                <c:pt idx="15">
                  <c:v>13(1)</c:v>
                </c:pt>
                <c:pt idx="16">
                  <c:v>13(2)</c:v>
                </c:pt>
                <c:pt idx="17">
                  <c:v>14</c:v>
                </c:pt>
                <c:pt idx="18">
                  <c:v>15(1)</c:v>
                </c:pt>
                <c:pt idx="19">
                  <c:v>15(2)</c:v>
                </c:pt>
              </c:strCache>
            </c:strRef>
          </c:cat>
          <c:val>
            <c:numRef>
              <c:f>'4 класс '!$BG$39:$BZ$39</c:f>
              <c:numCache>
                <c:formatCode>0.0</c:formatCode>
                <c:ptCount val="20"/>
                <c:pt idx="0">
                  <c:v>0.76923076923076927</c:v>
                </c:pt>
                <c:pt idx="1">
                  <c:v>2.3846153846153846</c:v>
                </c:pt>
                <c:pt idx="2">
                  <c:v>1</c:v>
                </c:pt>
                <c:pt idx="3">
                  <c:v>0.92307692307692313</c:v>
                </c:pt>
                <c:pt idx="4">
                  <c:v>2.1538461538461537</c:v>
                </c:pt>
                <c:pt idx="5">
                  <c:v>1.2307692307692308</c:v>
                </c:pt>
                <c:pt idx="6">
                  <c:v>1</c:v>
                </c:pt>
                <c:pt idx="7">
                  <c:v>1</c:v>
                </c:pt>
                <c:pt idx="8">
                  <c:v>0.38461538461538464</c:v>
                </c:pt>
                <c:pt idx="9">
                  <c:v>0.84615384615384615</c:v>
                </c:pt>
                <c:pt idx="10">
                  <c:v>0.5714285714285714</c:v>
                </c:pt>
                <c:pt idx="11">
                  <c:v>0.69230769230769229</c:v>
                </c:pt>
                <c:pt idx="12">
                  <c:v>0.76923076923076927</c:v>
                </c:pt>
                <c:pt idx="13">
                  <c:v>0.61538461538461542</c:v>
                </c:pt>
                <c:pt idx="14">
                  <c:v>1.0769230769230769</c:v>
                </c:pt>
                <c:pt idx="15">
                  <c:v>0.61538461538461542</c:v>
                </c:pt>
                <c:pt idx="16">
                  <c:v>0.69230769230769229</c:v>
                </c:pt>
                <c:pt idx="17">
                  <c:v>0.76923076923076927</c:v>
                </c:pt>
                <c:pt idx="18">
                  <c:v>0.23076923076923078</c:v>
                </c:pt>
                <c:pt idx="19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430976"/>
        <c:axId val="98432512"/>
      </c:lineChart>
      <c:catAx>
        <c:axId val="98430976"/>
        <c:scaling>
          <c:orientation val="minMax"/>
        </c:scaling>
        <c:delete val="0"/>
        <c:axPos val="b"/>
        <c:numFmt formatCode="0.0" sourceLinked="1"/>
        <c:majorTickMark val="out"/>
        <c:minorTickMark val="none"/>
        <c:tickLblPos val="nextTo"/>
        <c:crossAx val="98432512"/>
        <c:crosses val="autoZero"/>
        <c:auto val="1"/>
        <c:lblAlgn val="ctr"/>
        <c:lblOffset val="100"/>
        <c:noMultiLvlLbl val="0"/>
      </c:catAx>
      <c:valAx>
        <c:axId val="98432512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crossAx val="9843097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'7 класс'!$HC$29</c:f>
              <c:strCache>
                <c:ptCount val="1"/>
                <c:pt idx="0">
                  <c:v>3</c:v>
                </c:pt>
              </c:strCache>
            </c:strRef>
          </c:tx>
          <c:cat>
            <c:strRef>
              <c:f>'7 класс'!$HD$3:$HL$3</c:f>
              <c:strCache>
                <c:ptCount val="9"/>
                <c:pt idx="0">
                  <c:v>1</c:v>
                </c:pt>
                <c:pt idx="1">
                  <c:v>2</c:v>
                </c:pt>
                <c:pt idx="2">
                  <c:v>3K1</c:v>
                </c:pt>
                <c:pt idx="3">
                  <c:v>3K2</c:v>
                </c:pt>
                <c:pt idx="4">
                  <c:v>3K3</c:v>
                </c:pt>
                <c:pt idx="5">
                  <c:v>3K4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</c:strCache>
            </c:strRef>
          </c:cat>
          <c:val>
            <c:numRef>
              <c:f>'7 класс'!$HD$29:$HL$29</c:f>
              <c:numCache>
                <c:formatCode>0.0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'7 класс'!$HC$30</c:f>
              <c:strCache>
                <c:ptCount val="1"/>
                <c:pt idx="0">
                  <c:v>2</c:v>
                </c:pt>
              </c:strCache>
            </c:strRef>
          </c:tx>
          <c:cat>
            <c:strRef>
              <c:f>'7 класс'!$HD$3:$HL$3</c:f>
              <c:strCache>
                <c:ptCount val="9"/>
                <c:pt idx="0">
                  <c:v>1</c:v>
                </c:pt>
                <c:pt idx="1">
                  <c:v>2</c:v>
                </c:pt>
                <c:pt idx="2">
                  <c:v>3K1</c:v>
                </c:pt>
                <c:pt idx="3">
                  <c:v>3K2</c:v>
                </c:pt>
                <c:pt idx="4">
                  <c:v>3K3</c:v>
                </c:pt>
                <c:pt idx="5">
                  <c:v>3K4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</c:strCache>
            </c:strRef>
          </c:cat>
          <c:val>
            <c:numRef>
              <c:f>'7 класс'!$HD$30:$HL$30</c:f>
              <c:numCache>
                <c:formatCode>0.0</c:formatCode>
                <c:ptCount val="9"/>
                <c:pt idx="0">
                  <c:v>1.368421052631579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1.0526315789473684</c:v>
                </c:pt>
                <c:pt idx="7">
                  <c:v>1.4736842105263157</c:v>
                </c:pt>
                <c:pt idx="8">
                  <c:v>0.31578947368421051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'7 класс'!$HC$31</c:f>
              <c:strCache>
                <c:ptCount val="1"/>
                <c:pt idx="0">
                  <c:v>медиана</c:v>
                </c:pt>
              </c:strCache>
            </c:strRef>
          </c:tx>
          <c:cat>
            <c:strRef>
              <c:f>'7 класс'!$HD$3:$HL$3</c:f>
              <c:strCache>
                <c:ptCount val="9"/>
                <c:pt idx="0">
                  <c:v>1</c:v>
                </c:pt>
                <c:pt idx="1">
                  <c:v>2</c:v>
                </c:pt>
                <c:pt idx="2">
                  <c:v>3K1</c:v>
                </c:pt>
                <c:pt idx="3">
                  <c:v>3K2</c:v>
                </c:pt>
                <c:pt idx="4">
                  <c:v>3K3</c:v>
                </c:pt>
                <c:pt idx="5">
                  <c:v>3K4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</c:strCache>
            </c:strRef>
          </c:cat>
          <c:val>
            <c:numRef>
              <c:f>'7 класс'!$HD$31:$HL$31</c:f>
              <c:numCache>
                <c:formatCode>0.0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986944"/>
        <c:axId val="114005120"/>
      </c:lineChart>
      <c:catAx>
        <c:axId val="113986944"/>
        <c:scaling>
          <c:orientation val="minMax"/>
        </c:scaling>
        <c:delete val="0"/>
        <c:axPos val="b"/>
        <c:numFmt formatCode="0" sourceLinked="0"/>
        <c:majorTickMark val="out"/>
        <c:minorTickMark val="none"/>
        <c:tickLblPos val="nextTo"/>
        <c:crossAx val="114005120"/>
        <c:crosses val="autoZero"/>
        <c:auto val="1"/>
        <c:lblAlgn val="ctr"/>
        <c:lblOffset val="100"/>
        <c:noMultiLvlLbl val="0"/>
      </c:catAx>
      <c:valAx>
        <c:axId val="114005120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crossAx val="11398694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'7 класс_20_свод'!$AR$3</c:f>
              <c:strCache>
                <c:ptCount val="1"/>
                <c:pt idx="0">
                  <c:v>Максимальный балл</c:v>
                </c:pt>
              </c:strCache>
            </c:strRef>
          </c:tx>
          <c:invertIfNegative val="0"/>
          <c:cat>
            <c:strRef>
              <c:f>'7 класс_20_свод'!$AQ$4:$AQ$12</c:f>
              <c:strCache>
                <c:ptCount val="9"/>
                <c:pt idx="0">
                  <c:v>География</c:v>
                </c:pt>
                <c:pt idx="1">
                  <c:v>Русский язык</c:v>
                </c:pt>
                <c:pt idx="2">
                  <c:v>Математика</c:v>
                </c:pt>
                <c:pt idx="3">
                  <c:v>Биология</c:v>
                </c:pt>
                <c:pt idx="4">
                  <c:v>Обществознание</c:v>
                </c:pt>
                <c:pt idx="5">
                  <c:v>История</c:v>
                </c:pt>
                <c:pt idx="6">
                  <c:v>Английский язык</c:v>
                </c:pt>
                <c:pt idx="7">
                  <c:v>Физика</c:v>
                </c:pt>
                <c:pt idx="8">
                  <c:v>Французский язык</c:v>
                </c:pt>
              </c:strCache>
            </c:strRef>
          </c:cat>
          <c:val>
            <c:numRef>
              <c:f>'7 класс_20_свод'!$AR$4:$AR$12</c:f>
              <c:numCache>
                <c:formatCode>General</c:formatCode>
                <c:ptCount val="9"/>
                <c:pt idx="0">
                  <c:v>37</c:v>
                </c:pt>
                <c:pt idx="1">
                  <c:v>51</c:v>
                </c:pt>
                <c:pt idx="2">
                  <c:v>19</c:v>
                </c:pt>
                <c:pt idx="3">
                  <c:v>28</c:v>
                </c:pt>
                <c:pt idx="4">
                  <c:v>23</c:v>
                </c:pt>
                <c:pt idx="5">
                  <c:v>25</c:v>
                </c:pt>
                <c:pt idx="6">
                  <c:v>30</c:v>
                </c:pt>
                <c:pt idx="7">
                  <c:v>18</c:v>
                </c:pt>
                <c:pt idx="8">
                  <c:v>30</c:v>
                </c:pt>
              </c:numCache>
            </c:numRef>
          </c:val>
        </c:ser>
        <c:ser>
          <c:idx val="1"/>
          <c:order val="1"/>
          <c:tx>
            <c:strRef>
              <c:f>'7 класс_20_свод'!$AS$3</c:f>
              <c:strCache>
                <c:ptCount val="1"/>
                <c:pt idx="0">
                  <c:v>Максимальный набранный балл</c:v>
                </c:pt>
              </c:strCache>
            </c:strRef>
          </c:tx>
          <c:invertIfNegative val="0"/>
          <c:cat>
            <c:strRef>
              <c:f>'7 класс_20_свод'!$AQ$4:$AQ$12</c:f>
              <c:strCache>
                <c:ptCount val="9"/>
                <c:pt idx="0">
                  <c:v>География</c:v>
                </c:pt>
                <c:pt idx="1">
                  <c:v>Русский язык</c:v>
                </c:pt>
                <c:pt idx="2">
                  <c:v>Математика</c:v>
                </c:pt>
                <c:pt idx="3">
                  <c:v>Биология</c:v>
                </c:pt>
                <c:pt idx="4">
                  <c:v>Обществознание</c:v>
                </c:pt>
                <c:pt idx="5">
                  <c:v>История</c:v>
                </c:pt>
                <c:pt idx="6">
                  <c:v>Английский язык</c:v>
                </c:pt>
                <c:pt idx="7">
                  <c:v>Физика</c:v>
                </c:pt>
                <c:pt idx="8">
                  <c:v>Французский язык</c:v>
                </c:pt>
              </c:strCache>
            </c:strRef>
          </c:cat>
          <c:val>
            <c:numRef>
              <c:f>'7 класс_20_свод'!$AS$4:$AS$12</c:f>
              <c:numCache>
                <c:formatCode>General</c:formatCode>
                <c:ptCount val="9"/>
                <c:pt idx="0">
                  <c:v>23</c:v>
                </c:pt>
                <c:pt idx="1">
                  <c:v>24</c:v>
                </c:pt>
                <c:pt idx="2">
                  <c:v>12</c:v>
                </c:pt>
                <c:pt idx="3">
                  <c:v>16</c:v>
                </c:pt>
                <c:pt idx="4">
                  <c:v>17</c:v>
                </c:pt>
                <c:pt idx="5">
                  <c:v>9</c:v>
                </c:pt>
                <c:pt idx="6">
                  <c:v>17</c:v>
                </c:pt>
                <c:pt idx="7">
                  <c:v>8</c:v>
                </c:pt>
                <c:pt idx="8">
                  <c:v>8</c:v>
                </c:pt>
              </c:numCache>
            </c:numRef>
          </c:val>
        </c:ser>
        <c:ser>
          <c:idx val="2"/>
          <c:order val="2"/>
          <c:tx>
            <c:strRef>
              <c:f>'7 класс_20_свод'!$AT$3</c:f>
              <c:strCache>
                <c:ptCount val="1"/>
                <c:pt idx="0">
                  <c:v>Средний балл</c:v>
                </c:pt>
              </c:strCache>
            </c:strRef>
          </c:tx>
          <c:invertIfNegative val="0"/>
          <c:cat>
            <c:strRef>
              <c:f>'7 класс_20_свод'!$AQ$4:$AQ$12</c:f>
              <c:strCache>
                <c:ptCount val="9"/>
                <c:pt idx="0">
                  <c:v>География</c:v>
                </c:pt>
                <c:pt idx="1">
                  <c:v>Русский язык</c:v>
                </c:pt>
                <c:pt idx="2">
                  <c:v>Математика</c:v>
                </c:pt>
                <c:pt idx="3">
                  <c:v>Биология</c:v>
                </c:pt>
                <c:pt idx="4">
                  <c:v>Обществознание</c:v>
                </c:pt>
                <c:pt idx="5">
                  <c:v>История</c:v>
                </c:pt>
                <c:pt idx="6">
                  <c:v>Английский язык</c:v>
                </c:pt>
                <c:pt idx="7">
                  <c:v>Физика</c:v>
                </c:pt>
                <c:pt idx="8">
                  <c:v>Французский язык</c:v>
                </c:pt>
              </c:strCache>
            </c:strRef>
          </c:cat>
          <c:val>
            <c:numRef>
              <c:f>'7 класс_20_свод'!$AT$4:$AT$12</c:f>
              <c:numCache>
                <c:formatCode>0.0</c:formatCode>
                <c:ptCount val="9"/>
                <c:pt idx="0">
                  <c:v>8.85</c:v>
                </c:pt>
                <c:pt idx="1">
                  <c:v>13</c:v>
                </c:pt>
                <c:pt idx="2">
                  <c:v>4.7142857142857144</c:v>
                </c:pt>
                <c:pt idx="3">
                  <c:v>10.263157894736842</c:v>
                </c:pt>
                <c:pt idx="4">
                  <c:v>9.7619047619047628</c:v>
                </c:pt>
                <c:pt idx="5">
                  <c:v>3.5789473684210527</c:v>
                </c:pt>
                <c:pt idx="6">
                  <c:v>6.2727272727272725</c:v>
                </c:pt>
                <c:pt idx="7">
                  <c:v>2.1818181818181817</c:v>
                </c:pt>
                <c:pt idx="8">
                  <c:v>4.2105263157894735</c:v>
                </c:pt>
              </c:numCache>
            </c:numRef>
          </c:val>
        </c:ser>
        <c:ser>
          <c:idx val="3"/>
          <c:order val="3"/>
          <c:tx>
            <c:strRef>
              <c:f>'7 класс_20_свод'!$AU$3</c:f>
              <c:strCache>
                <c:ptCount val="1"/>
                <c:pt idx="0">
                  <c:v>% порога</c:v>
                </c:pt>
              </c:strCache>
            </c:strRef>
          </c:tx>
          <c:invertIfNegative val="0"/>
          <c:cat>
            <c:strRef>
              <c:f>'7 класс_20_свод'!$AQ$4:$AQ$12</c:f>
              <c:strCache>
                <c:ptCount val="9"/>
                <c:pt idx="0">
                  <c:v>География</c:v>
                </c:pt>
                <c:pt idx="1">
                  <c:v>Русский язык</c:v>
                </c:pt>
                <c:pt idx="2">
                  <c:v>Математика</c:v>
                </c:pt>
                <c:pt idx="3">
                  <c:v>Биология</c:v>
                </c:pt>
                <c:pt idx="4">
                  <c:v>Обществознание</c:v>
                </c:pt>
                <c:pt idx="5">
                  <c:v>История</c:v>
                </c:pt>
                <c:pt idx="6">
                  <c:v>Английский язык</c:v>
                </c:pt>
                <c:pt idx="7">
                  <c:v>Физика</c:v>
                </c:pt>
                <c:pt idx="8">
                  <c:v>Французский язык</c:v>
                </c:pt>
              </c:strCache>
            </c:strRef>
          </c:cat>
          <c:val>
            <c:numRef>
              <c:f>'7 класс_20_свод'!$AU$4:$AU$12</c:f>
              <c:numCache>
                <c:formatCode>0.0</c:formatCode>
                <c:ptCount val="9"/>
                <c:pt idx="0">
                  <c:v>27.027027027027028</c:v>
                </c:pt>
                <c:pt idx="1">
                  <c:v>49.019607843137258</c:v>
                </c:pt>
                <c:pt idx="2">
                  <c:v>31.578947368421051</c:v>
                </c:pt>
                <c:pt idx="3">
                  <c:v>32.142857142857146</c:v>
                </c:pt>
                <c:pt idx="4">
                  <c:v>39.130434782608695</c:v>
                </c:pt>
                <c:pt idx="5">
                  <c:v>24</c:v>
                </c:pt>
                <c:pt idx="6">
                  <c:v>40</c:v>
                </c:pt>
                <c:pt idx="7">
                  <c:v>22.222222222222221</c:v>
                </c:pt>
                <c:pt idx="8">
                  <c:v>40</c:v>
                </c:pt>
              </c:numCache>
            </c:numRef>
          </c:val>
        </c:ser>
        <c:ser>
          <c:idx val="4"/>
          <c:order val="4"/>
          <c:tx>
            <c:strRef>
              <c:f>'7 класс_20_свод'!$AV$3</c:f>
              <c:strCache>
                <c:ptCount val="1"/>
                <c:pt idx="0">
                  <c:v>% выполнения</c:v>
                </c:pt>
              </c:strCache>
            </c:strRef>
          </c:tx>
          <c:invertIfNegative val="0"/>
          <c:cat>
            <c:strRef>
              <c:f>'7 класс_20_свод'!$AQ$4:$AQ$12</c:f>
              <c:strCache>
                <c:ptCount val="9"/>
                <c:pt idx="0">
                  <c:v>География</c:v>
                </c:pt>
                <c:pt idx="1">
                  <c:v>Русский язык</c:v>
                </c:pt>
                <c:pt idx="2">
                  <c:v>Математика</c:v>
                </c:pt>
                <c:pt idx="3">
                  <c:v>Биология</c:v>
                </c:pt>
                <c:pt idx="4">
                  <c:v>Обществознание</c:v>
                </c:pt>
                <c:pt idx="5">
                  <c:v>История</c:v>
                </c:pt>
                <c:pt idx="6">
                  <c:v>Английский язык</c:v>
                </c:pt>
                <c:pt idx="7">
                  <c:v>Физика</c:v>
                </c:pt>
                <c:pt idx="8">
                  <c:v>Французский язык</c:v>
                </c:pt>
              </c:strCache>
            </c:strRef>
          </c:cat>
          <c:val>
            <c:numRef>
              <c:f>'7 класс_20_свод'!$AV$4:$AV$12</c:f>
              <c:numCache>
                <c:formatCode>0.0</c:formatCode>
                <c:ptCount val="9"/>
                <c:pt idx="0">
                  <c:v>23.918918918918919</c:v>
                </c:pt>
                <c:pt idx="1">
                  <c:v>25.490196078431374</c:v>
                </c:pt>
                <c:pt idx="2">
                  <c:v>24.812030075187966</c:v>
                </c:pt>
                <c:pt idx="3">
                  <c:v>36.654135338345867</c:v>
                </c:pt>
                <c:pt idx="4">
                  <c:v>42.443064182194618</c:v>
                </c:pt>
                <c:pt idx="5">
                  <c:v>14.315789473684211</c:v>
                </c:pt>
                <c:pt idx="6">
                  <c:v>20.90909090909091</c:v>
                </c:pt>
                <c:pt idx="7">
                  <c:v>12.121212121212119</c:v>
                </c:pt>
                <c:pt idx="8">
                  <c:v>14.035087719298243</c:v>
                </c:pt>
              </c:numCache>
            </c:numRef>
          </c:val>
        </c:ser>
        <c:ser>
          <c:idx val="5"/>
          <c:order val="5"/>
          <c:tx>
            <c:strRef>
              <c:f>'7 класс_20_свод'!$AW$3</c:f>
              <c:strCache>
                <c:ptCount val="1"/>
                <c:pt idx="0">
                  <c:v>Кол. не справившихся</c:v>
                </c:pt>
              </c:strCache>
            </c:strRef>
          </c:tx>
          <c:invertIfNegative val="0"/>
          <c:cat>
            <c:strRef>
              <c:f>'7 класс_20_свод'!$AQ$4:$AQ$12</c:f>
              <c:strCache>
                <c:ptCount val="9"/>
                <c:pt idx="0">
                  <c:v>География</c:v>
                </c:pt>
                <c:pt idx="1">
                  <c:v>Русский язык</c:v>
                </c:pt>
                <c:pt idx="2">
                  <c:v>Математика</c:v>
                </c:pt>
                <c:pt idx="3">
                  <c:v>Биология</c:v>
                </c:pt>
                <c:pt idx="4">
                  <c:v>Обществознание</c:v>
                </c:pt>
                <c:pt idx="5">
                  <c:v>История</c:v>
                </c:pt>
                <c:pt idx="6">
                  <c:v>Английский язык</c:v>
                </c:pt>
                <c:pt idx="7">
                  <c:v>Физика</c:v>
                </c:pt>
                <c:pt idx="8">
                  <c:v>Французский язык</c:v>
                </c:pt>
              </c:strCache>
            </c:strRef>
          </c:cat>
          <c:val>
            <c:numRef>
              <c:f>'7 класс_20_свод'!$AW$4:$AW$12</c:f>
              <c:numCache>
                <c:formatCode>General</c:formatCode>
                <c:ptCount val="9"/>
                <c:pt idx="0">
                  <c:v>13</c:v>
                </c:pt>
                <c:pt idx="1">
                  <c:v>19</c:v>
                </c:pt>
                <c:pt idx="2">
                  <c:v>16</c:v>
                </c:pt>
                <c:pt idx="3">
                  <c:v>8</c:v>
                </c:pt>
                <c:pt idx="4">
                  <c:v>10</c:v>
                </c:pt>
                <c:pt idx="5">
                  <c:v>18</c:v>
                </c:pt>
                <c:pt idx="6">
                  <c:v>19</c:v>
                </c:pt>
                <c:pt idx="7">
                  <c:v>20</c:v>
                </c:pt>
                <c:pt idx="8">
                  <c:v>19</c:v>
                </c:pt>
              </c:numCache>
            </c:numRef>
          </c:val>
        </c:ser>
        <c:ser>
          <c:idx val="6"/>
          <c:order val="6"/>
          <c:tx>
            <c:strRef>
              <c:f>'7 класс_20_свод'!$AX$3</c:f>
              <c:strCache>
                <c:ptCount val="1"/>
                <c:pt idx="0">
                  <c:v>% не справившихся</c:v>
                </c:pt>
              </c:strCache>
            </c:strRef>
          </c:tx>
          <c:invertIfNegative val="0"/>
          <c:cat>
            <c:strRef>
              <c:f>'7 класс_20_свод'!$AQ$4:$AQ$12</c:f>
              <c:strCache>
                <c:ptCount val="9"/>
                <c:pt idx="0">
                  <c:v>География</c:v>
                </c:pt>
                <c:pt idx="1">
                  <c:v>Русский язык</c:v>
                </c:pt>
                <c:pt idx="2">
                  <c:v>Математика</c:v>
                </c:pt>
                <c:pt idx="3">
                  <c:v>Биология</c:v>
                </c:pt>
                <c:pt idx="4">
                  <c:v>Обществознание</c:v>
                </c:pt>
                <c:pt idx="5">
                  <c:v>История</c:v>
                </c:pt>
                <c:pt idx="6">
                  <c:v>Английский язык</c:v>
                </c:pt>
                <c:pt idx="7">
                  <c:v>Физика</c:v>
                </c:pt>
                <c:pt idx="8">
                  <c:v>Французский язык</c:v>
                </c:pt>
              </c:strCache>
            </c:strRef>
          </c:cat>
          <c:val>
            <c:numRef>
              <c:f>'7 класс_20_свод'!$AX$4:$AX$12</c:f>
              <c:numCache>
                <c:formatCode>0.0</c:formatCode>
                <c:ptCount val="9"/>
                <c:pt idx="0">
                  <c:v>65</c:v>
                </c:pt>
                <c:pt idx="1">
                  <c:v>95</c:v>
                </c:pt>
                <c:pt idx="2">
                  <c:v>76.19047619047619</c:v>
                </c:pt>
                <c:pt idx="3">
                  <c:v>42.10526315789474</c:v>
                </c:pt>
                <c:pt idx="4">
                  <c:v>47.61904761904762</c:v>
                </c:pt>
                <c:pt idx="5">
                  <c:v>94.736842105263165</c:v>
                </c:pt>
                <c:pt idx="6">
                  <c:v>86.36363636363636</c:v>
                </c:pt>
                <c:pt idx="7">
                  <c:v>90.909090909090907</c:v>
                </c:pt>
                <c:pt idx="8">
                  <c:v>100</c:v>
                </c:pt>
              </c:numCache>
            </c:numRef>
          </c:val>
        </c:ser>
        <c:ser>
          <c:idx val="7"/>
          <c:order val="7"/>
          <c:tx>
            <c:strRef>
              <c:f>'7 класс_20_свод'!$AY$3</c:f>
              <c:strCache>
                <c:ptCount val="1"/>
                <c:pt idx="0">
                  <c:v>ср. отметка за работу</c:v>
                </c:pt>
              </c:strCache>
            </c:strRef>
          </c:tx>
          <c:invertIfNegative val="0"/>
          <c:cat>
            <c:strRef>
              <c:f>'7 класс_20_свод'!$AQ$4:$AQ$12</c:f>
              <c:strCache>
                <c:ptCount val="9"/>
                <c:pt idx="0">
                  <c:v>География</c:v>
                </c:pt>
                <c:pt idx="1">
                  <c:v>Русский язык</c:v>
                </c:pt>
                <c:pt idx="2">
                  <c:v>Математика</c:v>
                </c:pt>
                <c:pt idx="3">
                  <c:v>Биология</c:v>
                </c:pt>
                <c:pt idx="4">
                  <c:v>Обществознание</c:v>
                </c:pt>
                <c:pt idx="5">
                  <c:v>История</c:v>
                </c:pt>
                <c:pt idx="6">
                  <c:v>Английский язык</c:v>
                </c:pt>
                <c:pt idx="7">
                  <c:v>Физика</c:v>
                </c:pt>
                <c:pt idx="8">
                  <c:v>Французский язык</c:v>
                </c:pt>
              </c:strCache>
            </c:strRef>
          </c:cat>
          <c:val>
            <c:numRef>
              <c:f>'7 класс_20_свод'!$AY$4:$AY$12</c:f>
              <c:numCache>
                <c:formatCode>0.0</c:formatCode>
                <c:ptCount val="9"/>
                <c:pt idx="0">
                  <c:v>2.35</c:v>
                </c:pt>
                <c:pt idx="1">
                  <c:v>2.0499999999999998</c:v>
                </c:pt>
                <c:pt idx="2">
                  <c:v>2.2857142857142856</c:v>
                </c:pt>
                <c:pt idx="3">
                  <c:v>2.5789473684210527</c:v>
                </c:pt>
                <c:pt idx="4">
                  <c:v>2.6190476190476191</c:v>
                </c:pt>
                <c:pt idx="5">
                  <c:v>2.0526315789473686</c:v>
                </c:pt>
                <c:pt idx="6">
                  <c:v>2.1363636363636362</c:v>
                </c:pt>
                <c:pt idx="7">
                  <c:v>2.1363636363636362</c:v>
                </c:pt>
                <c:pt idx="8">
                  <c:v>2</c:v>
                </c:pt>
              </c:numCache>
            </c:numRef>
          </c:val>
        </c:ser>
        <c:ser>
          <c:idx val="8"/>
          <c:order val="8"/>
          <c:tx>
            <c:strRef>
              <c:f>'7 класс_20_свод'!$AZ$3</c:f>
              <c:strCache>
                <c:ptCount val="1"/>
                <c:pt idx="0">
                  <c:v>ср. отметка за год</c:v>
                </c:pt>
              </c:strCache>
            </c:strRef>
          </c:tx>
          <c:invertIfNegative val="0"/>
          <c:cat>
            <c:strRef>
              <c:f>'7 класс_20_свод'!$AQ$4:$AQ$12</c:f>
              <c:strCache>
                <c:ptCount val="9"/>
                <c:pt idx="0">
                  <c:v>География</c:v>
                </c:pt>
                <c:pt idx="1">
                  <c:v>Русский язык</c:v>
                </c:pt>
                <c:pt idx="2">
                  <c:v>Математика</c:v>
                </c:pt>
                <c:pt idx="3">
                  <c:v>Биология</c:v>
                </c:pt>
                <c:pt idx="4">
                  <c:v>Обществознание</c:v>
                </c:pt>
                <c:pt idx="5">
                  <c:v>История</c:v>
                </c:pt>
                <c:pt idx="6">
                  <c:v>Английский язык</c:v>
                </c:pt>
                <c:pt idx="7">
                  <c:v>Физика</c:v>
                </c:pt>
                <c:pt idx="8">
                  <c:v>Французский язык</c:v>
                </c:pt>
              </c:strCache>
            </c:strRef>
          </c:cat>
          <c:val>
            <c:numRef>
              <c:f>'7 класс_20_свод'!$AZ$4:$AZ$12</c:f>
              <c:numCache>
                <c:formatCode>0.0</c:formatCode>
                <c:ptCount val="9"/>
                <c:pt idx="0">
                  <c:v>3.8</c:v>
                </c:pt>
                <c:pt idx="1">
                  <c:v>3.5</c:v>
                </c:pt>
                <c:pt idx="2">
                  <c:v>2.8095238095238093</c:v>
                </c:pt>
                <c:pt idx="3">
                  <c:v>3.5263157894736841</c:v>
                </c:pt>
                <c:pt idx="4">
                  <c:v>3.5238095238095237</c:v>
                </c:pt>
                <c:pt idx="5">
                  <c:v>3.4210526315789473</c:v>
                </c:pt>
                <c:pt idx="6">
                  <c:v>3.7727272727272729</c:v>
                </c:pt>
                <c:pt idx="7">
                  <c:v>3.2727272727272729</c:v>
                </c:pt>
                <c:pt idx="8">
                  <c:v>3.8947368421052633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13495424"/>
        <c:axId val="114164864"/>
      </c:barChart>
      <c:catAx>
        <c:axId val="113495424"/>
        <c:scaling>
          <c:orientation val="minMax"/>
        </c:scaling>
        <c:delete val="0"/>
        <c:axPos val="b"/>
        <c:majorTickMark val="out"/>
        <c:minorTickMark val="none"/>
        <c:tickLblPos val="nextTo"/>
        <c:crossAx val="114164864"/>
        <c:crosses val="autoZero"/>
        <c:auto val="1"/>
        <c:lblAlgn val="ctr"/>
        <c:lblOffset val="100"/>
        <c:noMultiLvlLbl val="0"/>
      </c:catAx>
      <c:valAx>
        <c:axId val="11416486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349542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'7 класс_20_свод'!$AR$50</c:f>
              <c:strCache>
                <c:ptCount val="1"/>
                <c:pt idx="0">
                  <c:v>Частота</c:v>
                </c:pt>
              </c:strCache>
            </c:strRef>
          </c:tx>
          <c:invertIfNegative val="0"/>
          <c:cat>
            <c:numRef>
              <c:f>'7 класс_20_свод'!$AQ$51:$AQ$61</c:f>
              <c:numCache>
                <c:formatCode>General</c:formatCode>
                <c:ptCount val="11"/>
                <c:pt idx="0">
                  <c:v>4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16</c:v>
                </c:pt>
              </c:numCache>
            </c:numRef>
          </c:cat>
          <c:val>
            <c:numRef>
              <c:f>'7 класс_20_свод'!$AR$51:$AR$61</c:f>
              <c:numCache>
                <c:formatCode>General</c:formatCode>
                <c:ptCount val="1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1</c:v>
                </c:pt>
                <c:pt idx="4">
                  <c:v>1</c:v>
                </c:pt>
                <c:pt idx="5">
                  <c:v>2</c:v>
                </c:pt>
                <c:pt idx="6">
                  <c:v>1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4193152"/>
        <c:axId val="114194688"/>
      </c:barChart>
      <c:catAx>
        <c:axId val="114193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14194688"/>
        <c:crosses val="autoZero"/>
        <c:auto val="1"/>
        <c:lblAlgn val="ctr"/>
        <c:lblOffset val="100"/>
        <c:noMultiLvlLbl val="0"/>
      </c:catAx>
      <c:valAx>
        <c:axId val="11419468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419315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'8 класс'!$B$33</c:f>
              <c:strCache>
                <c:ptCount val="1"/>
                <c:pt idx="0">
                  <c:v>4</c:v>
                </c:pt>
              </c:strCache>
            </c:strRef>
          </c:tx>
          <c:cat>
            <c:strRef>
              <c:f>'8 класс'!$C$3:$Z$3</c:f>
              <c:strCache>
                <c:ptCount val="24"/>
                <c:pt idx="0">
                  <c:v>1(1)</c:v>
                </c:pt>
                <c:pt idx="1">
                  <c:v>1(2)</c:v>
                </c:pt>
                <c:pt idx="2">
                  <c:v>2.1</c:v>
                </c:pt>
                <c:pt idx="3">
                  <c:v>2.2</c:v>
                </c:pt>
                <c:pt idx="4">
                  <c:v>2.3</c:v>
                </c:pt>
                <c:pt idx="5">
                  <c:v>2.4</c:v>
                </c:pt>
                <c:pt idx="6">
                  <c:v>3</c:v>
                </c:pt>
                <c:pt idx="7">
                  <c:v>4.1</c:v>
                </c:pt>
                <c:pt idx="8">
                  <c:v>4.2</c:v>
                </c:pt>
                <c:pt idx="9">
                  <c:v>5.1</c:v>
                </c:pt>
                <c:pt idx="10">
                  <c:v>5.2</c:v>
                </c:pt>
                <c:pt idx="11">
                  <c:v>6.1</c:v>
                </c:pt>
                <c:pt idx="12">
                  <c:v>6.2</c:v>
                </c:pt>
                <c:pt idx="13">
                  <c:v>7</c:v>
                </c:pt>
                <c:pt idx="14">
                  <c:v>8.1</c:v>
                </c:pt>
                <c:pt idx="15">
                  <c:v>8.2</c:v>
                </c:pt>
                <c:pt idx="16">
                  <c:v>9</c:v>
                </c:pt>
                <c:pt idx="17">
                  <c:v>10.1</c:v>
                </c:pt>
                <c:pt idx="18">
                  <c:v>10.2</c:v>
                </c:pt>
                <c:pt idx="19">
                  <c:v>11</c:v>
                </c:pt>
                <c:pt idx="20">
                  <c:v>12</c:v>
                </c:pt>
                <c:pt idx="21">
                  <c:v>13.1</c:v>
                </c:pt>
                <c:pt idx="22">
                  <c:v>13(2)</c:v>
                </c:pt>
                <c:pt idx="23">
                  <c:v>всего баллов</c:v>
                </c:pt>
              </c:strCache>
            </c:strRef>
          </c:cat>
          <c:val>
            <c:numRef>
              <c:f>'8 класс'!$C$33:$Y$33</c:f>
              <c:numCache>
                <c:formatCode>0.0</c:formatCode>
                <c:ptCount val="23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1.5</c:v>
                </c:pt>
                <c:pt idx="5">
                  <c:v>0.5</c:v>
                </c:pt>
                <c:pt idx="6">
                  <c:v>2</c:v>
                </c:pt>
                <c:pt idx="7">
                  <c:v>0</c:v>
                </c:pt>
                <c:pt idx="8">
                  <c:v>2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2</c:v>
                </c:pt>
                <c:pt idx="17">
                  <c:v>0.5</c:v>
                </c:pt>
                <c:pt idx="18">
                  <c:v>0.5</c:v>
                </c:pt>
                <c:pt idx="19">
                  <c:v>0.5</c:v>
                </c:pt>
                <c:pt idx="20">
                  <c:v>3</c:v>
                </c:pt>
                <c:pt idx="21">
                  <c:v>2</c:v>
                </c:pt>
                <c:pt idx="22">
                  <c:v>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'8 класс'!$B$34</c:f>
              <c:strCache>
                <c:ptCount val="1"/>
                <c:pt idx="0">
                  <c:v>3</c:v>
                </c:pt>
              </c:strCache>
            </c:strRef>
          </c:tx>
          <c:cat>
            <c:strRef>
              <c:f>'8 класс'!$C$3:$Z$3</c:f>
              <c:strCache>
                <c:ptCount val="24"/>
                <c:pt idx="0">
                  <c:v>1(1)</c:v>
                </c:pt>
                <c:pt idx="1">
                  <c:v>1(2)</c:v>
                </c:pt>
                <c:pt idx="2">
                  <c:v>2.1</c:v>
                </c:pt>
                <c:pt idx="3">
                  <c:v>2.2</c:v>
                </c:pt>
                <c:pt idx="4">
                  <c:v>2.3</c:v>
                </c:pt>
                <c:pt idx="5">
                  <c:v>2.4</c:v>
                </c:pt>
                <c:pt idx="6">
                  <c:v>3</c:v>
                </c:pt>
                <c:pt idx="7">
                  <c:v>4.1</c:v>
                </c:pt>
                <c:pt idx="8">
                  <c:v>4.2</c:v>
                </c:pt>
                <c:pt idx="9">
                  <c:v>5.1</c:v>
                </c:pt>
                <c:pt idx="10">
                  <c:v>5.2</c:v>
                </c:pt>
                <c:pt idx="11">
                  <c:v>6.1</c:v>
                </c:pt>
                <c:pt idx="12">
                  <c:v>6.2</c:v>
                </c:pt>
                <c:pt idx="13">
                  <c:v>7</c:v>
                </c:pt>
                <c:pt idx="14">
                  <c:v>8.1</c:v>
                </c:pt>
                <c:pt idx="15">
                  <c:v>8.2</c:v>
                </c:pt>
                <c:pt idx="16">
                  <c:v>9</c:v>
                </c:pt>
                <c:pt idx="17">
                  <c:v>10.1</c:v>
                </c:pt>
                <c:pt idx="18">
                  <c:v>10.2</c:v>
                </c:pt>
                <c:pt idx="19">
                  <c:v>11</c:v>
                </c:pt>
                <c:pt idx="20">
                  <c:v>12</c:v>
                </c:pt>
                <c:pt idx="21">
                  <c:v>13.1</c:v>
                </c:pt>
                <c:pt idx="22">
                  <c:v>13(2)</c:v>
                </c:pt>
                <c:pt idx="23">
                  <c:v>всего баллов</c:v>
                </c:pt>
              </c:strCache>
            </c:strRef>
          </c:cat>
          <c:val>
            <c:numRef>
              <c:f>'8 класс'!$C$34:$Y$34</c:f>
              <c:numCache>
                <c:formatCode>0.0</c:formatCode>
                <c:ptCount val="23"/>
                <c:pt idx="0">
                  <c:v>0.33333333333333331</c:v>
                </c:pt>
                <c:pt idx="1">
                  <c:v>0</c:v>
                </c:pt>
                <c:pt idx="2">
                  <c:v>1</c:v>
                </c:pt>
                <c:pt idx="3">
                  <c:v>0.66666666666666663</c:v>
                </c:pt>
                <c:pt idx="4">
                  <c:v>0.66666666666666663</c:v>
                </c:pt>
                <c:pt idx="5">
                  <c:v>0</c:v>
                </c:pt>
                <c:pt idx="6">
                  <c:v>0.33333333333333331</c:v>
                </c:pt>
                <c:pt idx="7">
                  <c:v>0.66666666666666663</c:v>
                </c:pt>
                <c:pt idx="8">
                  <c:v>1.3333333333333333</c:v>
                </c:pt>
                <c:pt idx="9">
                  <c:v>1</c:v>
                </c:pt>
                <c:pt idx="10">
                  <c:v>0.66666666666666663</c:v>
                </c:pt>
                <c:pt idx="11">
                  <c:v>0</c:v>
                </c:pt>
                <c:pt idx="12">
                  <c:v>0.33333333333333331</c:v>
                </c:pt>
                <c:pt idx="13">
                  <c:v>0.33333333333333331</c:v>
                </c:pt>
                <c:pt idx="14">
                  <c:v>1</c:v>
                </c:pt>
                <c:pt idx="15">
                  <c:v>0</c:v>
                </c:pt>
                <c:pt idx="16">
                  <c:v>0.33333333333333331</c:v>
                </c:pt>
                <c:pt idx="17">
                  <c:v>0.66666666666666663</c:v>
                </c:pt>
                <c:pt idx="18">
                  <c:v>0</c:v>
                </c:pt>
                <c:pt idx="19">
                  <c:v>0.33333333333333331</c:v>
                </c:pt>
                <c:pt idx="20">
                  <c:v>1.6666666666666667</c:v>
                </c:pt>
                <c:pt idx="21">
                  <c:v>1.6666666666666667</c:v>
                </c:pt>
                <c:pt idx="22">
                  <c:v>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'8 класс'!$B$35</c:f>
              <c:strCache>
                <c:ptCount val="1"/>
                <c:pt idx="0">
                  <c:v>2</c:v>
                </c:pt>
              </c:strCache>
            </c:strRef>
          </c:tx>
          <c:cat>
            <c:strRef>
              <c:f>'8 класс'!$C$3:$Z$3</c:f>
              <c:strCache>
                <c:ptCount val="24"/>
                <c:pt idx="0">
                  <c:v>1(1)</c:v>
                </c:pt>
                <c:pt idx="1">
                  <c:v>1(2)</c:v>
                </c:pt>
                <c:pt idx="2">
                  <c:v>2.1</c:v>
                </c:pt>
                <c:pt idx="3">
                  <c:v>2.2</c:v>
                </c:pt>
                <c:pt idx="4">
                  <c:v>2.3</c:v>
                </c:pt>
                <c:pt idx="5">
                  <c:v>2.4</c:v>
                </c:pt>
                <c:pt idx="6">
                  <c:v>3</c:v>
                </c:pt>
                <c:pt idx="7">
                  <c:v>4.1</c:v>
                </c:pt>
                <c:pt idx="8">
                  <c:v>4.2</c:v>
                </c:pt>
                <c:pt idx="9">
                  <c:v>5.1</c:v>
                </c:pt>
                <c:pt idx="10">
                  <c:v>5.2</c:v>
                </c:pt>
                <c:pt idx="11">
                  <c:v>6.1</c:v>
                </c:pt>
                <c:pt idx="12">
                  <c:v>6.2</c:v>
                </c:pt>
                <c:pt idx="13">
                  <c:v>7</c:v>
                </c:pt>
                <c:pt idx="14">
                  <c:v>8.1</c:v>
                </c:pt>
                <c:pt idx="15">
                  <c:v>8.2</c:v>
                </c:pt>
                <c:pt idx="16">
                  <c:v>9</c:v>
                </c:pt>
                <c:pt idx="17">
                  <c:v>10.1</c:v>
                </c:pt>
                <c:pt idx="18">
                  <c:v>10.2</c:v>
                </c:pt>
                <c:pt idx="19">
                  <c:v>11</c:v>
                </c:pt>
                <c:pt idx="20">
                  <c:v>12</c:v>
                </c:pt>
                <c:pt idx="21">
                  <c:v>13.1</c:v>
                </c:pt>
                <c:pt idx="22">
                  <c:v>13(2)</c:v>
                </c:pt>
                <c:pt idx="23">
                  <c:v>всего баллов</c:v>
                </c:pt>
              </c:strCache>
            </c:strRef>
          </c:cat>
          <c:val>
            <c:numRef>
              <c:f>'8 класс'!$C$35:$Y$35</c:f>
              <c:numCache>
                <c:formatCode>0.0</c:formatCode>
                <c:ptCount val="23"/>
                <c:pt idx="0">
                  <c:v>0.66666666666666663</c:v>
                </c:pt>
                <c:pt idx="1">
                  <c:v>0</c:v>
                </c:pt>
                <c:pt idx="2">
                  <c:v>0</c:v>
                </c:pt>
                <c:pt idx="3">
                  <c:v>0.33333333333333331</c:v>
                </c:pt>
                <c:pt idx="4">
                  <c:v>0</c:v>
                </c:pt>
                <c:pt idx="5">
                  <c:v>0</c:v>
                </c:pt>
                <c:pt idx="6">
                  <c:v>0.33333333333333331</c:v>
                </c:pt>
                <c:pt idx="7">
                  <c:v>0</c:v>
                </c:pt>
                <c:pt idx="8">
                  <c:v>0</c:v>
                </c:pt>
                <c:pt idx="9">
                  <c:v>0.66666666666666663</c:v>
                </c:pt>
                <c:pt idx="10">
                  <c:v>0.66666666666666663</c:v>
                </c:pt>
                <c:pt idx="11">
                  <c:v>0</c:v>
                </c:pt>
                <c:pt idx="12">
                  <c:v>0.33333333333333331</c:v>
                </c:pt>
                <c:pt idx="13">
                  <c:v>0.33333333333333331</c:v>
                </c:pt>
                <c:pt idx="14">
                  <c:v>0</c:v>
                </c:pt>
                <c:pt idx="15">
                  <c:v>0</c:v>
                </c:pt>
                <c:pt idx="16">
                  <c:v>0.66666666666666663</c:v>
                </c:pt>
                <c:pt idx="17">
                  <c:v>0.33333333333333331</c:v>
                </c:pt>
                <c:pt idx="18">
                  <c:v>0</c:v>
                </c:pt>
                <c:pt idx="19">
                  <c:v>0.33333333333333331</c:v>
                </c:pt>
                <c:pt idx="20">
                  <c:v>2</c:v>
                </c:pt>
                <c:pt idx="21">
                  <c:v>1</c:v>
                </c:pt>
                <c:pt idx="22">
                  <c:v>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'8 класс'!$B$36</c:f>
              <c:strCache>
                <c:ptCount val="1"/>
                <c:pt idx="0">
                  <c:v>медиана</c:v>
                </c:pt>
              </c:strCache>
            </c:strRef>
          </c:tx>
          <c:cat>
            <c:strRef>
              <c:f>'8 класс'!$C$3:$Z$3</c:f>
              <c:strCache>
                <c:ptCount val="24"/>
                <c:pt idx="0">
                  <c:v>1(1)</c:v>
                </c:pt>
                <c:pt idx="1">
                  <c:v>1(2)</c:v>
                </c:pt>
                <c:pt idx="2">
                  <c:v>2.1</c:v>
                </c:pt>
                <c:pt idx="3">
                  <c:v>2.2</c:v>
                </c:pt>
                <c:pt idx="4">
                  <c:v>2.3</c:v>
                </c:pt>
                <c:pt idx="5">
                  <c:v>2.4</c:v>
                </c:pt>
                <c:pt idx="6">
                  <c:v>3</c:v>
                </c:pt>
                <c:pt idx="7">
                  <c:v>4.1</c:v>
                </c:pt>
                <c:pt idx="8">
                  <c:v>4.2</c:v>
                </c:pt>
                <c:pt idx="9">
                  <c:v>5.1</c:v>
                </c:pt>
                <c:pt idx="10">
                  <c:v>5.2</c:v>
                </c:pt>
                <c:pt idx="11">
                  <c:v>6.1</c:v>
                </c:pt>
                <c:pt idx="12">
                  <c:v>6.2</c:v>
                </c:pt>
                <c:pt idx="13">
                  <c:v>7</c:v>
                </c:pt>
                <c:pt idx="14">
                  <c:v>8.1</c:v>
                </c:pt>
                <c:pt idx="15">
                  <c:v>8.2</c:v>
                </c:pt>
                <c:pt idx="16">
                  <c:v>9</c:v>
                </c:pt>
                <c:pt idx="17">
                  <c:v>10.1</c:v>
                </c:pt>
                <c:pt idx="18">
                  <c:v>10.2</c:v>
                </c:pt>
                <c:pt idx="19">
                  <c:v>11</c:v>
                </c:pt>
                <c:pt idx="20">
                  <c:v>12</c:v>
                </c:pt>
                <c:pt idx="21">
                  <c:v>13.1</c:v>
                </c:pt>
                <c:pt idx="22">
                  <c:v>13(2)</c:v>
                </c:pt>
                <c:pt idx="23">
                  <c:v>всего баллов</c:v>
                </c:pt>
              </c:strCache>
            </c:strRef>
          </c:cat>
          <c:val>
            <c:numRef>
              <c:f>'8 класс'!$C$36:$Y$36</c:f>
              <c:numCache>
                <c:formatCode>0.0</c:formatCode>
                <c:ptCount val="23"/>
                <c:pt idx="0">
                  <c:v>0.66666666666666663</c:v>
                </c:pt>
                <c:pt idx="1">
                  <c:v>0</c:v>
                </c:pt>
                <c:pt idx="2">
                  <c:v>0</c:v>
                </c:pt>
                <c:pt idx="3">
                  <c:v>0.66666666666666663</c:v>
                </c:pt>
                <c:pt idx="4">
                  <c:v>0.66666666666666663</c:v>
                </c:pt>
                <c:pt idx="5">
                  <c:v>0</c:v>
                </c:pt>
                <c:pt idx="6">
                  <c:v>0.33333333333333331</c:v>
                </c:pt>
                <c:pt idx="7">
                  <c:v>0</c:v>
                </c:pt>
                <c:pt idx="8">
                  <c:v>1.3333333333333333</c:v>
                </c:pt>
                <c:pt idx="9">
                  <c:v>1</c:v>
                </c:pt>
                <c:pt idx="10">
                  <c:v>0.66666666666666663</c:v>
                </c:pt>
                <c:pt idx="11">
                  <c:v>0</c:v>
                </c:pt>
                <c:pt idx="12">
                  <c:v>0.33333333333333331</c:v>
                </c:pt>
                <c:pt idx="13">
                  <c:v>0.33333333333333331</c:v>
                </c:pt>
                <c:pt idx="14">
                  <c:v>0</c:v>
                </c:pt>
                <c:pt idx="15">
                  <c:v>0</c:v>
                </c:pt>
                <c:pt idx="16">
                  <c:v>0.66666666666666663</c:v>
                </c:pt>
                <c:pt idx="17">
                  <c:v>0.5</c:v>
                </c:pt>
                <c:pt idx="18">
                  <c:v>0</c:v>
                </c:pt>
                <c:pt idx="19">
                  <c:v>0.33333333333333331</c:v>
                </c:pt>
                <c:pt idx="20">
                  <c:v>2</c:v>
                </c:pt>
                <c:pt idx="21">
                  <c:v>1.6666666666666667</c:v>
                </c:pt>
                <c:pt idx="22">
                  <c:v>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980224"/>
        <c:axId val="102986112"/>
      </c:lineChart>
      <c:catAx>
        <c:axId val="102980224"/>
        <c:scaling>
          <c:orientation val="minMax"/>
        </c:scaling>
        <c:delete val="0"/>
        <c:axPos val="b"/>
        <c:majorTickMark val="out"/>
        <c:minorTickMark val="none"/>
        <c:tickLblPos val="nextTo"/>
        <c:crossAx val="102986112"/>
        <c:crosses val="autoZero"/>
        <c:auto val="1"/>
        <c:lblAlgn val="ctr"/>
        <c:lblOffset val="100"/>
        <c:noMultiLvlLbl val="0"/>
      </c:catAx>
      <c:valAx>
        <c:axId val="102986112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crossAx val="10298022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'8 класс'!#REF!</c:f>
              <c:strCache>
                <c:ptCount val="1"/>
                <c:pt idx="0">
                  <c:v>#REF!</c:v>
                </c:pt>
              </c:strCache>
            </c:strRef>
          </c:tx>
          <c:cat>
            <c:strRef>
              <c:f>'8 класс'!$AJ$3:$BE$3</c:f>
              <c:strCache>
                <c:ptCount val="22"/>
                <c:pt idx="0">
                  <c:v>1.1</c:v>
                </c:pt>
                <c:pt idx="1">
                  <c:v>1.2</c:v>
                </c:pt>
                <c:pt idx="2">
                  <c:v>1.3</c:v>
                </c:pt>
                <c:pt idx="3">
                  <c:v>2.1</c:v>
                </c:pt>
                <c:pt idx="4">
                  <c:v>2.2</c:v>
                </c:pt>
                <c:pt idx="5">
                  <c:v>3.1</c:v>
                </c:pt>
                <c:pt idx="6">
                  <c:v>3.2</c:v>
                </c:pt>
                <c:pt idx="7">
                  <c:v>3.3</c:v>
                </c:pt>
                <c:pt idx="8">
                  <c:v>4.1</c:v>
                </c:pt>
                <c:pt idx="9">
                  <c:v>4.2</c:v>
                </c:pt>
                <c:pt idx="10">
                  <c:v>5.1</c:v>
                </c:pt>
                <c:pt idx="11">
                  <c:v>5.2</c:v>
                </c:pt>
                <c:pt idx="12">
                  <c:v>5.3</c:v>
                </c:pt>
                <c:pt idx="13">
                  <c:v>6.1</c:v>
                </c:pt>
                <c:pt idx="14">
                  <c:v>6.2</c:v>
                </c:pt>
                <c:pt idx="15">
                  <c:v>6.3</c:v>
                </c:pt>
                <c:pt idx="16">
                  <c:v>7.1</c:v>
                </c:pt>
                <c:pt idx="17">
                  <c:v>7.2</c:v>
                </c:pt>
                <c:pt idx="18">
                  <c:v>7.3</c:v>
                </c:pt>
                <c:pt idx="19">
                  <c:v>8.1</c:v>
                </c:pt>
                <c:pt idx="20">
                  <c:v>8.2</c:v>
                </c:pt>
                <c:pt idx="21">
                  <c:v>8.3</c:v>
                </c:pt>
              </c:strCache>
            </c:strRef>
          </c:cat>
          <c:val>
            <c:numRef>
              <c:f>'8 класс'!$AJ$33:$BE$33</c:f>
              <c:numCache>
                <c:formatCode>0.0</c:formatCode>
                <c:ptCount val="22"/>
              </c:numCache>
            </c:numRef>
          </c:val>
          <c:smooth val="0"/>
        </c:ser>
        <c:ser>
          <c:idx val="1"/>
          <c:order val="1"/>
          <c:tx>
            <c:strRef>
              <c:f>'8 класс'!#REF!</c:f>
              <c:strCache>
                <c:ptCount val="1"/>
                <c:pt idx="0">
                  <c:v>#REF!</c:v>
                </c:pt>
              </c:strCache>
            </c:strRef>
          </c:tx>
          <c:cat>
            <c:strRef>
              <c:f>'8 класс'!$AJ$3:$BE$3</c:f>
              <c:strCache>
                <c:ptCount val="22"/>
                <c:pt idx="0">
                  <c:v>1.1</c:v>
                </c:pt>
                <c:pt idx="1">
                  <c:v>1.2</c:v>
                </c:pt>
                <c:pt idx="2">
                  <c:v>1.3</c:v>
                </c:pt>
                <c:pt idx="3">
                  <c:v>2.1</c:v>
                </c:pt>
                <c:pt idx="4">
                  <c:v>2.2</c:v>
                </c:pt>
                <c:pt idx="5">
                  <c:v>3.1</c:v>
                </c:pt>
                <c:pt idx="6">
                  <c:v>3.2</c:v>
                </c:pt>
                <c:pt idx="7">
                  <c:v>3.3</c:v>
                </c:pt>
                <c:pt idx="8">
                  <c:v>4.1</c:v>
                </c:pt>
                <c:pt idx="9">
                  <c:v>4.2</c:v>
                </c:pt>
                <c:pt idx="10">
                  <c:v>5.1</c:v>
                </c:pt>
                <c:pt idx="11">
                  <c:v>5.2</c:v>
                </c:pt>
                <c:pt idx="12">
                  <c:v>5.3</c:v>
                </c:pt>
                <c:pt idx="13">
                  <c:v>6.1</c:v>
                </c:pt>
                <c:pt idx="14">
                  <c:v>6.2</c:v>
                </c:pt>
                <c:pt idx="15">
                  <c:v>6.3</c:v>
                </c:pt>
                <c:pt idx="16">
                  <c:v>7.1</c:v>
                </c:pt>
                <c:pt idx="17">
                  <c:v>7.2</c:v>
                </c:pt>
                <c:pt idx="18">
                  <c:v>7.3</c:v>
                </c:pt>
                <c:pt idx="19">
                  <c:v>8.1</c:v>
                </c:pt>
                <c:pt idx="20">
                  <c:v>8.2</c:v>
                </c:pt>
                <c:pt idx="21">
                  <c:v>8.3</c:v>
                </c:pt>
              </c:strCache>
            </c:strRef>
          </c:cat>
          <c:val>
            <c:numRef>
              <c:f>'8 класс'!$AJ$34:$BE$34</c:f>
              <c:numCache>
                <c:formatCode>0.0</c:formatCode>
                <c:ptCount val="22"/>
                <c:pt idx="0">
                  <c:v>0</c:v>
                </c:pt>
                <c:pt idx="1">
                  <c:v>1</c:v>
                </c:pt>
                <c:pt idx="2">
                  <c:v>0.5</c:v>
                </c:pt>
                <c:pt idx="3">
                  <c:v>1</c:v>
                </c:pt>
                <c:pt idx="4">
                  <c:v>0.5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0.5</c:v>
                </c:pt>
                <c:pt idx="11">
                  <c:v>1</c:v>
                </c:pt>
                <c:pt idx="12">
                  <c:v>0.5</c:v>
                </c:pt>
                <c:pt idx="13">
                  <c:v>0</c:v>
                </c:pt>
                <c:pt idx="14">
                  <c:v>0.5</c:v>
                </c:pt>
                <c:pt idx="15">
                  <c:v>1</c:v>
                </c:pt>
                <c:pt idx="16">
                  <c:v>2</c:v>
                </c:pt>
                <c:pt idx="17">
                  <c:v>0.5</c:v>
                </c:pt>
                <c:pt idx="18">
                  <c:v>1</c:v>
                </c:pt>
                <c:pt idx="19">
                  <c:v>1</c:v>
                </c:pt>
                <c:pt idx="20">
                  <c:v>1.5</c:v>
                </c:pt>
                <c:pt idx="21">
                  <c:v>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'8 класс'!#REF!</c:f>
              <c:strCache>
                <c:ptCount val="1"/>
                <c:pt idx="0">
                  <c:v>#REF!</c:v>
                </c:pt>
              </c:strCache>
            </c:strRef>
          </c:tx>
          <c:cat>
            <c:strRef>
              <c:f>'8 класс'!$AJ$3:$BE$3</c:f>
              <c:strCache>
                <c:ptCount val="22"/>
                <c:pt idx="0">
                  <c:v>1.1</c:v>
                </c:pt>
                <c:pt idx="1">
                  <c:v>1.2</c:v>
                </c:pt>
                <c:pt idx="2">
                  <c:v>1.3</c:v>
                </c:pt>
                <c:pt idx="3">
                  <c:v>2.1</c:v>
                </c:pt>
                <c:pt idx="4">
                  <c:v>2.2</c:v>
                </c:pt>
                <c:pt idx="5">
                  <c:v>3.1</c:v>
                </c:pt>
                <c:pt idx="6">
                  <c:v>3.2</c:v>
                </c:pt>
                <c:pt idx="7">
                  <c:v>3.3</c:v>
                </c:pt>
                <c:pt idx="8">
                  <c:v>4.1</c:v>
                </c:pt>
                <c:pt idx="9">
                  <c:v>4.2</c:v>
                </c:pt>
                <c:pt idx="10">
                  <c:v>5.1</c:v>
                </c:pt>
                <c:pt idx="11">
                  <c:v>5.2</c:v>
                </c:pt>
                <c:pt idx="12">
                  <c:v>5.3</c:v>
                </c:pt>
                <c:pt idx="13">
                  <c:v>6.1</c:v>
                </c:pt>
                <c:pt idx="14">
                  <c:v>6.2</c:v>
                </c:pt>
                <c:pt idx="15">
                  <c:v>6.3</c:v>
                </c:pt>
                <c:pt idx="16">
                  <c:v>7.1</c:v>
                </c:pt>
                <c:pt idx="17">
                  <c:v>7.2</c:v>
                </c:pt>
                <c:pt idx="18">
                  <c:v>7.3</c:v>
                </c:pt>
                <c:pt idx="19">
                  <c:v>8.1</c:v>
                </c:pt>
                <c:pt idx="20">
                  <c:v>8.2</c:v>
                </c:pt>
                <c:pt idx="21">
                  <c:v>8.3</c:v>
                </c:pt>
              </c:strCache>
            </c:strRef>
          </c:cat>
          <c:val>
            <c:numRef>
              <c:f>'8 класс'!$AJ$35:$BE$35</c:f>
              <c:numCache>
                <c:formatCode>0.0</c:formatCode>
                <c:ptCount val="22"/>
                <c:pt idx="0">
                  <c:v>0.75</c:v>
                </c:pt>
                <c:pt idx="1">
                  <c:v>0.25</c:v>
                </c:pt>
                <c:pt idx="2">
                  <c:v>0.25</c:v>
                </c:pt>
                <c:pt idx="3">
                  <c:v>0</c:v>
                </c:pt>
                <c:pt idx="4">
                  <c:v>0.25</c:v>
                </c:pt>
                <c:pt idx="5">
                  <c:v>0</c:v>
                </c:pt>
                <c:pt idx="6">
                  <c:v>0.125</c:v>
                </c:pt>
                <c:pt idx="7">
                  <c:v>0</c:v>
                </c:pt>
                <c:pt idx="8">
                  <c:v>0</c:v>
                </c:pt>
                <c:pt idx="9">
                  <c:v>0.125</c:v>
                </c:pt>
                <c:pt idx="10">
                  <c:v>0</c:v>
                </c:pt>
                <c:pt idx="11">
                  <c:v>0</c:v>
                </c:pt>
                <c:pt idx="12">
                  <c:v>0.5</c:v>
                </c:pt>
                <c:pt idx="13">
                  <c:v>0</c:v>
                </c:pt>
                <c:pt idx="14">
                  <c:v>0</c:v>
                </c:pt>
                <c:pt idx="15">
                  <c:v>0.625</c:v>
                </c:pt>
                <c:pt idx="16">
                  <c:v>1.75</c:v>
                </c:pt>
                <c:pt idx="17">
                  <c:v>0.625</c:v>
                </c:pt>
                <c:pt idx="18">
                  <c:v>0.5</c:v>
                </c:pt>
                <c:pt idx="19">
                  <c:v>0.125</c:v>
                </c:pt>
                <c:pt idx="20">
                  <c:v>0.25</c:v>
                </c:pt>
                <c:pt idx="21">
                  <c:v>0.625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'8 класс'!#REF!</c:f>
              <c:strCache>
                <c:ptCount val="1"/>
                <c:pt idx="0">
                  <c:v>#REF!</c:v>
                </c:pt>
              </c:strCache>
            </c:strRef>
          </c:tx>
          <c:cat>
            <c:strRef>
              <c:f>'8 класс'!$AJ$3:$BE$3</c:f>
              <c:strCache>
                <c:ptCount val="22"/>
                <c:pt idx="0">
                  <c:v>1.1</c:v>
                </c:pt>
                <c:pt idx="1">
                  <c:v>1.2</c:v>
                </c:pt>
                <c:pt idx="2">
                  <c:v>1.3</c:v>
                </c:pt>
                <c:pt idx="3">
                  <c:v>2.1</c:v>
                </c:pt>
                <c:pt idx="4">
                  <c:v>2.2</c:v>
                </c:pt>
                <c:pt idx="5">
                  <c:v>3.1</c:v>
                </c:pt>
                <c:pt idx="6">
                  <c:v>3.2</c:v>
                </c:pt>
                <c:pt idx="7">
                  <c:v>3.3</c:v>
                </c:pt>
                <c:pt idx="8">
                  <c:v>4.1</c:v>
                </c:pt>
                <c:pt idx="9">
                  <c:v>4.2</c:v>
                </c:pt>
                <c:pt idx="10">
                  <c:v>5.1</c:v>
                </c:pt>
                <c:pt idx="11">
                  <c:v>5.2</c:v>
                </c:pt>
                <c:pt idx="12">
                  <c:v>5.3</c:v>
                </c:pt>
                <c:pt idx="13">
                  <c:v>6.1</c:v>
                </c:pt>
                <c:pt idx="14">
                  <c:v>6.2</c:v>
                </c:pt>
                <c:pt idx="15">
                  <c:v>6.3</c:v>
                </c:pt>
                <c:pt idx="16">
                  <c:v>7.1</c:v>
                </c:pt>
                <c:pt idx="17">
                  <c:v>7.2</c:v>
                </c:pt>
                <c:pt idx="18">
                  <c:v>7.3</c:v>
                </c:pt>
                <c:pt idx="19">
                  <c:v>8.1</c:v>
                </c:pt>
                <c:pt idx="20">
                  <c:v>8.2</c:v>
                </c:pt>
                <c:pt idx="21">
                  <c:v>8.3</c:v>
                </c:pt>
              </c:strCache>
            </c:strRef>
          </c:cat>
          <c:val>
            <c:numRef>
              <c:f>'8 класс'!$AJ$36:$BE$36</c:f>
              <c:numCache>
                <c:formatCode>0.0</c:formatCode>
                <c:ptCount val="22"/>
                <c:pt idx="0">
                  <c:v>0.375</c:v>
                </c:pt>
                <c:pt idx="1">
                  <c:v>0.625</c:v>
                </c:pt>
                <c:pt idx="2">
                  <c:v>0.375</c:v>
                </c:pt>
                <c:pt idx="3">
                  <c:v>0.5</c:v>
                </c:pt>
                <c:pt idx="4">
                  <c:v>0.375</c:v>
                </c:pt>
                <c:pt idx="5">
                  <c:v>0</c:v>
                </c:pt>
                <c:pt idx="6">
                  <c:v>6.25E-2</c:v>
                </c:pt>
                <c:pt idx="7">
                  <c:v>0.5</c:v>
                </c:pt>
                <c:pt idx="8">
                  <c:v>0</c:v>
                </c:pt>
                <c:pt idx="9">
                  <c:v>6.25E-2</c:v>
                </c:pt>
                <c:pt idx="10">
                  <c:v>0.25</c:v>
                </c:pt>
                <c:pt idx="11">
                  <c:v>0.5</c:v>
                </c:pt>
                <c:pt idx="12">
                  <c:v>0.5</c:v>
                </c:pt>
                <c:pt idx="13">
                  <c:v>0</c:v>
                </c:pt>
                <c:pt idx="14">
                  <c:v>0.25</c:v>
                </c:pt>
                <c:pt idx="15">
                  <c:v>0.8125</c:v>
                </c:pt>
                <c:pt idx="16">
                  <c:v>1.875</c:v>
                </c:pt>
                <c:pt idx="17">
                  <c:v>0.5625</c:v>
                </c:pt>
                <c:pt idx="18">
                  <c:v>0.75</c:v>
                </c:pt>
                <c:pt idx="19">
                  <c:v>0.5625</c:v>
                </c:pt>
                <c:pt idx="20">
                  <c:v>0.875</c:v>
                </c:pt>
                <c:pt idx="21">
                  <c:v>1.8125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243840"/>
        <c:axId val="114249728"/>
      </c:lineChart>
      <c:catAx>
        <c:axId val="114243840"/>
        <c:scaling>
          <c:orientation val="minMax"/>
        </c:scaling>
        <c:delete val="0"/>
        <c:axPos val="b"/>
        <c:majorTickMark val="out"/>
        <c:minorTickMark val="none"/>
        <c:tickLblPos val="nextTo"/>
        <c:crossAx val="114249728"/>
        <c:crosses val="autoZero"/>
        <c:auto val="1"/>
        <c:lblAlgn val="ctr"/>
        <c:lblOffset val="100"/>
        <c:noMultiLvlLbl val="0"/>
      </c:catAx>
      <c:valAx>
        <c:axId val="114249728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crossAx val="11424384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'8 класс'!#REF!</c:f>
              <c:strCache>
                <c:ptCount val="1"/>
                <c:pt idx="0">
                  <c:v>#ССЫЛКА!</c:v>
                </c:pt>
              </c:strCache>
            </c:strRef>
          </c:tx>
          <c:cat>
            <c:strRef>
              <c:f>'8 класс'!$BP$3:$CB$3</c:f>
              <c:strCach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</c:strCache>
            </c:strRef>
          </c:cat>
          <c:val>
            <c:numRef>
              <c:f>'8 класс'!$BP$34:$CB$34</c:f>
              <c:numCache>
                <c:formatCode>0.0</c:formatCode>
                <c:ptCount val="13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'8 класс'!#REF!</c:f>
              <c:strCache>
                <c:ptCount val="1"/>
                <c:pt idx="0">
                  <c:v>#ССЫЛКА!</c:v>
                </c:pt>
              </c:strCache>
            </c:strRef>
          </c:tx>
          <c:cat>
            <c:strRef>
              <c:f>'8 класс'!$BP$3:$CB$3</c:f>
              <c:strCach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</c:strCache>
            </c:strRef>
          </c:cat>
          <c:val>
            <c:numRef>
              <c:f>'8 класс'!$BP$35:$CB$35</c:f>
              <c:numCache>
                <c:formatCode>0.0</c:formatCode>
                <c:ptCount val="13"/>
                <c:pt idx="0">
                  <c:v>0.375</c:v>
                </c:pt>
                <c:pt idx="1">
                  <c:v>0</c:v>
                </c:pt>
                <c:pt idx="2">
                  <c:v>0.5</c:v>
                </c:pt>
                <c:pt idx="3">
                  <c:v>0.625</c:v>
                </c:pt>
                <c:pt idx="4">
                  <c:v>0.375</c:v>
                </c:pt>
                <c:pt idx="5">
                  <c:v>0</c:v>
                </c:pt>
                <c:pt idx="6">
                  <c:v>0</c:v>
                </c:pt>
                <c:pt idx="7">
                  <c:v>0.875</c:v>
                </c:pt>
                <c:pt idx="8">
                  <c:v>0.125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0.25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'8 класс'!#REF!</c:f>
              <c:strCache>
                <c:ptCount val="1"/>
                <c:pt idx="0">
                  <c:v>#ССЫЛКА!</c:v>
                </c:pt>
              </c:strCache>
            </c:strRef>
          </c:tx>
          <c:cat>
            <c:strRef>
              <c:f>'8 класс'!$BP$3:$CB$3</c:f>
              <c:strCach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</c:strCache>
            </c:strRef>
          </c:cat>
          <c:val>
            <c:numRef>
              <c:f>'8 класс'!$BP$36:$CB$36</c:f>
              <c:numCache>
                <c:formatCode>0.0</c:formatCode>
                <c:ptCount val="13"/>
                <c:pt idx="0">
                  <c:v>0.6875</c:v>
                </c:pt>
                <c:pt idx="1">
                  <c:v>0.5</c:v>
                </c:pt>
                <c:pt idx="2">
                  <c:v>0.25</c:v>
                </c:pt>
                <c:pt idx="3">
                  <c:v>0.3125</c:v>
                </c:pt>
                <c:pt idx="4">
                  <c:v>1.1875</c:v>
                </c:pt>
                <c:pt idx="5">
                  <c:v>0</c:v>
                </c:pt>
                <c:pt idx="6">
                  <c:v>0.5</c:v>
                </c:pt>
                <c:pt idx="7">
                  <c:v>0.9375</c:v>
                </c:pt>
                <c:pt idx="8">
                  <c:v>0.5625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0.625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257280"/>
        <c:axId val="114283648"/>
      </c:lineChart>
      <c:catAx>
        <c:axId val="114257280"/>
        <c:scaling>
          <c:orientation val="minMax"/>
        </c:scaling>
        <c:delete val="0"/>
        <c:axPos val="b"/>
        <c:majorTickMark val="out"/>
        <c:minorTickMark val="none"/>
        <c:tickLblPos val="nextTo"/>
        <c:crossAx val="114283648"/>
        <c:crosses val="autoZero"/>
        <c:auto val="1"/>
        <c:lblAlgn val="ctr"/>
        <c:lblOffset val="100"/>
        <c:noMultiLvlLbl val="0"/>
      </c:catAx>
      <c:valAx>
        <c:axId val="114283648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crossAx val="11425728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'8 класс'!#REF!</c:f>
              <c:strCache>
                <c:ptCount val="1"/>
                <c:pt idx="0">
                  <c:v>#ССЫЛКА!</c:v>
                </c:pt>
              </c:strCache>
            </c:strRef>
          </c:tx>
          <c:cat>
            <c:strRef>
              <c:f>'8 класс'!$CM$3:$DF$3</c:f>
              <c:strCache>
                <c:ptCount val="2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16(1)</c:v>
                </c:pt>
                <c:pt idx="16">
                  <c:v>16(2)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</c:strCache>
            </c:strRef>
          </c:cat>
          <c:val>
            <c:numRef>
              <c:f>'8 класс'!$CM$33:$DF$33</c:f>
              <c:numCache>
                <c:formatCode>0.0</c:formatCode>
                <c:ptCount val="20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1.6666666666666667</c:v>
                </c:pt>
                <c:pt idx="6">
                  <c:v>1</c:v>
                </c:pt>
                <c:pt idx="7">
                  <c:v>1.6666666666666667</c:v>
                </c:pt>
                <c:pt idx="8">
                  <c:v>0.66666666666666663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0.33333333333333331</c:v>
                </c:pt>
                <c:pt idx="16">
                  <c:v>1</c:v>
                </c:pt>
                <c:pt idx="17">
                  <c:v>0.5</c:v>
                </c:pt>
                <c:pt idx="18">
                  <c:v>0.66666666666666663</c:v>
                </c:pt>
                <c:pt idx="19">
                  <c:v>1.6666666666666667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'8 класс'!#REF!</c:f>
              <c:strCache>
                <c:ptCount val="1"/>
                <c:pt idx="0">
                  <c:v>#ССЫЛКА!</c:v>
                </c:pt>
              </c:strCache>
            </c:strRef>
          </c:tx>
          <c:cat>
            <c:strRef>
              <c:f>'8 класс'!$CM$3:$DF$3</c:f>
              <c:strCache>
                <c:ptCount val="2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16(1)</c:v>
                </c:pt>
                <c:pt idx="16">
                  <c:v>16(2)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</c:strCache>
            </c:strRef>
          </c:cat>
          <c:val>
            <c:numRef>
              <c:f>'8 класс'!$CM$34:$DF$34</c:f>
              <c:numCache>
                <c:formatCode>0.0</c:formatCode>
                <c:ptCount val="20"/>
                <c:pt idx="0">
                  <c:v>0.625</c:v>
                </c:pt>
                <c:pt idx="1">
                  <c:v>0.875</c:v>
                </c:pt>
                <c:pt idx="2">
                  <c:v>1</c:v>
                </c:pt>
                <c:pt idx="3">
                  <c:v>0.8571428571428571</c:v>
                </c:pt>
                <c:pt idx="4">
                  <c:v>0.8</c:v>
                </c:pt>
                <c:pt idx="5">
                  <c:v>1.6</c:v>
                </c:pt>
                <c:pt idx="6">
                  <c:v>0.83333333333333337</c:v>
                </c:pt>
                <c:pt idx="7">
                  <c:v>1.875</c:v>
                </c:pt>
                <c:pt idx="8">
                  <c:v>0.75</c:v>
                </c:pt>
                <c:pt idx="9">
                  <c:v>0.14285714285714285</c:v>
                </c:pt>
                <c:pt idx="10">
                  <c:v>0.5714285714285714</c:v>
                </c:pt>
                <c:pt idx="11">
                  <c:v>0.42857142857142855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0.5714285714285714</c:v>
                </c:pt>
                <c:pt idx="16">
                  <c:v>0.42857142857142855</c:v>
                </c:pt>
                <c:pt idx="17">
                  <c:v>0.33333333333333331</c:v>
                </c:pt>
                <c:pt idx="18">
                  <c:v>0</c:v>
                </c:pt>
                <c:pt idx="19">
                  <c:v>0.5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'8 класс'!#REF!</c:f>
              <c:strCache>
                <c:ptCount val="1"/>
                <c:pt idx="0">
                  <c:v>#ССЫЛКА!</c:v>
                </c:pt>
              </c:strCache>
            </c:strRef>
          </c:tx>
          <c:cat>
            <c:strRef>
              <c:f>'8 класс'!$CM$3:$DF$3</c:f>
              <c:strCache>
                <c:ptCount val="2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16(1)</c:v>
                </c:pt>
                <c:pt idx="16">
                  <c:v>16(2)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</c:strCache>
            </c:strRef>
          </c:cat>
          <c:val>
            <c:numRef>
              <c:f>'8 класс'!$CM$35:$DF$35</c:f>
              <c:numCache>
                <c:formatCode>0.0</c:formatCode>
                <c:ptCount val="20"/>
                <c:pt idx="0">
                  <c:v>0.5</c:v>
                </c:pt>
                <c:pt idx="1">
                  <c:v>0.44444444444444442</c:v>
                </c:pt>
                <c:pt idx="2">
                  <c:v>0.4</c:v>
                </c:pt>
                <c:pt idx="3">
                  <c:v>0.16666666666666666</c:v>
                </c:pt>
                <c:pt idx="4">
                  <c:v>0.2857142857142857</c:v>
                </c:pt>
                <c:pt idx="5">
                  <c:v>0.66666666666666663</c:v>
                </c:pt>
                <c:pt idx="6">
                  <c:v>0.22222222222222221</c:v>
                </c:pt>
                <c:pt idx="7">
                  <c:v>0.9</c:v>
                </c:pt>
                <c:pt idx="8">
                  <c:v>0</c:v>
                </c:pt>
                <c:pt idx="9">
                  <c:v>0</c:v>
                </c:pt>
                <c:pt idx="10">
                  <c:v>0.27272727272727271</c:v>
                </c:pt>
                <c:pt idx="11">
                  <c:v>0.1</c:v>
                </c:pt>
                <c:pt idx="12">
                  <c:v>0</c:v>
                </c:pt>
                <c:pt idx="13">
                  <c:v>0.81818181818181823</c:v>
                </c:pt>
                <c:pt idx="14">
                  <c:v>0.5</c:v>
                </c:pt>
                <c:pt idx="15">
                  <c:v>0.7</c:v>
                </c:pt>
                <c:pt idx="16">
                  <c:v>0.22222222222222221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'8 класс'!#REF!</c:f>
              <c:strCache>
                <c:ptCount val="1"/>
                <c:pt idx="0">
                  <c:v>#ССЫЛКА!</c:v>
                </c:pt>
              </c:strCache>
            </c:strRef>
          </c:tx>
          <c:cat>
            <c:strRef>
              <c:f>'8 класс'!$CM$3:$DF$3</c:f>
              <c:strCache>
                <c:ptCount val="2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16(1)</c:v>
                </c:pt>
                <c:pt idx="16">
                  <c:v>16(2)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</c:strCache>
            </c:strRef>
          </c:cat>
          <c:val>
            <c:numRef>
              <c:f>'8 класс'!$CM$36:$DF$36</c:f>
              <c:numCache>
                <c:formatCode>0.0</c:formatCode>
                <c:ptCount val="20"/>
                <c:pt idx="0">
                  <c:v>0.625</c:v>
                </c:pt>
                <c:pt idx="1">
                  <c:v>0.875</c:v>
                </c:pt>
                <c:pt idx="2">
                  <c:v>1</c:v>
                </c:pt>
                <c:pt idx="3">
                  <c:v>0.8571428571428571</c:v>
                </c:pt>
                <c:pt idx="4">
                  <c:v>0.8</c:v>
                </c:pt>
                <c:pt idx="5">
                  <c:v>1.6</c:v>
                </c:pt>
                <c:pt idx="6">
                  <c:v>0.83333333333333337</c:v>
                </c:pt>
                <c:pt idx="7">
                  <c:v>1.6666666666666667</c:v>
                </c:pt>
                <c:pt idx="8">
                  <c:v>0.66666666666666663</c:v>
                </c:pt>
                <c:pt idx="9">
                  <c:v>0</c:v>
                </c:pt>
                <c:pt idx="10">
                  <c:v>0.5714285714285714</c:v>
                </c:pt>
                <c:pt idx="11">
                  <c:v>0.42857142857142855</c:v>
                </c:pt>
                <c:pt idx="12">
                  <c:v>0</c:v>
                </c:pt>
                <c:pt idx="13">
                  <c:v>1</c:v>
                </c:pt>
                <c:pt idx="14">
                  <c:v>0.5</c:v>
                </c:pt>
                <c:pt idx="15">
                  <c:v>0.5714285714285714</c:v>
                </c:pt>
                <c:pt idx="16">
                  <c:v>0.42857142857142855</c:v>
                </c:pt>
                <c:pt idx="17">
                  <c:v>0.33333333333333331</c:v>
                </c:pt>
                <c:pt idx="18">
                  <c:v>0</c:v>
                </c:pt>
                <c:pt idx="19">
                  <c:v>0.5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969600"/>
        <c:axId val="114975488"/>
      </c:lineChart>
      <c:catAx>
        <c:axId val="114969600"/>
        <c:scaling>
          <c:orientation val="minMax"/>
        </c:scaling>
        <c:delete val="0"/>
        <c:axPos val="b"/>
        <c:majorTickMark val="out"/>
        <c:minorTickMark val="none"/>
        <c:tickLblPos val="nextTo"/>
        <c:crossAx val="114975488"/>
        <c:crosses val="autoZero"/>
        <c:auto val="1"/>
        <c:lblAlgn val="ctr"/>
        <c:lblOffset val="100"/>
        <c:noMultiLvlLbl val="0"/>
      </c:catAx>
      <c:valAx>
        <c:axId val="114975488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crossAx val="11496960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'8 класс'!#REF!</c:f>
              <c:strCache>
                <c:ptCount val="1"/>
                <c:pt idx="0">
                  <c:v>#ССЫЛКА!</c:v>
                </c:pt>
              </c:strCache>
            </c:strRef>
          </c:tx>
          <c:cat>
            <c:strRef>
              <c:f>'8 класс'!$DQ$3:$EL$3</c:f>
              <c:strCache>
                <c:ptCount val="22"/>
                <c:pt idx="0">
                  <c:v>1(1)</c:v>
                </c:pt>
                <c:pt idx="1">
                  <c:v>1(2)</c:v>
                </c:pt>
                <c:pt idx="2">
                  <c:v>2(1)</c:v>
                </c:pt>
                <c:pt idx="3">
                  <c:v>2(2)</c:v>
                </c:pt>
                <c:pt idx="4">
                  <c:v>3(1)</c:v>
                </c:pt>
                <c:pt idx="5">
                  <c:v>3(2)</c:v>
                </c:pt>
                <c:pt idx="6">
                  <c:v>4(1)</c:v>
                </c:pt>
                <c:pt idx="7">
                  <c:v>4(2)</c:v>
                </c:pt>
                <c:pt idx="8">
                  <c:v>4(3)</c:v>
                </c:pt>
                <c:pt idx="9">
                  <c:v>4(4)</c:v>
                </c:pt>
                <c:pt idx="10">
                  <c:v>5(1)</c:v>
                </c:pt>
                <c:pt idx="11">
                  <c:v>5(2)</c:v>
                </c:pt>
                <c:pt idx="12">
                  <c:v>6(1)</c:v>
                </c:pt>
                <c:pt idx="13">
                  <c:v>6(2)</c:v>
                </c:pt>
                <c:pt idx="14">
                  <c:v>6(3)</c:v>
                </c:pt>
                <c:pt idx="15">
                  <c:v>6(4)</c:v>
                </c:pt>
                <c:pt idx="16">
                  <c:v>6(5)</c:v>
                </c:pt>
                <c:pt idx="17">
                  <c:v>7(1)</c:v>
                </c:pt>
                <c:pt idx="18">
                  <c:v>7(2)</c:v>
                </c:pt>
                <c:pt idx="19">
                  <c:v>7(3)</c:v>
                </c:pt>
                <c:pt idx="20">
                  <c:v>8</c:v>
                </c:pt>
                <c:pt idx="21">
                  <c:v>9</c:v>
                </c:pt>
              </c:strCache>
            </c:strRef>
          </c:cat>
          <c:val>
            <c:numRef>
              <c:f>'8 класс'!$DQ$33:$EL$33</c:f>
              <c:numCache>
                <c:formatCode>0.0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'8 класс'!#REF!</c:f>
              <c:strCache>
                <c:ptCount val="1"/>
                <c:pt idx="0">
                  <c:v>#ССЫЛКА!</c:v>
                </c:pt>
              </c:strCache>
            </c:strRef>
          </c:tx>
          <c:cat>
            <c:strRef>
              <c:f>'8 класс'!$DQ$3:$EL$3</c:f>
              <c:strCache>
                <c:ptCount val="22"/>
                <c:pt idx="0">
                  <c:v>1(1)</c:v>
                </c:pt>
                <c:pt idx="1">
                  <c:v>1(2)</c:v>
                </c:pt>
                <c:pt idx="2">
                  <c:v>2(1)</c:v>
                </c:pt>
                <c:pt idx="3">
                  <c:v>2(2)</c:v>
                </c:pt>
                <c:pt idx="4">
                  <c:v>3(1)</c:v>
                </c:pt>
                <c:pt idx="5">
                  <c:v>3(2)</c:v>
                </c:pt>
                <c:pt idx="6">
                  <c:v>4(1)</c:v>
                </c:pt>
                <c:pt idx="7">
                  <c:v>4(2)</c:v>
                </c:pt>
                <c:pt idx="8">
                  <c:v>4(3)</c:v>
                </c:pt>
                <c:pt idx="9">
                  <c:v>4(4)</c:v>
                </c:pt>
                <c:pt idx="10">
                  <c:v>5(1)</c:v>
                </c:pt>
                <c:pt idx="11">
                  <c:v>5(2)</c:v>
                </c:pt>
                <c:pt idx="12">
                  <c:v>6(1)</c:v>
                </c:pt>
                <c:pt idx="13">
                  <c:v>6(2)</c:v>
                </c:pt>
                <c:pt idx="14">
                  <c:v>6(3)</c:v>
                </c:pt>
                <c:pt idx="15">
                  <c:v>6(4)</c:v>
                </c:pt>
                <c:pt idx="16">
                  <c:v>6(5)</c:v>
                </c:pt>
                <c:pt idx="17">
                  <c:v>7(1)</c:v>
                </c:pt>
                <c:pt idx="18">
                  <c:v>7(2)</c:v>
                </c:pt>
                <c:pt idx="19">
                  <c:v>7(3)</c:v>
                </c:pt>
                <c:pt idx="20">
                  <c:v>8</c:v>
                </c:pt>
                <c:pt idx="21">
                  <c:v>9</c:v>
                </c:pt>
              </c:strCache>
            </c:strRef>
          </c:cat>
          <c:val>
            <c:numRef>
              <c:f>'8 класс'!$DQ$34:$EL$34</c:f>
              <c:numCache>
                <c:formatCode>0.0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'8 класс'!#REF!</c:f>
              <c:strCache>
                <c:ptCount val="1"/>
                <c:pt idx="0">
                  <c:v>#ССЫЛКА!</c:v>
                </c:pt>
              </c:strCache>
            </c:strRef>
          </c:tx>
          <c:cat>
            <c:strRef>
              <c:f>'8 класс'!$DQ$3:$EL$3</c:f>
              <c:strCache>
                <c:ptCount val="22"/>
                <c:pt idx="0">
                  <c:v>1(1)</c:v>
                </c:pt>
                <c:pt idx="1">
                  <c:v>1(2)</c:v>
                </c:pt>
                <c:pt idx="2">
                  <c:v>2(1)</c:v>
                </c:pt>
                <c:pt idx="3">
                  <c:v>2(2)</c:v>
                </c:pt>
                <c:pt idx="4">
                  <c:v>3(1)</c:v>
                </c:pt>
                <c:pt idx="5">
                  <c:v>3(2)</c:v>
                </c:pt>
                <c:pt idx="6">
                  <c:v>4(1)</c:v>
                </c:pt>
                <c:pt idx="7">
                  <c:v>4(2)</c:v>
                </c:pt>
                <c:pt idx="8">
                  <c:v>4(3)</c:v>
                </c:pt>
                <c:pt idx="9">
                  <c:v>4(4)</c:v>
                </c:pt>
                <c:pt idx="10">
                  <c:v>5(1)</c:v>
                </c:pt>
                <c:pt idx="11">
                  <c:v>5(2)</c:v>
                </c:pt>
                <c:pt idx="12">
                  <c:v>6(1)</c:v>
                </c:pt>
                <c:pt idx="13">
                  <c:v>6(2)</c:v>
                </c:pt>
                <c:pt idx="14">
                  <c:v>6(3)</c:v>
                </c:pt>
                <c:pt idx="15">
                  <c:v>6(4)</c:v>
                </c:pt>
                <c:pt idx="16">
                  <c:v>6(5)</c:v>
                </c:pt>
                <c:pt idx="17">
                  <c:v>7(1)</c:v>
                </c:pt>
                <c:pt idx="18">
                  <c:v>7(2)</c:v>
                </c:pt>
                <c:pt idx="19">
                  <c:v>7(3)</c:v>
                </c:pt>
                <c:pt idx="20">
                  <c:v>8</c:v>
                </c:pt>
                <c:pt idx="21">
                  <c:v>9</c:v>
                </c:pt>
              </c:strCache>
            </c:strRef>
          </c:cat>
          <c:val>
            <c:numRef>
              <c:f>'8 класс'!$DQ$35:$EL$35</c:f>
              <c:numCache>
                <c:formatCode>0.0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'8 класс'!#REF!</c:f>
              <c:strCache>
                <c:ptCount val="1"/>
                <c:pt idx="0">
                  <c:v>#ССЫЛКА!</c:v>
                </c:pt>
              </c:strCache>
            </c:strRef>
          </c:tx>
          <c:cat>
            <c:strRef>
              <c:f>'8 класс'!$DQ$3:$EL$3</c:f>
              <c:strCache>
                <c:ptCount val="22"/>
                <c:pt idx="0">
                  <c:v>1(1)</c:v>
                </c:pt>
                <c:pt idx="1">
                  <c:v>1(2)</c:v>
                </c:pt>
                <c:pt idx="2">
                  <c:v>2(1)</c:v>
                </c:pt>
                <c:pt idx="3">
                  <c:v>2(2)</c:v>
                </c:pt>
                <c:pt idx="4">
                  <c:v>3(1)</c:v>
                </c:pt>
                <c:pt idx="5">
                  <c:v>3(2)</c:v>
                </c:pt>
                <c:pt idx="6">
                  <c:v>4(1)</c:v>
                </c:pt>
                <c:pt idx="7">
                  <c:v>4(2)</c:v>
                </c:pt>
                <c:pt idx="8">
                  <c:v>4(3)</c:v>
                </c:pt>
                <c:pt idx="9">
                  <c:v>4(4)</c:v>
                </c:pt>
                <c:pt idx="10">
                  <c:v>5(1)</c:v>
                </c:pt>
                <c:pt idx="11">
                  <c:v>5(2)</c:v>
                </c:pt>
                <c:pt idx="12">
                  <c:v>6(1)</c:v>
                </c:pt>
                <c:pt idx="13">
                  <c:v>6(2)</c:v>
                </c:pt>
                <c:pt idx="14">
                  <c:v>6(3)</c:v>
                </c:pt>
                <c:pt idx="15">
                  <c:v>6(4)</c:v>
                </c:pt>
                <c:pt idx="16">
                  <c:v>6(5)</c:v>
                </c:pt>
                <c:pt idx="17">
                  <c:v>7(1)</c:v>
                </c:pt>
                <c:pt idx="18">
                  <c:v>7(2)</c:v>
                </c:pt>
                <c:pt idx="19">
                  <c:v>7(3)</c:v>
                </c:pt>
                <c:pt idx="20">
                  <c:v>8</c:v>
                </c:pt>
                <c:pt idx="21">
                  <c:v>9</c:v>
                </c:pt>
              </c:strCache>
            </c:strRef>
          </c:cat>
          <c:val>
            <c:numRef>
              <c:f>'8 класс'!$DQ$36:$EL$36</c:f>
              <c:numCache>
                <c:formatCode>0.0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5089792"/>
        <c:axId val="115091328"/>
      </c:lineChart>
      <c:catAx>
        <c:axId val="115089792"/>
        <c:scaling>
          <c:orientation val="minMax"/>
        </c:scaling>
        <c:delete val="0"/>
        <c:axPos val="b"/>
        <c:majorTickMark val="out"/>
        <c:minorTickMark val="none"/>
        <c:tickLblPos val="nextTo"/>
        <c:crossAx val="115091328"/>
        <c:crosses val="autoZero"/>
        <c:auto val="1"/>
        <c:lblAlgn val="ctr"/>
        <c:lblOffset val="100"/>
        <c:noMultiLvlLbl val="0"/>
      </c:catAx>
      <c:valAx>
        <c:axId val="115091328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crossAx val="11508979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'8 класс'!$EV$33</c:f>
              <c:strCache>
                <c:ptCount val="1"/>
                <c:pt idx="0">
                  <c:v>4</c:v>
                </c:pt>
              </c:strCache>
            </c:strRef>
          </c:tx>
          <c:cat>
            <c:strRef>
              <c:f>'8 класс'!$EW$3:$FQ$3</c:f>
              <c:strCache>
                <c:ptCount val="21"/>
                <c:pt idx="0">
                  <c:v>1K1</c:v>
                </c:pt>
                <c:pt idx="1">
                  <c:v>1K2</c:v>
                </c:pt>
                <c:pt idx="2">
                  <c:v>1K3</c:v>
                </c:pt>
                <c:pt idx="3">
                  <c:v>2K1</c:v>
                </c:pt>
                <c:pt idx="4">
                  <c:v>2K2</c:v>
                </c:pt>
                <c:pt idx="5">
                  <c:v>2K3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  <c:pt idx="10">
                  <c:v>7</c:v>
                </c:pt>
                <c:pt idx="11">
                  <c:v>8</c:v>
                </c:pt>
                <c:pt idx="12">
                  <c:v>9</c:v>
                </c:pt>
                <c:pt idx="13">
                  <c:v>10</c:v>
                </c:pt>
                <c:pt idx="14">
                  <c:v>11</c:v>
                </c:pt>
                <c:pt idx="15">
                  <c:v>12</c:v>
                </c:pt>
                <c:pt idx="16">
                  <c:v>13</c:v>
                </c:pt>
                <c:pt idx="17">
                  <c:v>14</c:v>
                </c:pt>
                <c:pt idx="18">
                  <c:v>15</c:v>
                </c:pt>
                <c:pt idx="19">
                  <c:v>16</c:v>
                </c:pt>
                <c:pt idx="20">
                  <c:v>17</c:v>
                </c:pt>
              </c:strCache>
            </c:strRef>
          </c:cat>
          <c:val>
            <c:numRef>
              <c:f>'8 класс'!$EW$33:$FQ$33</c:f>
              <c:numCache>
                <c:formatCode>0.0</c:formatCode>
                <c:ptCount val="21"/>
                <c:pt idx="0">
                  <c:v>3</c:v>
                </c:pt>
                <c:pt idx="1">
                  <c:v>2.5</c:v>
                </c:pt>
                <c:pt idx="2">
                  <c:v>2</c:v>
                </c:pt>
                <c:pt idx="3">
                  <c:v>3</c:v>
                </c:pt>
                <c:pt idx="4">
                  <c:v>2.25</c:v>
                </c:pt>
                <c:pt idx="5">
                  <c:v>2.25</c:v>
                </c:pt>
                <c:pt idx="6">
                  <c:v>1.25</c:v>
                </c:pt>
                <c:pt idx="7">
                  <c:v>1.25</c:v>
                </c:pt>
                <c:pt idx="8">
                  <c:v>1.25</c:v>
                </c:pt>
                <c:pt idx="9">
                  <c:v>2</c:v>
                </c:pt>
                <c:pt idx="10">
                  <c:v>0.25</c:v>
                </c:pt>
                <c:pt idx="11">
                  <c:v>1</c:v>
                </c:pt>
                <c:pt idx="12">
                  <c:v>0.75</c:v>
                </c:pt>
                <c:pt idx="13">
                  <c:v>1</c:v>
                </c:pt>
                <c:pt idx="14">
                  <c:v>3.5</c:v>
                </c:pt>
                <c:pt idx="15">
                  <c:v>1</c:v>
                </c:pt>
                <c:pt idx="16">
                  <c:v>0.5</c:v>
                </c:pt>
                <c:pt idx="17">
                  <c:v>1.75</c:v>
                </c:pt>
                <c:pt idx="18">
                  <c:v>2.5</c:v>
                </c:pt>
                <c:pt idx="19">
                  <c:v>1.75</c:v>
                </c:pt>
                <c:pt idx="20">
                  <c:v>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'8 класс'!$EV$34</c:f>
              <c:strCache>
                <c:ptCount val="1"/>
                <c:pt idx="0">
                  <c:v>3</c:v>
                </c:pt>
              </c:strCache>
            </c:strRef>
          </c:tx>
          <c:cat>
            <c:strRef>
              <c:f>'8 класс'!$EW$3:$FQ$3</c:f>
              <c:strCache>
                <c:ptCount val="21"/>
                <c:pt idx="0">
                  <c:v>1K1</c:v>
                </c:pt>
                <c:pt idx="1">
                  <c:v>1K2</c:v>
                </c:pt>
                <c:pt idx="2">
                  <c:v>1K3</c:v>
                </c:pt>
                <c:pt idx="3">
                  <c:v>2K1</c:v>
                </c:pt>
                <c:pt idx="4">
                  <c:v>2K2</c:v>
                </c:pt>
                <c:pt idx="5">
                  <c:v>2K3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  <c:pt idx="10">
                  <c:v>7</c:v>
                </c:pt>
                <c:pt idx="11">
                  <c:v>8</c:v>
                </c:pt>
                <c:pt idx="12">
                  <c:v>9</c:v>
                </c:pt>
                <c:pt idx="13">
                  <c:v>10</c:v>
                </c:pt>
                <c:pt idx="14">
                  <c:v>11</c:v>
                </c:pt>
                <c:pt idx="15">
                  <c:v>12</c:v>
                </c:pt>
                <c:pt idx="16">
                  <c:v>13</c:v>
                </c:pt>
                <c:pt idx="17">
                  <c:v>14</c:v>
                </c:pt>
                <c:pt idx="18">
                  <c:v>15</c:v>
                </c:pt>
                <c:pt idx="19">
                  <c:v>16</c:v>
                </c:pt>
                <c:pt idx="20">
                  <c:v>17</c:v>
                </c:pt>
              </c:strCache>
            </c:strRef>
          </c:cat>
          <c:val>
            <c:numRef>
              <c:f>'8 класс'!$EW$34:$FQ$34</c:f>
              <c:numCache>
                <c:formatCode>0.0</c:formatCode>
                <c:ptCount val="21"/>
                <c:pt idx="0">
                  <c:v>2.5714285714285716</c:v>
                </c:pt>
                <c:pt idx="1">
                  <c:v>1.7142857142857142</c:v>
                </c:pt>
                <c:pt idx="2">
                  <c:v>2</c:v>
                </c:pt>
                <c:pt idx="3">
                  <c:v>3</c:v>
                </c:pt>
                <c:pt idx="4">
                  <c:v>1.2857142857142858</c:v>
                </c:pt>
                <c:pt idx="5">
                  <c:v>1.5714285714285714</c:v>
                </c:pt>
                <c:pt idx="6">
                  <c:v>1.1428571428571428</c:v>
                </c:pt>
                <c:pt idx="7">
                  <c:v>1.2857142857142858</c:v>
                </c:pt>
                <c:pt idx="8">
                  <c:v>1.8571428571428572</c:v>
                </c:pt>
                <c:pt idx="9">
                  <c:v>0.7142857142857143</c:v>
                </c:pt>
                <c:pt idx="10">
                  <c:v>1</c:v>
                </c:pt>
                <c:pt idx="11">
                  <c:v>0.8571428571428571</c:v>
                </c:pt>
                <c:pt idx="12">
                  <c:v>0.7142857142857143</c:v>
                </c:pt>
                <c:pt idx="13">
                  <c:v>1</c:v>
                </c:pt>
                <c:pt idx="14">
                  <c:v>1.5714285714285714</c:v>
                </c:pt>
                <c:pt idx="15">
                  <c:v>0.8571428571428571</c:v>
                </c:pt>
                <c:pt idx="16">
                  <c:v>0.42857142857142855</c:v>
                </c:pt>
                <c:pt idx="17">
                  <c:v>1.7142857142857142</c:v>
                </c:pt>
                <c:pt idx="18">
                  <c:v>1.2857142857142858</c:v>
                </c:pt>
                <c:pt idx="19">
                  <c:v>1.2857142857142858</c:v>
                </c:pt>
                <c:pt idx="20">
                  <c:v>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'8 класс'!$EV$35</c:f>
              <c:strCache>
                <c:ptCount val="1"/>
                <c:pt idx="0">
                  <c:v>2</c:v>
                </c:pt>
              </c:strCache>
            </c:strRef>
          </c:tx>
          <c:cat>
            <c:strRef>
              <c:f>'8 класс'!$EW$3:$FQ$3</c:f>
              <c:strCache>
                <c:ptCount val="21"/>
                <c:pt idx="0">
                  <c:v>1K1</c:v>
                </c:pt>
                <c:pt idx="1">
                  <c:v>1K2</c:v>
                </c:pt>
                <c:pt idx="2">
                  <c:v>1K3</c:v>
                </c:pt>
                <c:pt idx="3">
                  <c:v>2K1</c:v>
                </c:pt>
                <c:pt idx="4">
                  <c:v>2K2</c:v>
                </c:pt>
                <c:pt idx="5">
                  <c:v>2K3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  <c:pt idx="10">
                  <c:v>7</c:v>
                </c:pt>
                <c:pt idx="11">
                  <c:v>8</c:v>
                </c:pt>
                <c:pt idx="12">
                  <c:v>9</c:v>
                </c:pt>
                <c:pt idx="13">
                  <c:v>10</c:v>
                </c:pt>
                <c:pt idx="14">
                  <c:v>11</c:v>
                </c:pt>
                <c:pt idx="15">
                  <c:v>12</c:v>
                </c:pt>
                <c:pt idx="16">
                  <c:v>13</c:v>
                </c:pt>
                <c:pt idx="17">
                  <c:v>14</c:v>
                </c:pt>
                <c:pt idx="18">
                  <c:v>15</c:v>
                </c:pt>
                <c:pt idx="19">
                  <c:v>16</c:v>
                </c:pt>
                <c:pt idx="20">
                  <c:v>17</c:v>
                </c:pt>
              </c:strCache>
            </c:strRef>
          </c:cat>
          <c:val>
            <c:numRef>
              <c:f>'8 класс'!$EW$35:$FQ$35</c:f>
              <c:numCache>
                <c:formatCode>0.0</c:formatCode>
                <c:ptCount val="21"/>
                <c:pt idx="0">
                  <c:v>1.2727272727272727</c:v>
                </c:pt>
                <c:pt idx="1">
                  <c:v>1.3636363636363635</c:v>
                </c:pt>
                <c:pt idx="2">
                  <c:v>2</c:v>
                </c:pt>
                <c:pt idx="3">
                  <c:v>1.9090909090909092</c:v>
                </c:pt>
                <c:pt idx="4">
                  <c:v>0.27272727272727271</c:v>
                </c:pt>
                <c:pt idx="5">
                  <c:v>0.18181818181818182</c:v>
                </c:pt>
                <c:pt idx="6">
                  <c:v>0.36363636363636365</c:v>
                </c:pt>
                <c:pt idx="7">
                  <c:v>0.27272727272727271</c:v>
                </c:pt>
                <c:pt idx="8">
                  <c:v>0.81818181818181823</c:v>
                </c:pt>
                <c:pt idx="9">
                  <c:v>0.36363636363636365</c:v>
                </c:pt>
                <c:pt idx="10">
                  <c:v>9.0909090909090912E-2</c:v>
                </c:pt>
                <c:pt idx="11">
                  <c:v>1</c:v>
                </c:pt>
                <c:pt idx="12">
                  <c:v>0.27272727272727271</c:v>
                </c:pt>
                <c:pt idx="13">
                  <c:v>0.72727272727272729</c:v>
                </c:pt>
                <c:pt idx="14">
                  <c:v>1.1818181818181819</c:v>
                </c:pt>
                <c:pt idx="15">
                  <c:v>0.45454545454545453</c:v>
                </c:pt>
                <c:pt idx="16">
                  <c:v>9.0909090909090912E-2</c:v>
                </c:pt>
                <c:pt idx="17">
                  <c:v>0.36363636363636365</c:v>
                </c:pt>
                <c:pt idx="18">
                  <c:v>0.36363636363636365</c:v>
                </c:pt>
                <c:pt idx="19">
                  <c:v>0.36363636363636365</c:v>
                </c:pt>
                <c:pt idx="20">
                  <c:v>0.63636363636363635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'8 класс'!$EV$36</c:f>
              <c:strCache>
                <c:ptCount val="1"/>
                <c:pt idx="0">
                  <c:v>5</c:v>
                </c:pt>
              </c:strCache>
            </c:strRef>
          </c:tx>
          <c:cat>
            <c:strRef>
              <c:f>'8 класс'!$EW$3:$FQ$3</c:f>
              <c:strCache>
                <c:ptCount val="21"/>
                <c:pt idx="0">
                  <c:v>1K1</c:v>
                </c:pt>
                <c:pt idx="1">
                  <c:v>1K2</c:v>
                </c:pt>
                <c:pt idx="2">
                  <c:v>1K3</c:v>
                </c:pt>
                <c:pt idx="3">
                  <c:v>2K1</c:v>
                </c:pt>
                <c:pt idx="4">
                  <c:v>2K2</c:v>
                </c:pt>
                <c:pt idx="5">
                  <c:v>2K3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  <c:pt idx="10">
                  <c:v>7</c:v>
                </c:pt>
                <c:pt idx="11">
                  <c:v>8</c:v>
                </c:pt>
                <c:pt idx="12">
                  <c:v>9</c:v>
                </c:pt>
                <c:pt idx="13">
                  <c:v>10</c:v>
                </c:pt>
                <c:pt idx="14">
                  <c:v>11</c:v>
                </c:pt>
                <c:pt idx="15">
                  <c:v>12</c:v>
                </c:pt>
                <c:pt idx="16">
                  <c:v>13</c:v>
                </c:pt>
                <c:pt idx="17">
                  <c:v>14</c:v>
                </c:pt>
                <c:pt idx="18">
                  <c:v>15</c:v>
                </c:pt>
                <c:pt idx="19">
                  <c:v>16</c:v>
                </c:pt>
                <c:pt idx="20">
                  <c:v>17</c:v>
                </c:pt>
              </c:strCache>
            </c:strRef>
          </c:cat>
          <c:val>
            <c:numRef>
              <c:f>'8 класс'!$EW$36:$FQ$36</c:f>
              <c:numCache>
                <c:formatCode>General</c:formatCode>
                <c:ptCount val="21"/>
                <c:pt idx="0">
                  <c:v>4</c:v>
                </c:pt>
                <c:pt idx="1">
                  <c:v>2</c:v>
                </c:pt>
                <c:pt idx="2">
                  <c:v>2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4</c:v>
                </c:pt>
                <c:pt idx="7">
                  <c:v>4</c:v>
                </c:pt>
                <c:pt idx="8">
                  <c:v>2</c:v>
                </c:pt>
                <c:pt idx="9">
                  <c:v>2</c:v>
                </c:pt>
                <c:pt idx="10">
                  <c:v>1</c:v>
                </c:pt>
                <c:pt idx="11">
                  <c:v>2</c:v>
                </c:pt>
                <c:pt idx="12">
                  <c:v>1</c:v>
                </c:pt>
                <c:pt idx="13">
                  <c:v>1</c:v>
                </c:pt>
                <c:pt idx="14">
                  <c:v>5</c:v>
                </c:pt>
                <c:pt idx="15">
                  <c:v>1</c:v>
                </c:pt>
                <c:pt idx="16">
                  <c:v>1</c:v>
                </c:pt>
                <c:pt idx="17">
                  <c:v>2</c:v>
                </c:pt>
                <c:pt idx="18">
                  <c:v>3</c:v>
                </c:pt>
                <c:pt idx="19">
                  <c:v>2</c:v>
                </c:pt>
                <c:pt idx="20">
                  <c:v>1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'8 класс'!$EV$37</c:f>
              <c:strCache>
                <c:ptCount val="1"/>
                <c:pt idx="0">
                  <c:v>медиана</c:v>
                </c:pt>
              </c:strCache>
            </c:strRef>
          </c:tx>
          <c:cat>
            <c:strRef>
              <c:f>'8 класс'!$EW$3:$FQ$3</c:f>
              <c:strCache>
                <c:ptCount val="21"/>
                <c:pt idx="0">
                  <c:v>1K1</c:v>
                </c:pt>
                <c:pt idx="1">
                  <c:v>1K2</c:v>
                </c:pt>
                <c:pt idx="2">
                  <c:v>1K3</c:v>
                </c:pt>
                <c:pt idx="3">
                  <c:v>2K1</c:v>
                </c:pt>
                <c:pt idx="4">
                  <c:v>2K2</c:v>
                </c:pt>
                <c:pt idx="5">
                  <c:v>2K3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  <c:pt idx="10">
                  <c:v>7</c:v>
                </c:pt>
                <c:pt idx="11">
                  <c:v>8</c:v>
                </c:pt>
                <c:pt idx="12">
                  <c:v>9</c:v>
                </c:pt>
                <c:pt idx="13">
                  <c:v>10</c:v>
                </c:pt>
                <c:pt idx="14">
                  <c:v>11</c:v>
                </c:pt>
                <c:pt idx="15">
                  <c:v>12</c:v>
                </c:pt>
                <c:pt idx="16">
                  <c:v>13</c:v>
                </c:pt>
                <c:pt idx="17">
                  <c:v>14</c:v>
                </c:pt>
                <c:pt idx="18">
                  <c:v>15</c:v>
                </c:pt>
                <c:pt idx="19">
                  <c:v>16</c:v>
                </c:pt>
                <c:pt idx="20">
                  <c:v>17</c:v>
                </c:pt>
              </c:strCache>
            </c:strRef>
          </c:cat>
          <c:val>
            <c:numRef>
              <c:f>'8 класс'!$EW$37:$FQ$37</c:f>
              <c:numCache>
                <c:formatCode>0.0</c:formatCode>
                <c:ptCount val="21"/>
                <c:pt idx="0">
                  <c:v>2.7857142857142856</c:v>
                </c:pt>
                <c:pt idx="1">
                  <c:v>1.8571428571428572</c:v>
                </c:pt>
                <c:pt idx="2">
                  <c:v>2</c:v>
                </c:pt>
                <c:pt idx="3">
                  <c:v>3</c:v>
                </c:pt>
                <c:pt idx="4">
                  <c:v>1.7678571428571428</c:v>
                </c:pt>
                <c:pt idx="5">
                  <c:v>1.9107142857142856</c:v>
                </c:pt>
                <c:pt idx="6">
                  <c:v>1.1964285714285714</c:v>
                </c:pt>
                <c:pt idx="7">
                  <c:v>1.2678571428571428</c:v>
                </c:pt>
                <c:pt idx="8">
                  <c:v>1.5535714285714286</c:v>
                </c:pt>
                <c:pt idx="9">
                  <c:v>1.3571428571428572</c:v>
                </c:pt>
                <c:pt idx="10">
                  <c:v>0.625</c:v>
                </c:pt>
                <c:pt idx="11">
                  <c:v>1</c:v>
                </c:pt>
                <c:pt idx="12">
                  <c:v>0.73214285714285721</c:v>
                </c:pt>
                <c:pt idx="13">
                  <c:v>1</c:v>
                </c:pt>
                <c:pt idx="14">
                  <c:v>2.5357142857142856</c:v>
                </c:pt>
                <c:pt idx="15">
                  <c:v>0.9285714285714286</c:v>
                </c:pt>
                <c:pt idx="16">
                  <c:v>0.4642857142857143</c:v>
                </c:pt>
                <c:pt idx="17">
                  <c:v>1.7321428571428572</c:v>
                </c:pt>
                <c:pt idx="18">
                  <c:v>1.8928571428571428</c:v>
                </c:pt>
                <c:pt idx="19">
                  <c:v>1.5178571428571428</c:v>
                </c:pt>
                <c:pt idx="20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5119232"/>
        <c:axId val="115120768"/>
      </c:lineChart>
      <c:catAx>
        <c:axId val="115119232"/>
        <c:scaling>
          <c:orientation val="minMax"/>
        </c:scaling>
        <c:delete val="0"/>
        <c:axPos val="b"/>
        <c:majorTickMark val="out"/>
        <c:minorTickMark val="none"/>
        <c:tickLblPos val="nextTo"/>
        <c:crossAx val="115120768"/>
        <c:crosses val="autoZero"/>
        <c:auto val="1"/>
        <c:lblAlgn val="ctr"/>
        <c:lblOffset val="100"/>
        <c:noMultiLvlLbl val="0"/>
      </c:catAx>
      <c:valAx>
        <c:axId val="115120768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crossAx val="11511923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'8 класс_20_свод'!$AM$3</c:f>
              <c:strCache>
                <c:ptCount val="1"/>
                <c:pt idx="0">
                  <c:v>Максимальный балл</c:v>
                </c:pt>
              </c:strCache>
            </c:strRef>
          </c:tx>
          <c:invertIfNegative val="0"/>
          <c:cat>
            <c:strRef>
              <c:f>'8 класс_20_свод'!$AL$4:$AL$11</c:f>
              <c:strCache>
                <c:ptCount val="8"/>
                <c:pt idx="0">
                  <c:v>География</c:v>
                </c:pt>
                <c:pt idx="1">
                  <c:v>Русский язык</c:v>
                </c:pt>
                <c:pt idx="2">
                  <c:v>Математика</c:v>
                </c:pt>
                <c:pt idx="3">
                  <c:v>Биология</c:v>
                </c:pt>
                <c:pt idx="4">
                  <c:v>Физика</c:v>
                </c:pt>
                <c:pt idx="5">
                  <c:v>Обществознание</c:v>
                </c:pt>
                <c:pt idx="6">
                  <c:v>Химия</c:v>
                </c:pt>
                <c:pt idx="7">
                  <c:v>История</c:v>
                </c:pt>
              </c:strCache>
            </c:strRef>
          </c:cat>
          <c:val>
            <c:numRef>
              <c:f>'8 класс_20_свод'!$AM$4:$AM$11</c:f>
              <c:numCache>
                <c:formatCode>General</c:formatCode>
                <c:ptCount val="8"/>
                <c:pt idx="0">
                  <c:v>40</c:v>
                </c:pt>
                <c:pt idx="1">
                  <c:v>51</c:v>
                </c:pt>
                <c:pt idx="2">
                  <c:v>25</c:v>
                </c:pt>
                <c:pt idx="3">
                  <c:v>36</c:v>
                </c:pt>
                <c:pt idx="4">
                  <c:v>18</c:v>
                </c:pt>
                <c:pt idx="5">
                  <c:v>25</c:v>
                </c:pt>
                <c:pt idx="6">
                  <c:v>36</c:v>
                </c:pt>
                <c:pt idx="7">
                  <c:v>24</c:v>
                </c:pt>
              </c:numCache>
            </c:numRef>
          </c:val>
        </c:ser>
        <c:ser>
          <c:idx val="1"/>
          <c:order val="1"/>
          <c:tx>
            <c:strRef>
              <c:f>'8 класс_20_свод'!$AN$3</c:f>
              <c:strCache>
                <c:ptCount val="1"/>
                <c:pt idx="0">
                  <c:v>Максимальный набранный балл</c:v>
                </c:pt>
              </c:strCache>
            </c:strRef>
          </c:tx>
          <c:invertIfNegative val="0"/>
          <c:cat>
            <c:strRef>
              <c:f>'8 класс_20_свод'!$AL$4:$AL$11</c:f>
              <c:strCache>
                <c:ptCount val="8"/>
                <c:pt idx="0">
                  <c:v>География</c:v>
                </c:pt>
                <c:pt idx="1">
                  <c:v>Русский язык</c:v>
                </c:pt>
                <c:pt idx="2">
                  <c:v>Математика</c:v>
                </c:pt>
                <c:pt idx="3">
                  <c:v>Биология</c:v>
                </c:pt>
                <c:pt idx="4">
                  <c:v>Физика</c:v>
                </c:pt>
                <c:pt idx="5">
                  <c:v>Обществознание</c:v>
                </c:pt>
                <c:pt idx="6">
                  <c:v>Химия</c:v>
                </c:pt>
                <c:pt idx="7">
                  <c:v>История</c:v>
                </c:pt>
              </c:strCache>
            </c:strRef>
          </c:cat>
          <c:val>
            <c:numRef>
              <c:f>'8 класс_20_свод'!$AN$4:$AN$11</c:f>
              <c:numCache>
                <c:formatCode>General</c:formatCode>
                <c:ptCount val="8"/>
                <c:pt idx="0">
                  <c:v>18</c:v>
                </c:pt>
                <c:pt idx="1">
                  <c:v>39</c:v>
                </c:pt>
                <c:pt idx="2">
                  <c:v>20</c:v>
                </c:pt>
                <c:pt idx="3">
                  <c:v>9</c:v>
                </c:pt>
                <c:pt idx="4">
                  <c:v>0</c:v>
                </c:pt>
                <c:pt idx="5">
                  <c:v>0</c:v>
                </c:pt>
                <c:pt idx="6">
                  <c:v>31</c:v>
                </c:pt>
                <c:pt idx="7">
                  <c:v>6</c:v>
                </c:pt>
              </c:numCache>
            </c:numRef>
          </c:val>
        </c:ser>
        <c:ser>
          <c:idx val="2"/>
          <c:order val="2"/>
          <c:tx>
            <c:strRef>
              <c:f>'8 класс_20_свод'!$AO$3</c:f>
              <c:strCache>
                <c:ptCount val="1"/>
                <c:pt idx="0">
                  <c:v>Средний балл</c:v>
                </c:pt>
              </c:strCache>
            </c:strRef>
          </c:tx>
          <c:invertIfNegative val="0"/>
          <c:cat>
            <c:strRef>
              <c:f>'8 класс_20_свод'!$AL$4:$AL$11</c:f>
              <c:strCache>
                <c:ptCount val="8"/>
                <c:pt idx="0">
                  <c:v>География</c:v>
                </c:pt>
                <c:pt idx="1">
                  <c:v>Русский язык</c:v>
                </c:pt>
                <c:pt idx="2">
                  <c:v>Математика</c:v>
                </c:pt>
                <c:pt idx="3">
                  <c:v>Биология</c:v>
                </c:pt>
                <c:pt idx="4">
                  <c:v>Физика</c:v>
                </c:pt>
                <c:pt idx="5">
                  <c:v>Обществознание</c:v>
                </c:pt>
                <c:pt idx="6">
                  <c:v>Химия</c:v>
                </c:pt>
                <c:pt idx="7">
                  <c:v>История</c:v>
                </c:pt>
              </c:strCache>
            </c:strRef>
          </c:cat>
          <c:val>
            <c:numRef>
              <c:f>'8 класс_20_свод'!$AO$4:$AO$11</c:f>
              <c:numCache>
                <c:formatCode>0.0</c:formatCode>
                <c:ptCount val="8"/>
                <c:pt idx="0">
                  <c:v>8.6999999999999993</c:v>
                </c:pt>
                <c:pt idx="1">
                  <c:v>22.94736842105263</c:v>
                </c:pt>
                <c:pt idx="2">
                  <c:v>8.2631578947368425</c:v>
                </c:pt>
                <c:pt idx="3">
                  <c:v>15.75</c:v>
                </c:pt>
                <c:pt idx="4">
                  <c:v>0</c:v>
                </c:pt>
                <c:pt idx="5">
                  <c:v>0</c:v>
                </c:pt>
                <c:pt idx="6">
                  <c:v>11.909090909090908</c:v>
                </c:pt>
                <c:pt idx="7">
                  <c:v>4.8</c:v>
                </c:pt>
              </c:numCache>
            </c:numRef>
          </c:val>
        </c:ser>
        <c:ser>
          <c:idx val="3"/>
          <c:order val="3"/>
          <c:tx>
            <c:strRef>
              <c:f>'8 класс_20_свод'!$AP$3</c:f>
              <c:strCache>
                <c:ptCount val="1"/>
                <c:pt idx="0">
                  <c:v>% порога</c:v>
                </c:pt>
              </c:strCache>
            </c:strRef>
          </c:tx>
          <c:invertIfNegative val="0"/>
          <c:cat>
            <c:strRef>
              <c:f>'8 класс_20_свод'!$AL$4:$AL$11</c:f>
              <c:strCache>
                <c:ptCount val="8"/>
                <c:pt idx="0">
                  <c:v>География</c:v>
                </c:pt>
                <c:pt idx="1">
                  <c:v>Русский язык</c:v>
                </c:pt>
                <c:pt idx="2">
                  <c:v>Математика</c:v>
                </c:pt>
                <c:pt idx="3">
                  <c:v>Биология</c:v>
                </c:pt>
                <c:pt idx="4">
                  <c:v>Физика</c:v>
                </c:pt>
                <c:pt idx="5">
                  <c:v>Обществознание</c:v>
                </c:pt>
                <c:pt idx="6">
                  <c:v>Химия</c:v>
                </c:pt>
                <c:pt idx="7">
                  <c:v>История</c:v>
                </c:pt>
              </c:strCache>
            </c:strRef>
          </c:cat>
          <c:val>
            <c:numRef>
              <c:f>'8 класс_20_свод'!$AP$4:$AP$11</c:f>
              <c:numCache>
                <c:formatCode>0.0</c:formatCode>
                <c:ptCount val="8"/>
                <c:pt idx="0">
                  <c:v>30</c:v>
                </c:pt>
                <c:pt idx="1">
                  <c:v>49.019607843137258</c:v>
                </c:pt>
                <c:pt idx="2">
                  <c:v>28</c:v>
                </c:pt>
                <c:pt idx="3">
                  <c:v>33.333333333333336</c:v>
                </c:pt>
                <c:pt idx="4">
                  <c:v>22.222222222222221</c:v>
                </c:pt>
                <c:pt idx="5">
                  <c:v>40</c:v>
                </c:pt>
                <c:pt idx="6">
                  <c:v>25</c:v>
                </c:pt>
                <c:pt idx="7">
                  <c:v>25</c:v>
                </c:pt>
              </c:numCache>
            </c:numRef>
          </c:val>
        </c:ser>
        <c:ser>
          <c:idx val="4"/>
          <c:order val="4"/>
          <c:tx>
            <c:strRef>
              <c:f>'8 класс_20_свод'!$AQ$3</c:f>
              <c:strCache>
                <c:ptCount val="1"/>
                <c:pt idx="0">
                  <c:v>% выполнения</c:v>
                </c:pt>
              </c:strCache>
            </c:strRef>
          </c:tx>
          <c:invertIfNegative val="0"/>
          <c:cat>
            <c:strRef>
              <c:f>'8 класс_20_свод'!$AL$4:$AL$11</c:f>
              <c:strCache>
                <c:ptCount val="8"/>
                <c:pt idx="0">
                  <c:v>География</c:v>
                </c:pt>
                <c:pt idx="1">
                  <c:v>Русский язык</c:v>
                </c:pt>
                <c:pt idx="2">
                  <c:v>Математика</c:v>
                </c:pt>
                <c:pt idx="3">
                  <c:v>Биология</c:v>
                </c:pt>
                <c:pt idx="4">
                  <c:v>Физика</c:v>
                </c:pt>
                <c:pt idx="5">
                  <c:v>Обществознание</c:v>
                </c:pt>
                <c:pt idx="6">
                  <c:v>Химия</c:v>
                </c:pt>
                <c:pt idx="7">
                  <c:v>История</c:v>
                </c:pt>
              </c:strCache>
            </c:strRef>
          </c:cat>
          <c:val>
            <c:numRef>
              <c:f>'8 класс_20_свод'!$AQ$4:$AQ$11</c:f>
              <c:numCache>
                <c:formatCode>0.0</c:formatCode>
                <c:ptCount val="8"/>
                <c:pt idx="0">
                  <c:v>21.75</c:v>
                </c:pt>
                <c:pt idx="1">
                  <c:v>44.994840041279673</c:v>
                </c:pt>
                <c:pt idx="2">
                  <c:v>33.05263157894737</c:v>
                </c:pt>
                <c:pt idx="3">
                  <c:v>43.75</c:v>
                </c:pt>
                <c:pt idx="4">
                  <c:v>0</c:v>
                </c:pt>
                <c:pt idx="5">
                  <c:v>0</c:v>
                </c:pt>
                <c:pt idx="6">
                  <c:v>19.152046783625735</c:v>
                </c:pt>
                <c:pt idx="7">
                  <c:v>20</c:v>
                </c:pt>
              </c:numCache>
            </c:numRef>
          </c:val>
        </c:ser>
        <c:ser>
          <c:idx val="5"/>
          <c:order val="5"/>
          <c:tx>
            <c:strRef>
              <c:f>'8 класс_20_свод'!$AR$3</c:f>
              <c:strCache>
                <c:ptCount val="1"/>
                <c:pt idx="0">
                  <c:v>Кол. не справившихся</c:v>
                </c:pt>
              </c:strCache>
            </c:strRef>
          </c:tx>
          <c:invertIfNegative val="0"/>
          <c:cat>
            <c:strRef>
              <c:f>'8 класс_20_свод'!$AL$4:$AL$11</c:f>
              <c:strCache>
                <c:ptCount val="8"/>
                <c:pt idx="0">
                  <c:v>География</c:v>
                </c:pt>
                <c:pt idx="1">
                  <c:v>Русский язык</c:v>
                </c:pt>
                <c:pt idx="2">
                  <c:v>Математика</c:v>
                </c:pt>
                <c:pt idx="3">
                  <c:v>Биология</c:v>
                </c:pt>
                <c:pt idx="4">
                  <c:v>Физика</c:v>
                </c:pt>
                <c:pt idx="5">
                  <c:v>Обществознание</c:v>
                </c:pt>
                <c:pt idx="6">
                  <c:v>Химия</c:v>
                </c:pt>
                <c:pt idx="7">
                  <c:v>История</c:v>
                </c:pt>
              </c:strCache>
            </c:strRef>
          </c:cat>
          <c:val>
            <c:numRef>
              <c:f>'8 класс_20_свод'!$AR$4:$AR$11</c:f>
              <c:numCache>
                <c:formatCode>General</c:formatCode>
                <c:ptCount val="8"/>
                <c:pt idx="0">
                  <c:v>8</c:v>
                </c:pt>
                <c:pt idx="1">
                  <c:v>11</c:v>
                </c:pt>
                <c:pt idx="2">
                  <c:v>12</c:v>
                </c:pt>
                <c:pt idx="3">
                  <c:v>3</c:v>
                </c:pt>
                <c:pt idx="4">
                  <c:v>25</c:v>
                </c:pt>
                <c:pt idx="5">
                  <c:v>20</c:v>
                </c:pt>
                <c:pt idx="6">
                  <c:v>7</c:v>
                </c:pt>
                <c:pt idx="7">
                  <c:v>8</c:v>
                </c:pt>
              </c:numCache>
            </c:numRef>
          </c:val>
        </c:ser>
        <c:ser>
          <c:idx val="6"/>
          <c:order val="6"/>
          <c:tx>
            <c:strRef>
              <c:f>'8 класс_20_свод'!$AS$3</c:f>
              <c:strCache>
                <c:ptCount val="1"/>
                <c:pt idx="0">
                  <c:v>% не справившихся</c:v>
                </c:pt>
              </c:strCache>
            </c:strRef>
          </c:tx>
          <c:invertIfNegative val="0"/>
          <c:cat>
            <c:strRef>
              <c:f>'8 класс_20_свод'!$AL$4:$AL$11</c:f>
              <c:strCache>
                <c:ptCount val="8"/>
                <c:pt idx="0">
                  <c:v>География</c:v>
                </c:pt>
                <c:pt idx="1">
                  <c:v>Русский язык</c:v>
                </c:pt>
                <c:pt idx="2">
                  <c:v>Математика</c:v>
                </c:pt>
                <c:pt idx="3">
                  <c:v>Биология</c:v>
                </c:pt>
                <c:pt idx="4">
                  <c:v>Физика</c:v>
                </c:pt>
                <c:pt idx="5">
                  <c:v>Обществознание</c:v>
                </c:pt>
                <c:pt idx="6">
                  <c:v>Химия</c:v>
                </c:pt>
                <c:pt idx="7">
                  <c:v>История</c:v>
                </c:pt>
              </c:strCache>
            </c:strRef>
          </c:cat>
          <c:val>
            <c:numRef>
              <c:f>'8 класс_20_свод'!$AS$4:$AS$11</c:f>
              <c:numCache>
                <c:formatCode>0.0</c:formatCode>
                <c:ptCount val="8"/>
                <c:pt idx="0">
                  <c:v>80</c:v>
                </c:pt>
                <c:pt idx="1">
                  <c:v>45.833333333333336</c:v>
                </c:pt>
                <c:pt idx="2">
                  <c:v>50</c:v>
                </c:pt>
                <c:pt idx="3">
                  <c:v>37.5</c:v>
                </c:pt>
                <c:pt idx="4">
                  <c:v>96.15384615384616</c:v>
                </c:pt>
                <c:pt idx="5">
                  <c:v>76.92307692307692</c:v>
                </c:pt>
                <c:pt idx="6">
                  <c:v>63.636363636363633</c:v>
                </c:pt>
                <c:pt idx="7">
                  <c:v>88.888888888888886</c:v>
                </c:pt>
              </c:numCache>
            </c:numRef>
          </c:val>
        </c:ser>
        <c:ser>
          <c:idx val="7"/>
          <c:order val="7"/>
          <c:tx>
            <c:strRef>
              <c:f>'8 класс_20_свод'!$AT$3</c:f>
              <c:strCache>
                <c:ptCount val="1"/>
                <c:pt idx="0">
                  <c:v>ср. отметка за работу</c:v>
                </c:pt>
              </c:strCache>
            </c:strRef>
          </c:tx>
          <c:invertIfNegative val="0"/>
          <c:cat>
            <c:strRef>
              <c:f>'8 класс_20_свод'!$AL$4:$AL$11</c:f>
              <c:strCache>
                <c:ptCount val="8"/>
                <c:pt idx="0">
                  <c:v>География</c:v>
                </c:pt>
                <c:pt idx="1">
                  <c:v>Русский язык</c:v>
                </c:pt>
                <c:pt idx="2">
                  <c:v>Математика</c:v>
                </c:pt>
                <c:pt idx="3">
                  <c:v>Биология</c:v>
                </c:pt>
                <c:pt idx="4">
                  <c:v>Физика</c:v>
                </c:pt>
                <c:pt idx="5">
                  <c:v>Обществознание</c:v>
                </c:pt>
                <c:pt idx="6">
                  <c:v>Химия</c:v>
                </c:pt>
                <c:pt idx="7">
                  <c:v>История</c:v>
                </c:pt>
              </c:strCache>
            </c:strRef>
          </c:cat>
          <c:val>
            <c:numRef>
              <c:f>'8 класс_20_свод'!$AT$4:$AT$11</c:f>
              <c:numCache>
                <c:formatCode>0.0</c:formatCode>
                <c:ptCount val="8"/>
                <c:pt idx="0">
                  <c:v>2.2000000000000002</c:v>
                </c:pt>
                <c:pt idx="1">
                  <c:v>2.8260869565217392</c:v>
                </c:pt>
                <c:pt idx="2">
                  <c:v>2.6086956521739131</c:v>
                </c:pt>
                <c:pt idx="3">
                  <c:v>2.875</c:v>
                </c:pt>
                <c:pt idx="4">
                  <c:v>0</c:v>
                </c:pt>
                <c:pt idx="5">
                  <c:v>0</c:v>
                </c:pt>
                <c:pt idx="6">
                  <c:v>2.6363636363636362</c:v>
                </c:pt>
                <c:pt idx="7">
                  <c:v>2.1111111111111112</c:v>
                </c:pt>
              </c:numCache>
            </c:numRef>
          </c:val>
        </c:ser>
        <c:ser>
          <c:idx val="8"/>
          <c:order val="8"/>
          <c:tx>
            <c:strRef>
              <c:f>'8 класс_20_свод'!$AU$3</c:f>
              <c:strCache>
                <c:ptCount val="1"/>
                <c:pt idx="0">
                  <c:v>ср. отметка за год</c:v>
                </c:pt>
              </c:strCache>
            </c:strRef>
          </c:tx>
          <c:invertIfNegative val="0"/>
          <c:cat>
            <c:strRef>
              <c:f>'8 класс_20_свод'!$AL$4:$AL$11</c:f>
              <c:strCache>
                <c:ptCount val="8"/>
                <c:pt idx="0">
                  <c:v>География</c:v>
                </c:pt>
                <c:pt idx="1">
                  <c:v>Русский язык</c:v>
                </c:pt>
                <c:pt idx="2">
                  <c:v>Математика</c:v>
                </c:pt>
                <c:pt idx="3">
                  <c:v>Биология</c:v>
                </c:pt>
                <c:pt idx="4">
                  <c:v>Физика</c:v>
                </c:pt>
                <c:pt idx="5">
                  <c:v>Обществознание</c:v>
                </c:pt>
                <c:pt idx="6">
                  <c:v>Химия</c:v>
                </c:pt>
                <c:pt idx="7">
                  <c:v>История</c:v>
                </c:pt>
              </c:strCache>
            </c:strRef>
          </c:cat>
          <c:val>
            <c:numRef>
              <c:f>'8 класс_20_свод'!$AU$4:$AU$11</c:f>
              <c:numCache>
                <c:formatCode>0.0</c:formatCode>
                <c:ptCount val="8"/>
                <c:pt idx="0">
                  <c:v>3.7</c:v>
                </c:pt>
                <c:pt idx="1">
                  <c:v>3.5263157894736841</c:v>
                </c:pt>
                <c:pt idx="2">
                  <c:v>3.1052631578947367</c:v>
                </c:pt>
                <c:pt idx="3">
                  <c:v>4</c:v>
                </c:pt>
                <c:pt idx="4">
                  <c:v>0</c:v>
                </c:pt>
                <c:pt idx="5">
                  <c:v>0</c:v>
                </c:pt>
                <c:pt idx="6">
                  <c:v>3.5454545454545454</c:v>
                </c:pt>
                <c:pt idx="7">
                  <c:v>4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14416640"/>
        <c:axId val="114447104"/>
      </c:barChart>
      <c:catAx>
        <c:axId val="114416640"/>
        <c:scaling>
          <c:orientation val="minMax"/>
        </c:scaling>
        <c:delete val="0"/>
        <c:axPos val="b"/>
        <c:majorTickMark val="out"/>
        <c:minorTickMark val="none"/>
        <c:tickLblPos val="nextTo"/>
        <c:crossAx val="114447104"/>
        <c:crosses val="autoZero"/>
        <c:auto val="1"/>
        <c:lblAlgn val="ctr"/>
        <c:lblOffset val="100"/>
        <c:noMultiLvlLbl val="0"/>
      </c:catAx>
      <c:valAx>
        <c:axId val="11444710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441664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'4 класс_20_свод'!$R$4</c:f>
              <c:strCache>
                <c:ptCount val="1"/>
                <c:pt idx="0">
                  <c:v>Окружающий мир</c:v>
                </c:pt>
              </c:strCache>
            </c:strRef>
          </c:tx>
          <c:invertIfNegative val="0"/>
          <c:cat>
            <c:strRef>
              <c:f>'4 класс_20_свод'!$S$3:$AA$3</c:f>
              <c:strCache>
                <c:ptCount val="9"/>
                <c:pt idx="0">
                  <c:v>Максимальный балл</c:v>
                </c:pt>
                <c:pt idx="1">
                  <c:v>Максимальный набранный балл</c:v>
                </c:pt>
                <c:pt idx="2">
                  <c:v>Средний балл</c:v>
                </c:pt>
                <c:pt idx="3">
                  <c:v>% порога</c:v>
                </c:pt>
                <c:pt idx="4">
                  <c:v>Ср. % выполнения</c:v>
                </c:pt>
                <c:pt idx="5">
                  <c:v>Кол. не справившихся</c:v>
                </c:pt>
                <c:pt idx="6">
                  <c:v>% не справившихся</c:v>
                </c:pt>
                <c:pt idx="7">
                  <c:v>ср. отметка за работу</c:v>
                </c:pt>
                <c:pt idx="8">
                  <c:v>ср. отметка за год</c:v>
                </c:pt>
              </c:strCache>
            </c:strRef>
          </c:cat>
          <c:val>
            <c:numRef>
              <c:f>'4 класс_20_свод'!$S$4:$AA$4</c:f>
              <c:numCache>
                <c:formatCode>General</c:formatCode>
                <c:ptCount val="9"/>
                <c:pt idx="0">
                  <c:v>32</c:v>
                </c:pt>
                <c:pt idx="1">
                  <c:v>29</c:v>
                </c:pt>
                <c:pt idx="2" formatCode="0.0">
                  <c:v>16.172413793103448</c:v>
                </c:pt>
                <c:pt idx="3" formatCode="0.0">
                  <c:v>21.875</c:v>
                </c:pt>
                <c:pt idx="4" formatCode="0.0">
                  <c:v>47.278225806451616</c:v>
                </c:pt>
                <c:pt idx="5">
                  <c:v>0</c:v>
                </c:pt>
                <c:pt idx="6" formatCode="0.0">
                  <c:v>0</c:v>
                </c:pt>
                <c:pt idx="7" formatCode="0.0">
                  <c:v>3.9090909090909092</c:v>
                </c:pt>
                <c:pt idx="8" formatCode="0.0">
                  <c:v>4</c:v>
                </c:pt>
              </c:numCache>
            </c:numRef>
          </c:val>
        </c:ser>
        <c:ser>
          <c:idx val="1"/>
          <c:order val="1"/>
          <c:tx>
            <c:strRef>
              <c:f>'4 класс_20_свод'!$R$5</c:f>
              <c:strCache>
                <c:ptCount val="1"/>
                <c:pt idx="0">
                  <c:v>Русский язык</c:v>
                </c:pt>
              </c:strCache>
            </c:strRef>
          </c:tx>
          <c:invertIfNegative val="0"/>
          <c:cat>
            <c:strRef>
              <c:f>'4 класс_20_свод'!$S$3:$AA$3</c:f>
              <c:strCache>
                <c:ptCount val="9"/>
                <c:pt idx="0">
                  <c:v>Максимальный балл</c:v>
                </c:pt>
                <c:pt idx="1">
                  <c:v>Максимальный набранный балл</c:v>
                </c:pt>
                <c:pt idx="2">
                  <c:v>Средний балл</c:v>
                </c:pt>
                <c:pt idx="3">
                  <c:v>% порога</c:v>
                </c:pt>
                <c:pt idx="4">
                  <c:v>Ср. % выполнения</c:v>
                </c:pt>
                <c:pt idx="5">
                  <c:v>Кол. не справившихся</c:v>
                </c:pt>
                <c:pt idx="6">
                  <c:v>% не справившихся</c:v>
                </c:pt>
                <c:pt idx="7">
                  <c:v>ср. отметка за работу</c:v>
                </c:pt>
                <c:pt idx="8">
                  <c:v>ср. отметка за год</c:v>
                </c:pt>
              </c:strCache>
            </c:strRef>
          </c:cat>
          <c:val>
            <c:numRef>
              <c:f>'4 класс_20_свод'!$S$5:$AA$5</c:f>
              <c:numCache>
                <c:formatCode>General</c:formatCode>
                <c:ptCount val="9"/>
                <c:pt idx="0">
                  <c:v>38</c:v>
                </c:pt>
                <c:pt idx="1">
                  <c:v>30</c:v>
                </c:pt>
                <c:pt idx="2" formatCode="0.0">
                  <c:v>18.423076923076923</c:v>
                </c:pt>
                <c:pt idx="3" formatCode="0.0">
                  <c:v>34.210526315789473</c:v>
                </c:pt>
                <c:pt idx="4" formatCode="0.0">
                  <c:v>48.202462471468301</c:v>
                </c:pt>
                <c:pt idx="5">
                  <c:v>6</c:v>
                </c:pt>
                <c:pt idx="6" formatCode="0.0">
                  <c:v>23.076923076923077</c:v>
                </c:pt>
                <c:pt idx="7" formatCode="0.0">
                  <c:v>3.0384615384615383</c:v>
                </c:pt>
                <c:pt idx="8" formatCode="0.0">
                  <c:v>3.8076923076923075</c:v>
                </c:pt>
              </c:numCache>
            </c:numRef>
          </c:val>
        </c:ser>
        <c:ser>
          <c:idx val="2"/>
          <c:order val="2"/>
          <c:tx>
            <c:strRef>
              <c:f>'4 класс_20_свод'!$R$6</c:f>
              <c:strCache>
                <c:ptCount val="1"/>
                <c:pt idx="0">
                  <c:v>Математика</c:v>
                </c:pt>
              </c:strCache>
            </c:strRef>
          </c:tx>
          <c:invertIfNegative val="0"/>
          <c:cat>
            <c:strRef>
              <c:f>'4 класс_20_свод'!$S$3:$AA$3</c:f>
              <c:strCache>
                <c:ptCount val="9"/>
                <c:pt idx="0">
                  <c:v>Максимальный балл</c:v>
                </c:pt>
                <c:pt idx="1">
                  <c:v>Максимальный набранный балл</c:v>
                </c:pt>
                <c:pt idx="2">
                  <c:v>Средний балл</c:v>
                </c:pt>
                <c:pt idx="3">
                  <c:v>% порога</c:v>
                </c:pt>
                <c:pt idx="4">
                  <c:v>Ср. % выполнения</c:v>
                </c:pt>
                <c:pt idx="5">
                  <c:v>Кол. не справившихся</c:v>
                </c:pt>
                <c:pt idx="6">
                  <c:v>% не справившихся</c:v>
                </c:pt>
                <c:pt idx="7">
                  <c:v>ср. отметка за работу</c:v>
                </c:pt>
                <c:pt idx="8">
                  <c:v>ср. отметка за год</c:v>
                </c:pt>
              </c:strCache>
            </c:strRef>
          </c:cat>
          <c:val>
            <c:numRef>
              <c:f>'4 класс_20_свод'!$S$6:$AA$6</c:f>
              <c:numCache>
                <c:formatCode>General</c:formatCode>
                <c:ptCount val="9"/>
                <c:pt idx="0">
                  <c:v>20</c:v>
                </c:pt>
                <c:pt idx="1">
                  <c:v>18</c:v>
                </c:pt>
                <c:pt idx="2" formatCode="0.0">
                  <c:v>11.136363636363637</c:v>
                </c:pt>
                <c:pt idx="3" formatCode="0.0">
                  <c:v>25</c:v>
                </c:pt>
                <c:pt idx="4" formatCode="0.0">
                  <c:v>53.260869565217391</c:v>
                </c:pt>
                <c:pt idx="5">
                  <c:v>1</c:v>
                </c:pt>
                <c:pt idx="6" formatCode="0.0">
                  <c:v>4.5454545454545459</c:v>
                </c:pt>
                <c:pt idx="7" formatCode="0.0">
                  <c:v>3.8636363636363638</c:v>
                </c:pt>
                <c:pt idx="8" formatCode="0.0">
                  <c:v>3.9545454545454546</c:v>
                </c:pt>
              </c:numCache>
            </c:numRef>
          </c:val>
        </c:ser>
        <c:ser>
          <c:idx val="3"/>
          <c:order val="3"/>
          <c:tx>
            <c:strRef>
              <c:f>'4 класс_20_свод'!$R$7</c:f>
              <c:strCache>
                <c:ptCount val="1"/>
              </c:strCache>
            </c:strRef>
          </c:tx>
          <c:invertIfNegative val="0"/>
          <c:cat>
            <c:strRef>
              <c:f>'4 класс_20_свод'!$S$3:$AA$3</c:f>
              <c:strCache>
                <c:ptCount val="9"/>
                <c:pt idx="0">
                  <c:v>Максимальный балл</c:v>
                </c:pt>
                <c:pt idx="1">
                  <c:v>Максимальный набранный балл</c:v>
                </c:pt>
                <c:pt idx="2">
                  <c:v>Средний балл</c:v>
                </c:pt>
                <c:pt idx="3">
                  <c:v>% порога</c:v>
                </c:pt>
                <c:pt idx="4">
                  <c:v>Ср. % выполнения</c:v>
                </c:pt>
                <c:pt idx="5">
                  <c:v>Кол. не справившихся</c:v>
                </c:pt>
                <c:pt idx="6">
                  <c:v>% не справившихся</c:v>
                </c:pt>
                <c:pt idx="7">
                  <c:v>ср. отметка за работу</c:v>
                </c:pt>
                <c:pt idx="8">
                  <c:v>ср. отметка за год</c:v>
                </c:pt>
              </c:strCache>
            </c:strRef>
          </c:cat>
          <c:val>
            <c:numRef>
              <c:f>'4 класс_20_свод'!$S$7:$AA$7</c:f>
              <c:numCache>
                <c:formatCode>General</c:formatCode>
                <c:ptCount val="9"/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92556672"/>
        <c:axId val="92566656"/>
      </c:barChart>
      <c:catAx>
        <c:axId val="92556672"/>
        <c:scaling>
          <c:orientation val="minMax"/>
        </c:scaling>
        <c:delete val="0"/>
        <c:axPos val="b"/>
        <c:majorTickMark val="out"/>
        <c:minorTickMark val="none"/>
        <c:tickLblPos val="nextTo"/>
        <c:crossAx val="92566656"/>
        <c:crosses val="autoZero"/>
        <c:auto val="1"/>
        <c:lblAlgn val="ctr"/>
        <c:lblOffset val="100"/>
        <c:noMultiLvlLbl val="0"/>
      </c:catAx>
      <c:valAx>
        <c:axId val="9256665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9255667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'9 класс_20_предметы'!$B$25</c:f>
              <c:strCache>
                <c:ptCount val="1"/>
                <c:pt idx="0">
                  <c:v>4</c:v>
                </c:pt>
              </c:strCache>
            </c:strRef>
          </c:tx>
          <c:cat>
            <c:strRef>
              <c:f>'9 класс_20_предметы'!$C$3:$X$3</c:f>
              <c:strCache>
                <c:ptCount val="22"/>
                <c:pt idx="0">
                  <c:v>1</c:v>
                </c:pt>
                <c:pt idx="1">
                  <c:v>2(1)</c:v>
                </c:pt>
                <c:pt idx="2">
                  <c:v>2(2)</c:v>
                </c:pt>
                <c:pt idx="3">
                  <c:v>2(3)</c:v>
                </c:pt>
                <c:pt idx="4">
                  <c:v>2(4)</c:v>
                </c:pt>
                <c:pt idx="5">
                  <c:v>3</c:v>
                </c:pt>
                <c:pt idx="6">
                  <c:v>4(1)</c:v>
                </c:pt>
                <c:pt idx="7">
                  <c:v>4(2)</c:v>
                </c:pt>
                <c:pt idx="8">
                  <c:v>5(1)</c:v>
                </c:pt>
                <c:pt idx="9">
                  <c:v>5(2)</c:v>
                </c:pt>
                <c:pt idx="10">
                  <c:v>6(1)</c:v>
                </c:pt>
                <c:pt idx="11">
                  <c:v>6(2)</c:v>
                </c:pt>
                <c:pt idx="12">
                  <c:v>7</c:v>
                </c:pt>
                <c:pt idx="13">
                  <c:v>8(1)</c:v>
                </c:pt>
                <c:pt idx="14">
                  <c:v>8(2)</c:v>
                </c:pt>
                <c:pt idx="15">
                  <c:v>9</c:v>
                </c:pt>
                <c:pt idx="16">
                  <c:v>10(1)</c:v>
                </c:pt>
                <c:pt idx="17">
                  <c:v>10(2)</c:v>
                </c:pt>
                <c:pt idx="18">
                  <c:v>11</c:v>
                </c:pt>
                <c:pt idx="19">
                  <c:v>12</c:v>
                </c:pt>
                <c:pt idx="20">
                  <c:v>13(1)</c:v>
                </c:pt>
                <c:pt idx="21">
                  <c:v>13(2)</c:v>
                </c:pt>
              </c:strCache>
            </c:strRef>
          </c:cat>
          <c:val>
            <c:numRef>
              <c:f>'9 класс_20_предметы'!$C$25:$X$25</c:f>
              <c:numCache>
                <c:formatCode>0.0</c:formatCode>
                <c:ptCount val="22"/>
                <c:pt idx="0">
                  <c:v>2</c:v>
                </c:pt>
                <c:pt idx="1">
                  <c:v>1</c:v>
                </c:pt>
                <c:pt idx="2">
                  <c:v>1</c:v>
                </c:pt>
                <c:pt idx="3">
                  <c:v>1.5</c:v>
                </c:pt>
                <c:pt idx="4">
                  <c:v>1</c:v>
                </c:pt>
                <c:pt idx="5">
                  <c:v>0.5</c:v>
                </c:pt>
                <c:pt idx="6">
                  <c:v>0</c:v>
                </c:pt>
                <c:pt idx="7">
                  <c:v>1.5</c:v>
                </c:pt>
                <c:pt idx="8">
                  <c:v>0.5</c:v>
                </c:pt>
                <c:pt idx="9">
                  <c:v>0.5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2</c:v>
                </c:pt>
                <c:pt idx="14">
                  <c:v>0.5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0.5</c:v>
                </c:pt>
                <c:pt idx="19">
                  <c:v>1.5</c:v>
                </c:pt>
                <c:pt idx="20">
                  <c:v>1</c:v>
                </c:pt>
                <c:pt idx="21">
                  <c:v>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'9 класс_20_предметы'!$B$26</c:f>
              <c:strCache>
                <c:ptCount val="1"/>
                <c:pt idx="0">
                  <c:v>3</c:v>
                </c:pt>
              </c:strCache>
            </c:strRef>
          </c:tx>
          <c:cat>
            <c:strRef>
              <c:f>'9 класс_20_предметы'!$C$3:$X$3</c:f>
              <c:strCache>
                <c:ptCount val="22"/>
                <c:pt idx="0">
                  <c:v>1</c:v>
                </c:pt>
                <c:pt idx="1">
                  <c:v>2(1)</c:v>
                </c:pt>
                <c:pt idx="2">
                  <c:v>2(2)</c:v>
                </c:pt>
                <c:pt idx="3">
                  <c:v>2(3)</c:v>
                </c:pt>
                <c:pt idx="4">
                  <c:v>2(4)</c:v>
                </c:pt>
                <c:pt idx="5">
                  <c:v>3</c:v>
                </c:pt>
                <c:pt idx="6">
                  <c:v>4(1)</c:v>
                </c:pt>
                <c:pt idx="7">
                  <c:v>4(2)</c:v>
                </c:pt>
                <c:pt idx="8">
                  <c:v>5(1)</c:v>
                </c:pt>
                <c:pt idx="9">
                  <c:v>5(2)</c:v>
                </c:pt>
                <c:pt idx="10">
                  <c:v>6(1)</c:v>
                </c:pt>
                <c:pt idx="11">
                  <c:v>6(2)</c:v>
                </c:pt>
                <c:pt idx="12">
                  <c:v>7</c:v>
                </c:pt>
                <c:pt idx="13">
                  <c:v>8(1)</c:v>
                </c:pt>
                <c:pt idx="14">
                  <c:v>8(2)</c:v>
                </c:pt>
                <c:pt idx="15">
                  <c:v>9</c:v>
                </c:pt>
                <c:pt idx="16">
                  <c:v>10(1)</c:v>
                </c:pt>
                <c:pt idx="17">
                  <c:v>10(2)</c:v>
                </c:pt>
                <c:pt idx="18">
                  <c:v>11</c:v>
                </c:pt>
                <c:pt idx="19">
                  <c:v>12</c:v>
                </c:pt>
                <c:pt idx="20">
                  <c:v>13(1)</c:v>
                </c:pt>
                <c:pt idx="21">
                  <c:v>13(2)</c:v>
                </c:pt>
              </c:strCache>
            </c:strRef>
          </c:cat>
          <c:val>
            <c:numRef>
              <c:f>'9 класс_20_предметы'!$C$26:$X$26</c:f>
              <c:numCache>
                <c:formatCode>0.0</c:formatCode>
                <c:ptCount val="22"/>
                <c:pt idx="0">
                  <c:v>1.875</c:v>
                </c:pt>
                <c:pt idx="1">
                  <c:v>0.75</c:v>
                </c:pt>
                <c:pt idx="2">
                  <c:v>0.625</c:v>
                </c:pt>
                <c:pt idx="3">
                  <c:v>1</c:v>
                </c:pt>
                <c:pt idx="4">
                  <c:v>0.75</c:v>
                </c:pt>
                <c:pt idx="5">
                  <c:v>1.125</c:v>
                </c:pt>
                <c:pt idx="6">
                  <c:v>0</c:v>
                </c:pt>
                <c:pt idx="7">
                  <c:v>1</c:v>
                </c:pt>
                <c:pt idx="8">
                  <c:v>0.5</c:v>
                </c:pt>
                <c:pt idx="9">
                  <c:v>1.125</c:v>
                </c:pt>
                <c:pt idx="10">
                  <c:v>0.5</c:v>
                </c:pt>
                <c:pt idx="11">
                  <c:v>0.75</c:v>
                </c:pt>
                <c:pt idx="12">
                  <c:v>0.375</c:v>
                </c:pt>
                <c:pt idx="13">
                  <c:v>1</c:v>
                </c:pt>
                <c:pt idx="14">
                  <c:v>0.625</c:v>
                </c:pt>
                <c:pt idx="15">
                  <c:v>0.625</c:v>
                </c:pt>
                <c:pt idx="16">
                  <c:v>0.75</c:v>
                </c:pt>
                <c:pt idx="17">
                  <c:v>0.5</c:v>
                </c:pt>
                <c:pt idx="18">
                  <c:v>0.25</c:v>
                </c:pt>
                <c:pt idx="19">
                  <c:v>1.75</c:v>
                </c:pt>
                <c:pt idx="20">
                  <c:v>0.25</c:v>
                </c:pt>
                <c:pt idx="21">
                  <c:v>0.375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'9 класс_20_предметы'!$B$27</c:f>
              <c:strCache>
                <c:ptCount val="1"/>
                <c:pt idx="0">
                  <c:v>2</c:v>
                </c:pt>
              </c:strCache>
            </c:strRef>
          </c:tx>
          <c:cat>
            <c:strRef>
              <c:f>'9 класс_20_предметы'!$C$3:$X$3</c:f>
              <c:strCache>
                <c:ptCount val="22"/>
                <c:pt idx="0">
                  <c:v>1</c:v>
                </c:pt>
                <c:pt idx="1">
                  <c:v>2(1)</c:v>
                </c:pt>
                <c:pt idx="2">
                  <c:v>2(2)</c:v>
                </c:pt>
                <c:pt idx="3">
                  <c:v>2(3)</c:v>
                </c:pt>
                <c:pt idx="4">
                  <c:v>2(4)</c:v>
                </c:pt>
                <c:pt idx="5">
                  <c:v>3</c:v>
                </c:pt>
                <c:pt idx="6">
                  <c:v>4(1)</c:v>
                </c:pt>
                <c:pt idx="7">
                  <c:v>4(2)</c:v>
                </c:pt>
                <c:pt idx="8">
                  <c:v>5(1)</c:v>
                </c:pt>
                <c:pt idx="9">
                  <c:v>5(2)</c:v>
                </c:pt>
                <c:pt idx="10">
                  <c:v>6(1)</c:v>
                </c:pt>
                <c:pt idx="11">
                  <c:v>6(2)</c:v>
                </c:pt>
                <c:pt idx="12">
                  <c:v>7</c:v>
                </c:pt>
                <c:pt idx="13">
                  <c:v>8(1)</c:v>
                </c:pt>
                <c:pt idx="14">
                  <c:v>8(2)</c:v>
                </c:pt>
                <c:pt idx="15">
                  <c:v>9</c:v>
                </c:pt>
                <c:pt idx="16">
                  <c:v>10(1)</c:v>
                </c:pt>
                <c:pt idx="17">
                  <c:v>10(2)</c:v>
                </c:pt>
                <c:pt idx="18">
                  <c:v>11</c:v>
                </c:pt>
                <c:pt idx="19">
                  <c:v>12</c:v>
                </c:pt>
                <c:pt idx="20">
                  <c:v>13(1)</c:v>
                </c:pt>
                <c:pt idx="21">
                  <c:v>13(2)</c:v>
                </c:pt>
              </c:strCache>
            </c:strRef>
          </c:cat>
          <c:val>
            <c:numRef>
              <c:f>'9 класс_20_предметы'!$C$27:$X$27</c:f>
              <c:numCache>
                <c:formatCode>0.0</c:formatCode>
                <c:ptCount val="22"/>
                <c:pt idx="0">
                  <c:v>0.5714285714285714</c:v>
                </c:pt>
                <c:pt idx="1">
                  <c:v>0</c:v>
                </c:pt>
                <c:pt idx="2">
                  <c:v>0.2857142857142857</c:v>
                </c:pt>
                <c:pt idx="3">
                  <c:v>1</c:v>
                </c:pt>
                <c:pt idx="4">
                  <c:v>0.7142857142857143</c:v>
                </c:pt>
                <c:pt idx="5">
                  <c:v>0.8571428571428571</c:v>
                </c:pt>
                <c:pt idx="6">
                  <c:v>0</c:v>
                </c:pt>
                <c:pt idx="7">
                  <c:v>0.5714285714285714</c:v>
                </c:pt>
                <c:pt idx="8">
                  <c:v>0.2857142857142857</c:v>
                </c:pt>
                <c:pt idx="9">
                  <c:v>0.14285714285714285</c:v>
                </c:pt>
                <c:pt idx="10">
                  <c:v>0.5714285714285714</c:v>
                </c:pt>
                <c:pt idx="11">
                  <c:v>0.7142857142857143</c:v>
                </c:pt>
                <c:pt idx="12">
                  <c:v>0.2857142857142857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0.7142857142857143</c:v>
                </c:pt>
                <c:pt idx="17">
                  <c:v>0.2857142857142857</c:v>
                </c:pt>
                <c:pt idx="18">
                  <c:v>0.2857142857142857</c:v>
                </c:pt>
                <c:pt idx="19">
                  <c:v>1</c:v>
                </c:pt>
                <c:pt idx="20">
                  <c:v>0.2857142857142857</c:v>
                </c:pt>
                <c:pt idx="21">
                  <c:v>0.14285714285714285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'9 класс_20_предметы'!$B$28</c:f>
              <c:strCache>
                <c:ptCount val="1"/>
                <c:pt idx="0">
                  <c:v>медиана</c:v>
                </c:pt>
              </c:strCache>
            </c:strRef>
          </c:tx>
          <c:cat>
            <c:strRef>
              <c:f>'9 класс_20_предметы'!$C$3:$X$3</c:f>
              <c:strCache>
                <c:ptCount val="22"/>
                <c:pt idx="0">
                  <c:v>1</c:v>
                </c:pt>
                <c:pt idx="1">
                  <c:v>2(1)</c:v>
                </c:pt>
                <c:pt idx="2">
                  <c:v>2(2)</c:v>
                </c:pt>
                <c:pt idx="3">
                  <c:v>2(3)</c:v>
                </c:pt>
                <c:pt idx="4">
                  <c:v>2(4)</c:v>
                </c:pt>
                <c:pt idx="5">
                  <c:v>3</c:v>
                </c:pt>
                <c:pt idx="6">
                  <c:v>4(1)</c:v>
                </c:pt>
                <c:pt idx="7">
                  <c:v>4(2)</c:v>
                </c:pt>
                <c:pt idx="8">
                  <c:v>5(1)</c:v>
                </c:pt>
                <c:pt idx="9">
                  <c:v>5(2)</c:v>
                </c:pt>
                <c:pt idx="10">
                  <c:v>6(1)</c:v>
                </c:pt>
                <c:pt idx="11">
                  <c:v>6(2)</c:v>
                </c:pt>
                <c:pt idx="12">
                  <c:v>7</c:v>
                </c:pt>
                <c:pt idx="13">
                  <c:v>8(1)</c:v>
                </c:pt>
                <c:pt idx="14">
                  <c:v>8(2)</c:v>
                </c:pt>
                <c:pt idx="15">
                  <c:v>9</c:v>
                </c:pt>
                <c:pt idx="16">
                  <c:v>10(1)</c:v>
                </c:pt>
                <c:pt idx="17">
                  <c:v>10(2)</c:v>
                </c:pt>
                <c:pt idx="18">
                  <c:v>11</c:v>
                </c:pt>
                <c:pt idx="19">
                  <c:v>12</c:v>
                </c:pt>
                <c:pt idx="20">
                  <c:v>13(1)</c:v>
                </c:pt>
                <c:pt idx="21">
                  <c:v>13(2)</c:v>
                </c:pt>
              </c:strCache>
            </c:strRef>
          </c:cat>
          <c:val>
            <c:numRef>
              <c:f>'9 класс_20_предметы'!$C$28:$X$28</c:f>
              <c:numCache>
                <c:formatCode>0.0</c:formatCode>
                <c:ptCount val="22"/>
                <c:pt idx="0">
                  <c:v>1.875</c:v>
                </c:pt>
                <c:pt idx="1">
                  <c:v>0.75</c:v>
                </c:pt>
                <c:pt idx="2">
                  <c:v>0.625</c:v>
                </c:pt>
                <c:pt idx="3">
                  <c:v>1</c:v>
                </c:pt>
                <c:pt idx="4">
                  <c:v>0.75</c:v>
                </c:pt>
                <c:pt idx="5">
                  <c:v>0.8571428571428571</c:v>
                </c:pt>
                <c:pt idx="6">
                  <c:v>0</c:v>
                </c:pt>
                <c:pt idx="7">
                  <c:v>1</c:v>
                </c:pt>
                <c:pt idx="8">
                  <c:v>0.5</c:v>
                </c:pt>
                <c:pt idx="9">
                  <c:v>0.5</c:v>
                </c:pt>
                <c:pt idx="10">
                  <c:v>0.5714285714285714</c:v>
                </c:pt>
                <c:pt idx="11">
                  <c:v>0.75</c:v>
                </c:pt>
                <c:pt idx="12">
                  <c:v>0.375</c:v>
                </c:pt>
                <c:pt idx="13">
                  <c:v>1</c:v>
                </c:pt>
                <c:pt idx="14">
                  <c:v>0.5</c:v>
                </c:pt>
                <c:pt idx="15">
                  <c:v>0.625</c:v>
                </c:pt>
                <c:pt idx="16">
                  <c:v>0.75</c:v>
                </c:pt>
                <c:pt idx="17">
                  <c:v>0.5</c:v>
                </c:pt>
                <c:pt idx="18">
                  <c:v>0.2857142857142857</c:v>
                </c:pt>
                <c:pt idx="19">
                  <c:v>1.5</c:v>
                </c:pt>
                <c:pt idx="20">
                  <c:v>0.2857142857142857</c:v>
                </c:pt>
                <c:pt idx="21">
                  <c:v>0.375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496256"/>
        <c:axId val="114497792"/>
      </c:lineChart>
      <c:catAx>
        <c:axId val="114496256"/>
        <c:scaling>
          <c:orientation val="minMax"/>
        </c:scaling>
        <c:delete val="0"/>
        <c:axPos val="b"/>
        <c:majorTickMark val="out"/>
        <c:minorTickMark val="none"/>
        <c:tickLblPos val="nextTo"/>
        <c:crossAx val="114497792"/>
        <c:crosses val="autoZero"/>
        <c:auto val="1"/>
        <c:lblAlgn val="ctr"/>
        <c:lblOffset val="100"/>
        <c:noMultiLvlLbl val="0"/>
      </c:catAx>
      <c:valAx>
        <c:axId val="114497792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crossAx val="11449625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'9 класс_20_предметы'!$AH$25</c:f>
              <c:strCache>
                <c:ptCount val="1"/>
                <c:pt idx="0">
                  <c:v>4</c:v>
                </c:pt>
              </c:strCache>
            </c:strRef>
          </c:tx>
          <c:cat>
            <c:strRef>
              <c:f>'9 класс_20_предметы'!$AI$3:$AS$3</c:f>
              <c:strCache>
                <c:ptCount val="1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</c:strCache>
            </c:strRef>
          </c:cat>
          <c:val>
            <c:numRef>
              <c:f>'9 класс_20_предметы'!$AI$25:$AS$25</c:f>
              <c:numCache>
                <c:formatCode>0.0</c:formatCode>
                <c:ptCount val="11"/>
              </c:numCache>
            </c:numRef>
          </c:val>
          <c:smooth val="0"/>
        </c:ser>
        <c:ser>
          <c:idx val="1"/>
          <c:order val="1"/>
          <c:tx>
            <c:strRef>
              <c:f>'9 класс_20_предметы'!$AH$26</c:f>
              <c:strCache>
                <c:ptCount val="1"/>
                <c:pt idx="0">
                  <c:v>3</c:v>
                </c:pt>
              </c:strCache>
            </c:strRef>
          </c:tx>
          <c:cat>
            <c:strRef>
              <c:f>'9 класс_20_предметы'!$AI$3:$AS$3</c:f>
              <c:strCache>
                <c:ptCount val="1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</c:strCache>
            </c:strRef>
          </c:cat>
          <c:val>
            <c:numRef>
              <c:f>'9 класс_20_предметы'!$AI$26:$AS$26</c:f>
              <c:numCache>
                <c:formatCode>0.0</c:formatCode>
                <c:ptCount val="11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2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'9 класс_20_предметы'!$AH$27</c:f>
              <c:strCache>
                <c:ptCount val="1"/>
                <c:pt idx="0">
                  <c:v>2</c:v>
                </c:pt>
              </c:strCache>
            </c:strRef>
          </c:tx>
          <c:cat>
            <c:strRef>
              <c:f>'9 класс_20_предметы'!$AI$3:$AS$3</c:f>
              <c:strCache>
                <c:ptCount val="1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</c:strCache>
            </c:strRef>
          </c:cat>
          <c:val>
            <c:numRef>
              <c:f>'9 класс_20_предметы'!$AI$27:$AS$27</c:f>
              <c:numCache>
                <c:formatCode>0.0</c:formatCode>
                <c:ptCount val="11"/>
                <c:pt idx="0">
                  <c:v>0.3125</c:v>
                </c:pt>
                <c:pt idx="1">
                  <c:v>0</c:v>
                </c:pt>
                <c:pt idx="2">
                  <c:v>0.1875</c:v>
                </c:pt>
                <c:pt idx="3">
                  <c:v>0.125</c:v>
                </c:pt>
                <c:pt idx="4">
                  <c:v>0</c:v>
                </c:pt>
                <c:pt idx="5">
                  <c:v>6.25E-2</c:v>
                </c:pt>
                <c:pt idx="6">
                  <c:v>0.125</c:v>
                </c:pt>
                <c:pt idx="7">
                  <c:v>0.4375</c:v>
                </c:pt>
                <c:pt idx="8">
                  <c:v>0.125</c:v>
                </c:pt>
                <c:pt idx="9">
                  <c:v>0.125</c:v>
                </c:pt>
                <c:pt idx="10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'9 класс_20_предметы'!$AH$28</c:f>
              <c:strCache>
                <c:ptCount val="1"/>
                <c:pt idx="0">
                  <c:v>медиана</c:v>
                </c:pt>
              </c:strCache>
            </c:strRef>
          </c:tx>
          <c:cat>
            <c:strRef>
              <c:f>'9 класс_20_предметы'!$AI$3:$AS$3</c:f>
              <c:strCache>
                <c:ptCount val="1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</c:strCache>
            </c:strRef>
          </c:cat>
          <c:val>
            <c:numRef>
              <c:f>'9 класс_20_предметы'!$AI$28:$AS$28</c:f>
              <c:numCache>
                <c:formatCode>0.0</c:formatCode>
                <c:ptCount val="11"/>
                <c:pt idx="0">
                  <c:v>0.65625</c:v>
                </c:pt>
                <c:pt idx="1">
                  <c:v>0</c:v>
                </c:pt>
                <c:pt idx="2">
                  <c:v>0.59375</c:v>
                </c:pt>
                <c:pt idx="3">
                  <c:v>6.25E-2</c:v>
                </c:pt>
                <c:pt idx="4">
                  <c:v>0</c:v>
                </c:pt>
                <c:pt idx="5">
                  <c:v>3.125E-2</c:v>
                </c:pt>
                <c:pt idx="6">
                  <c:v>6.25E-2</c:v>
                </c:pt>
                <c:pt idx="7">
                  <c:v>1.21875</c:v>
                </c:pt>
                <c:pt idx="8">
                  <c:v>1.0625</c:v>
                </c:pt>
                <c:pt idx="9">
                  <c:v>6.25E-2</c:v>
                </c:pt>
                <c:pt idx="1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535040"/>
        <c:axId val="114549120"/>
      </c:lineChart>
      <c:catAx>
        <c:axId val="114535040"/>
        <c:scaling>
          <c:orientation val="minMax"/>
        </c:scaling>
        <c:delete val="0"/>
        <c:axPos val="b"/>
        <c:majorTickMark val="out"/>
        <c:minorTickMark val="none"/>
        <c:tickLblPos val="nextTo"/>
        <c:crossAx val="114549120"/>
        <c:crosses val="autoZero"/>
        <c:auto val="1"/>
        <c:lblAlgn val="ctr"/>
        <c:lblOffset val="100"/>
        <c:noMultiLvlLbl val="0"/>
      </c:catAx>
      <c:valAx>
        <c:axId val="114549120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crossAx val="11453504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'9 класс_20_предметы'!$BC$25</c:f>
              <c:strCache>
                <c:ptCount val="1"/>
                <c:pt idx="0">
                  <c:v>4</c:v>
                </c:pt>
              </c:strCache>
            </c:strRef>
          </c:tx>
          <c:cat>
            <c:strRef>
              <c:f>'9 класс_20_предметы'!$BD$3:$BY$3</c:f>
              <c:strCache>
                <c:ptCount val="22"/>
                <c:pt idx="0">
                  <c:v>1(1)</c:v>
                </c:pt>
                <c:pt idx="1">
                  <c:v>1(2)</c:v>
                </c:pt>
                <c:pt idx="2">
                  <c:v>1(3)</c:v>
                </c:pt>
                <c:pt idx="3">
                  <c:v>2(1)</c:v>
                </c:pt>
                <c:pt idx="4">
                  <c:v>2(2)</c:v>
                </c:pt>
                <c:pt idx="5">
                  <c:v>3(1)</c:v>
                </c:pt>
                <c:pt idx="6">
                  <c:v>3(2)</c:v>
                </c:pt>
                <c:pt idx="7">
                  <c:v>3(3)</c:v>
                </c:pt>
                <c:pt idx="8">
                  <c:v>4(1)</c:v>
                </c:pt>
                <c:pt idx="9">
                  <c:v>4(2)</c:v>
                </c:pt>
                <c:pt idx="10">
                  <c:v>5(1)</c:v>
                </c:pt>
                <c:pt idx="11">
                  <c:v>5(2)</c:v>
                </c:pt>
                <c:pt idx="12">
                  <c:v>5(3)</c:v>
                </c:pt>
                <c:pt idx="13">
                  <c:v>6(1)</c:v>
                </c:pt>
                <c:pt idx="14">
                  <c:v>6(2)</c:v>
                </c:pt>
                <c:pt idx="15">
                  <c:v>6(3)</c:v>
                </c:pt>
                <c:pt idx="16">
                  <c:v>7(1)</c:v>
                </c:pt>
                <c:pt idx="17">
                  <c:v>7(2)</c:v>
                </c:pt>
                <c:pt idx="18">
                  <c:v>7(3)</c:v>
                </c:pt>
                <c:pt idx="19">
                  <c:v>8(1)</c:v>
                </c:pt>
                <c:pt idx="20">
                  <c:v>8(2)</c:v>
                </c:pt>
                <c:pt idx="21">
                  <c:v>8(3)</c:v>
                </c:pt>
              </c:strCache>
            </c:strRef>
          </c:cat>
          <c:val>
            <c:numRef>
              <c:f>'9 класс_20_предметы'!$BD$25:$BY$25</c:f>
              <c:numCache>
                <c:formatCode>0.0</c:formatCode>
                <c:ptCount val="22"/>
              </c:numCache>
            </c:numRef>
          </c:val>
          <c:smooth val="0"/>
        </c:ser>
        <c:ser>
          <c:idx val="1"/>
          <c:order val="1"/>
          <c:tx>
            <c:strRef>
              <c:f>'9 класс_20_предметы'!$BC$26</c:f>
              <c:strCache>
                <c:ptCount val="1"/>
                <c:pt idx="0">
                  <c:v>3</c:v>
                </c:pt>
              </c:strCache>
            </c:strRef>
          </c:tx>
          <c:cat>
            <c:strRef>
              <c:f>'9 класс_20_предметы'!$BD$3:$BY$3</c:f>
              <c:strCache>
                <c:ptCount val="22"/>
                <c:pt idx="0">
                  <c:v>1(1)</c:v>
                </c:pt>
                <c:pt idx="1">
                  <c:v>1(2)</c:v>
                </c:pt>
                <c:pt idx="2">
                  <c:v>1(3)</c:v>
                </c:pt>
                <c:pt idx="3">
                  <c:v>2(1)</c:v>
                </c:pt>
                <c:pt idx="4">
                  <c:v>2(2)</c:v>
                </c:pt>
                <c:pt idx="5">
                  <c:v>3(1)</c:v>
                </c:pt>
                <c:pt idx="6">
                  <c:v>3(2)</c:v>
                </c:pt>
                <c:pt idx="7">
                  <c:v>3(3)</c:v>
                </c:pt>
                <c:pt idx="8">
                  <c:v>4(1)</c:v>
                </c:pt>
                <c:pt idx="9">
                  <c:v>4(2)</c:v>
                </c:pt>
                <c:pt idx="10">
                  <c:v>5(1)</c:v>
                </c:pt>
                <c:pt idx="11">
                  <c:v>5(2)</c:v>
                </c:pt>
                <c:pt idx="12">
                  <c:v>5(3)</c:v>
                </c:pt>
                <c:pt idx="13">
                  <c:v>6(1)</c:v>
                </c:pt>
                <c:pt idx="14">
                  <c:v>6(2)</c:v>
                </c:pt>
                <c:pt idx="15">
                  <c:v>6(3)</c:v>
                </c:pt>
                <c:pt idx="16">
                  <c:v>7(1)</c:v>
                </c:pt>
                <c:pt idx="17">
                  <c:v>7(2)</c:v>
                </c:pt>
                <c:pt idx="18">
                  <c:v>7(3)</c:v>
                </c:pt>
                <c:pt idx="19">
                  <c:v>8(1)</c:v>
                </c:pt>
                <c:pt idx="20">
                  <c:v>8(2)</c:v>
                </c:pt>
                <c:pt idx="21">
                  <c:v>8(3)</c:v>
                </c:pt>
              </c:strCache>
            </c:strRef>
          </c:cat>
          <c:val>
            <c:numRef>
              <c:f>'9 класс_20_предметы'!$BD$26:$BY$26</c:f>
              <c:numCache>
                <c:formatCode>0.0</c:formatCode>
                <c:ptCount val="22"/>
                <c:pt idx="0">
                  <c:v>1.7777777777777777</c:v>
                </c:pt>
                <c:pt idx="1">
                  <c:v>0.22222222222222221</c:v>
                </c:pt>
                <c:pt idx="2">
                  <c:v>0.88888888888888884</c:v>
                </c:pt>
                <c:pt idx="3">
                  <c:v>0.66666666666666663</c:v>
                </c:pt>
                <c:pt idx="4">
                  <c:v>1</c:v>
                </c:pt>
                <c:pt idx="5">
                  <c:v>1.5555555555555556</c:v>
                </c:pt>
                <c:pt idx="6">
                  <c:v>1</c:v>
                </c:pt>
                <c:pt idx="7">
                  <c:v>0.55555555555555558</c:v>
                </c:pt>
                <c:pt idx="8">
                  <c:v>1.3333333333333333</c:v>
                </c:pt>
                <c:pt idx="9">
                  <c:v>0.88888888888888884</c:v>
                </c:pt>
                <c:pt idx="10">
                  <c:v>0.1111111111111111</c:v>
                </c:pt>
                <c:pt idx="11">
                  <c:v>0.22222222222222221</c:v>
                </c:pt>
                <c:pt idx="12">
                  <c:v>0.44444444444444442</c:v>
                </c:pt>
                <c:pt idx="13">
                  <c:v>0.22222222222222221</c:v>
                </c:pt>
                <c:pt idx="14">
                  <c:v>0.22222222222222221</c:v>
                </c:pt>
                <c:pt idx="15">
                  <c:v>0.33333333333333331</c:v>
                </c:pt>
                <c:pt idx="16">
                  <c:v>1.8888888888888888</c:v>
                </c:pt>
                <c:pt idx="17">
                  <c:v>1</c:v>
                </c:pt>
                <c:pt idx="18">
                  <c:v>1</c:v>
                </c:pt>
                <c:pt idx="19">
                  <c:v>0.66666666666666663</c:v>
                </c:pt>
                <c:pt idx="20">
                  <c:v>0.88888888888888884</c:v>
                </c:pt>
                <c:pt idx="21">
                  <c:v>1.3333333333333333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'9 класс_20_предметы'!$BC$27</c:f>
              <c:strCache>
                <c:ptCount val="1"/>
                <c:pt idx="0">
                  <c:v>2</c:v>
                </c:pt>
              </c:strCache>
            </c:strRef>
          </c:tx>
          <c:cat>
            <c:strRef>
              <c:f>'9 класс_20_предметы'!$BD$3:$BY$3</c:f>
              <c:strCache>
                <c:ptCount val="22"/>
                <c:pt idx="0">
                  <c:v>1(1)</c:v>
                </c:pt>
                <c:pt idx="1">
                  <c:v>1(2)</c:v>
                </c:pt>
                <c:pt idx="2">
                  <c:v>1(3)</c:v>
                </c:pt>
                <c:pt idx="3">
                  <c:v>2(1)</c:v>
                </c:pt>
                <c:pt idx="4">
                  <c:v>2(2)</c:v>
                </c:pt>
                <c:pt idx="5">
                  <c:v>3(1)</c:v>
                </c:pt>
                <c:pt idx="6">
                  <c:v>3(2)</c:v>
                </c:pt>
                <c:pt idx="7">
                  <c:v>3(3)</c:v>
                </c:pt>
                <c:pt idx="8">
                  <c:v>4(1)</c:v>
                </c:pt>
                <c:pt idx="9">
                  <c:v>4(2)</c:v>
                </c:pt>
                <c:pt idx="10">
                  <c:v>5(1)</c:v>
                </c:pt>
                <c:pt idx="11">
                  <c:v>5(2)</c:v>
                </c:pt>
                <c:pt idx="12">
                  <c:v>5(3)</c:v>
                </c:pt>
                <c:pt idx="13">
                  <c:v>6(1)</c:v>
                </c:pt>
                <c:pt idx="14">
                  <c:v>6(2)</c:v>
                </c:pt>
                <c:pt idx="15">
                  <c:v>6(3)</c:v>
                </c:pt>
                <c:pt idx="16">
                  <c:v>7(1)</c:v>
                </c:pt>
                <c:pt idx="17">
                  <c:v>7(2)</c:v>
                </c:pt>
                <c:pt idx="18">
                  <c:v>7(3)</c:v>
                </c:pt>
                <c:pt idx="19">
                  <c:v>8(1)</c:v>
                </c:pt>
                <c:pt idx="20">
                  <c:v>8(2)</c:v>
                </c:pt>
                <c:pt idx="21">
                  <c:v>8(3)</c:v>
                </c:pt>
              </c:strCache>
            </c:strRef>
          </c:cat>
          <c:val>
            <c:numRef>
              <c:f>'9 класс_20_предметы'!$BD$27:$BY$27</c:f>
              <c:numCache>
                <c:formatCode>0.0</c:formatCode>
                <c:ptCount val="22"/>
                <c:pt idx="0">
                  <c:v>0.6</c:v>
                </c:pt>
                <c:pt idx="1">
                  <c:v>0.1</c:v>
                </c:pt>
                <c:pt idx="2">
                  <c:v>0.1</c:v>
                </c:pt>
                <c:pt idx="3">
                  <c:v>0.1</c:v>
                </c:pt>
                <c:pt idx="4">
                  <c:v>0</c:v>
                </c:pt>
                <c:pt idx="5">
                  <c:v>1.3</c:v>
                </c:pt>
                <c:pt idx="6">
                  <c:v>0.2</c:v>
                </c:pt>
                <c:pt idx="7">
                  <c:v>0.4</c:v>
                </c:pt>
                <c:pt idx="8">
                  <c:v>0.1</c:v>
                </c:pt>
                <c:pt idx="9">
                  <c:v>0.1</c:v>
                </c:pt>
                <c:pt idx="10">
                  <c:v>0</c:v>
                </c:pt>
                <c:pt idx="11">
                  <c:v>0</c:v>
                </c:pt>
                <c:pt idx="12">
                  <c:v>0.1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0.8</c:v>
                </c:pt>
                <c:pt idx="17">
                  <c:v>0.3</c:v>
                </c:pt>
                <c:pt idx="18">
                  <c:v>0.3</c:v>
                </c:pt>
                <c:pt idx="19">
                  <c:v>0.1</c:v>
                </c:pt>
                <c:pt idx="20">
                  <c:v>0</c:v>
                </c:pt>
                <c:pt idx="21">
                  <c:v>0.1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'9 класс_20_предметы'!$BC$28</c:f>
              <c:strCache>
                <c:ptCount val="1"/>
                <c:pt idx="0">
                  <c:v>медиана</c:v>
                </c:pt>
              </c:strCache>
            </c:strRef>
          </c:tx>
          <c:cat>
            <c:strRef>
              <c:f>'9 класс_20_предметы'!$BD$3:$BY$3</c:f>
              <c:strCache>
                <c:ptCount val="22"/>
                <c:pt idx="0">
                  <c:v>1(1)</c:v>
                </c:pt>
                <c:pt idx="1">
                  <c:v>1(2)</c:v>
                </c:pt>
                <c:pt idx="2">
                  <c:v>1(3)</c:v>
                </c:pt>
                <c:pt idx="3">
                  <c:v>2(1)</c:v>
                </c:pt>
                <c:pt idx="4">
                  <c:v>2(2)</c:v>
                </c:pt>
                <c:pt idx="5">
                  <c:v>3(1)</c:v>
                </c:pt>
                <c:pt idx="6">
                  <c:v>3(2)</c:v>
                </c:pt>
                <c:pt idx="7">
                  <c:v>3(3)</c:v>
                </c:pt>
                <c:pt idx="8">
                  <c:v>4(1)</c:v>
                </c:pt>
                <c:pt idx="9">
                  <c:v>4(2)</c:v>
                </c:pt>
                <c:pt idx="10">
                  <c:v>5(1)</c:v>
                </c:pt>
                <c:pt idx="11">
                  <c:v>5(2)</c:v>
                </c:pt>
                <c:pt idx="12">
                  <c:v>5(3)</c:v>
                </c:pt>
                <c:pt idx="13">
                  <c:v>6(1)</c:v>
                </c:pt>
                <c:pt idx="14">
                  <c:v>6(2)</c:v>
                </c:pt>
                <c:pt idx="15">
                  <c:v>6(3)</c:v>
                </c:pt>
                <c:pt idx="16">
                  <c:v>7(1)</c:v>
                </c:pt>
                <c:pt idx="17">
                  <c:v>7(2)</c:v>
                </c:pt>
                <c:pt idx="18">
                  <c:v>7(3)</c:v>
                </c:pt>
                <c:pt idx="19">
                  <c:v>8(1)</c:v>
                </c:pt>
                <c:pt idx="20">
                  <c:v>8(2)</c:v>
                </c:pt>
                <c:pt idx="21">
                  <c:v>8(3)</c:v>
                </c:pt>
              </c:strCache>
            </c:strRef>
          </c:cat>
          <c:val>
            <c:numRef>
              <c:f>'9 класс_20_предметы'!$BD$28:$BY$28</c:f>
              <c:numCache>
                <c:formatCode>0.0</c:formatCode>
                <c:ptCount val="22"/>
                <c:pt idx="0">
                  <c:v>1.1888888888888887</c:v>
                </c:pt>
                <c:pt idx="1">
                  <c:v>0.16111111111111109</c:v>
                </c:pt>
                <c:pt idx="2">
                  <c:v>0.49444444444444446</c:v>
                </c:pt>
                <c:pt idx="3">
                  <c:v>0.3833333333333333</c:v>
                </c:pt>
                <c:pt idx="4">
                  <c:v>0.5</c:v>
                </c:pt>
                <c:pt idx="5">
                  <c:v>1.4277777777777778</c:v>
                </c:pt>
                <c:pt idx="6">
                  <c:v>0.60000000000000009</c:v>
                </c:pt>
                <c:pt idx="7">
                  <c:v>0.4777777777777778</c:v>
                </c:pt>
                <c:pt idx="8">
                  <c:v>0.71666666666666656</c:v>
                </c:pt>
                <c:pt idx="9">
                  <c:v>0.49444444444444446</c:v>
                </c:pt>
                <c:pt idx="10">
                  <c:v>5.5555555555555552E-2</c:v>
                </c:pt>
                <c:pt idx="11">
                  <c:v>0.1111111111111111</c:v>
                </c:pt>
                <c:pt idx="12">
                  <c:v>0.27222222222222225</c:v>
                </c:pt>
                <c:pt idx="13">
                  <c:v>0.1111111111111111</c:v>
                </c:pt>
                <c:pt idx="14">
                  <c:v>0.1111111111111111</c:v>
                </c:pt>
                <c:pt idx="15">
                  <c:v>0.16666666666666666</c:v>
                </c:pt>
                <c:pt idx="16">
                  <c:v>1.3444444444444446</c:v>
                </c:pt>
                <c:pt idx="17">
                  <c:v>0.64999999999999991</c:v>
                </c:pt>
                <c:pt idx="18">
                  <c:v>0.64999999999999991</c:v>
                </c:pt>
                <c:pt idx="19">
                  <c:v>0.3833333333333333</c:v>
                </c:pt>
                <c:pt idx="20">
                  <c:v>0.44444444444444442</c:v>
                </c:pt>
                <c:pt idx="21">
                  <c:v>0.71666666666666656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5625984"/>
        <c:axId val="115627520"/>
      </c:lineChart>
      <c:catAx>
        <c:axId val="115625984"/>
        <c:scaling>
          <c:orientation val="minMax"/>
        </c:scaling>
        <c:delete val="0"/>
        <c:axPos val="b"/>
        <c:numFmt formatCode="0.0" sourceLinked="1"/>
        <c:majorTickMark val="out"/>
        <c:minorTickMark val="none"/>
        <c:tickLblPos val="nextTo"/>
        <c:crossAx val="115627520"/>
        <c:crosses val="autoZero"/>
        <c:auto val="1"/>
        <c:lblAlgn val="ctr"/>
        <c:lblOffset val="100"/>
        <c:noMultiLvlLbl val="0"/>
      </c:catAx>
      <c:valAx>
        <c:axId val="115627520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crossAx val="11562598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'9 класс_20_предметы'!$CI$25</c:f>
              <c:strCache>
                <c:ptCount val="1"/>
                <c:pt idx="0">
                  <c:v>4</c:v>
                </c:pt>
              </c:strCache>
            </c:strRef>
          </c:tx>
          <c:cat>
            <c:strRef>
              <c:f>'9 класс_20_предметы'!$CJ$3:$CV$3</c:f>
              <c:strCach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</c:strCache>
            </c:strRef>
          </c:cat>
          <c:val>
            <c:numRef>
              <c:f>'9 класс_20_предметы'!$CJ$25:$CV$25</c:f>
              <c:numCache>
                <c:formatCode>0.0</c:formatCode>
                <c:ptCount val="13"/>
              </c:numCache>
            </c:numRef>
          </c:val>
          <c:smooth val="0"/>
        </c:ser>
        <c:ser>
          <c:idx val="1"/>
          <c:order val="1"/>
          <c:tx>
            <c:strRef>
              <c:f>'9 класс_20_предметы'!$CI$26</c:f>
              <c:strCache>
                <c:ptCount val="1"/>
                <c:pt idx="0">
                  <c:v>3</c:v>
                </c:pt>
              </c:strCache>
            </c:strRef>
          </c:tx>
          <c:cat>
            <c:strRef>
              <c:f>'9 класс_20_предметы'!$CJ$3:$CV$3</c:f>
              <c:strCach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</c:strCache>
            </c:strRef>
          </c:cat>
          <c:val>
            <c:numRef>
              <c:f>'9 класс_20_предметы'!$CJ$26:$CV$26</c:f>
              <c:numCache>
                <c:formatCode>0.0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3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'9 класс_20_предметы'!$CI$27</c:f>
              <c:strCache>
                <c:ptCount val="1"/>
                <c:pt idx="0">
                  <c:v>2</c:v>
                </c:pt>
              </c:strCache>
            </c:strRef>
          </c:tx>
          <c:cat>
            <c:strRef>
              <c:f>'9 класс_20_предметы'!$CJ$3:$CV$3</c:f>
              <c:strCach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</c:strCache>
            </c:strRef>
          </c:cat>
          <c:val>
            <c:numRef>
              <c:f>'9 класс_20_предметы'!$CJ$27:$CV$27</c:f>
              <c:numCache>
                <c:formatCode>0.0</c:formatCode>
                <c:ptCount val="13"/>
                <c:pt idx="0">
                  <c:v>0.1111111111111111</c:v>
                </c:pt>
                <c:pt idx="1">
                  <c:v>0.16666666666666666</c:v>
                </c:pt>
                <c:pt idx="2">
                  <c:v>0.27777777777777779</c:v>
                </c:pt>
                <c:pt idx="3">
                  <c:v>0</c:v>
                </c:pt>
                <c:pt idx="4">
                  <c:v>0.27777777777777779</c:v>
                </c:pt>
                <c:pt idx="5">
                  <c:v>0</c:v>
                </c:pt>
                <c:pt idx="6">
                  <c:v>0.27777777777777779</c:v>
                </c:pt>
                <c:pt idx="7">
                  <c:v>0.72222222222222221</c:v>
                </c:pt>
                <c:pt idx="8">
                  <c:v>0.44444444444444442</c:v>
                </c:pt>
                <c:pt idx="9">
                  <c:v>0.16666666666666666</c:v>
                </c:pt>
                <c:pt idx="10">
                  <c:v>0</c:v>
                </c:pt>
                <c:pt idx="11">
                  <c:v>0</c:v>
                </c:pt>
                <c:pt idx="12">
                  <c:v>0.66666666666666663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'9 класс_20_предметы'!$CI$28</c:f>
              <c:strCache>
                <c:ptCount val="1"/>
                <c:pt idx="0">
                  <c:v>медиана</c:v>
                </c:pt>
              </c:strCache>
            </c:strRef>
          </c:tx>
          <c:cat>
            <c:strRef>
              <c:f>'9 класс_20_предметы'!$CJ$3:$CV$3</c:f>
              <c:strCach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</c:strCache>
            </c:strRef>
          </c:cat>
          <c:val>
            <c:numRef>
              <c:f>'9 класс_20_предметы'!$CJ$28:$CV$28</c:f>
              <c:numCache>
                <c:formatCode>0.0</c:formatCode>
                <c:ptCount val="13"/>
                <c:pt idx="0">
                  <c:v>5.5555555555555552E-2</c:v>
                </c:pt>
                <c:pt idx="1">
                  <c:v>8.3333333333333329E-2</c:v>
                </c:pt>
                <c:pt idx="2">
                  <c:v>0.63888888888888884</c:v>
                </c:pt>
                <c:pt idx="3">
                  <c:v>0</c:v>
                </c:pt>
                <c:pt idx="4">
                  <c:v>0.63888888888888884</c:v>
                </c:pt>
                <c:pt idx="5">
                  <c:v>0.5</c:v>
                </c:pt>
                <c:pt idx="6">
                  <c:v>0.1388888888888889</c:v>
                </c:pt>
                <c:pt idx="7">
                  <c:v>0.86111111111111116</c:v>
                </c:pt>
                <c:pt idx="8">
                  <c:v>0.22222222222222221</c:v>
                </c:pt>
                <c:pt idx="9">
                  <c:v>1.5833333333333335</c:v>
                </c:pt>
                <c:pt idx="10">
                  <c:v>0</c:v>
                </c:pt>
                <c:pt idx="11">
                  <c:v>0</c:v>
                </c:pt>
                <c:pt idx="12">
                  <c:v>1.3333333333333335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5668864"/>
        <c:axId val="115670400"/>
      </c:lineChart>
      <c:catAx>
        <c:axId val="115668864"/>
        <c:scaling>
          <c:orientation val="minMax"/>
        </c:scaling>
        <c:delete val="0"/>
        <c:axPos val="b"/>
        <c:numFmt formatCode="0.0" sourceLinked="1"/>
        <c:majorTickMark val="out"/>
        <c:minorTickMark val="none"/>
        <c:tickLblPos val="nextTo"/>
        <c:crossAx val="115670400"/>
        <c:crosses val="autoZero"/>
        <c:auto val="1"/>
        <c:lblAlgn val="ctr"/>
        <c:lblOffset val="100"/>
        <c:noMultiLvlLbl val="0"/>
      </c:catAx>
      <c:valAx>
        <c:axId val="115670400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crossAx val="11566886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'9 класс_20_предметы'!$DF$25</c:f>
              <c:strCache>
                <c:ptCount val="1"/>
                <c:pt idx="0">
                  <c:v>5</c:v>
                </c:pt>
              </c:strCache>
            </c:strRef>
          </c:tx>
          <c:cat>
            <c:strRef>
              <c:f>'9 класс_20_предметы'!$DG$3:$EB$3</c:f>
              <c:strCache>
                <c:ptCount val="22"/>
                <c:pt idx="0">
                  <c:v>1(1)</c:v>
                </c:pt>
                <c:pt idx="1">
                  <c:v>1(2)</c:v>
                </c:pt>
                <c:pt idx="2">
                  <c:v>2(1)</c:v>
                </c:pt>
                <c:pt idx="3">
                  <c:v>2(2)</c:v>
                </c:pt>
                <c:pt idx="4">
                  <c:v>3(1)</c:v>
                </c:pt>
                <c:pt idx="5">
                  <c:v>3(2)</c:v>
                </c:pt>
                <c:pt idx="6">
                  <c:v>4(1)</c:v>
                </c:pt>
                <c:pt idx="7">
                  <c:v>4(2)</c:v>
                </c:pt>
                <c:pt idx="8">
                  <c:v>4(3)</c:v>
                </c:pt>
                <c:pt idx="9">
                  <c:v>4(4)</c:v>
                </c:pt>
                <c:pt idx="10">
                  <c:v>5(1)</c:v>
                </c:pt>
                <c:pt idx="11">
                  <c:v>5(2)</c:v>
                </c:pt>
                <c:pt idx="12">
                  <c:v>6(1)</c:v>
                </c:pt>
                <c:pt idx="13">
                  <c:v>6(2)</c:v>
                </c:pt>
                <c:pt idx="14">
                  <c:v>6(3)</c:v>
                </c:pt>
                <c:pt idx="15">
                  <c:v>6(4)</c:v>
                </c:pt>
                <c:pt idx="16">
                  <c:v>6(5)</c:v>
                </c:pt>
                <c:pt idx="17">
                  <c:v>7(1)</c:v>
                </c:pt>
                <c:pt idx="18">
                  <c:v>7(2)</c:v>
                </c:pt>
                <c:pt idx="19">
                  <c:v>7(3)</c:v>
                </c:pt>
                <c:pt idx="20">
                  <c:v>8</c:v>
                </c:pt>
                <c:pt idx="21">
                  <c:v>9</c:v>
                </c:pt>
              </c:strCache>
            </c:strRef>
          </c:cat>
          <c:val>
            <c:numRef>
              <c:f>'9 класс_20_предметы'!$DG$25:$EB$25</c:f>
              <c:numCache>
                <c:formatCode>0.0</c:formatCode>
                <c:ptCount val="22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3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3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2</c:v>
                </c:pt>
                <c:pt idx="21">
                  <c:v>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'9 класс_20_предметы'!$DF$26</c:f>
              <c:strCache>
                <c:ptCount val="1"/>
                <c:pt idx="0">
                  <c:v>4</c:v>
                </c:pt>
              </c:strCache>
            </c:strRef>
          </c:tx>
          <c:cat>
            <c:strRef>
              <c:f>'9 класс_20_предметы'!$DG$3:$EB$3</c:f>
              <c:strCache>
                <c:ptCount val="22"/>
                <c:pt idx="0">
                  <c:v>1(1)</c:v>
                </c:pt>
                <c:pt idx="1">
                  <c:v>1(2)</c:v>
                </c:pt>
                <c:pt idx="2">
                  <c:v>2(1)</c:v>
                </c:pt>
                <c:pt idx="3">
                  <c:v>2(2)</c:v>
                </c:pt>
                <c:pt idx="4">
                  <c:v>3(1)</c:v>
                </c:pt>
                <c:pt idx="5">
                  <c:v>3(2)</c:v>
                </c:pt>
                <c:pt idx="6">
                  <c:v>4(1)</c:v>
                </c:pt>
                <c:pt idx="7">
                  <c:v>4(2)</c:v>
                </c:pt>
                <c:pt idx="8">
                  <c:v>4(3)</c:v>
                </c:pt>
                <c:pt idx="9">
                  <c:v>4(4)</c:v>
                </c:pt>
                <c:pt idx="10">
                  <c:v>5(1)</c:v>
                </c:pt>
                <c:pt idx="11">
                  <c:v>5(2)</c:v>
                </c:pt>
                <c:pt idx="12">
                  <c:v>6(1)</c:v>
                </c:pt>
                <c:pt idx="13">
                  <c:v>6(2)</c:v>
                </c:pt>
                <c:pt idx="14">
                  <c:v>6(3)</c:v>
                </c:pt>
                <c:pt idx="15">
                  <c:v>6(4)</c:v>
                </c:pt>
                <c:pt idx="16">
                  <c:v>6(5)</c:v>
                </c:pt>
                <c:pt idx="17">
                  <c:v>7(1)</c:v>
                </c:pt>
                <c:pt idx="18">
                  <c:v>7(2)</c:v>
                </c:pt>
                <c:pt idx="19">
                  <c:v>7(3)</c:v>
                </c:pt>
                <c:pt idx="20">
                  <c:v>8</c:v>
                </c:pt>
                <c:pt idx="21">
                  <c:v>9</c:v>
                </c:pt>
              </c:strCache>
            </c:strRef>
          </c:cat>
          <c:val>
            <c:numRef>
              <c:f>'9 класс_20_предметы'!$DG$26:$EB$26</c:f>
              <c:numCache>
                <c:formatCode>0.0</c:formatCode>
                <c:ptCount val="22"/>
                <c:pt idx="0">
                  <c:v>0.75</c:v>
                </c:pt>
                <c:pt idx="1">
                  <c:v>1.375</c:v>
                </c:pt>
                <c:pt idx="2">
                  <c:v>1</c:v>
                </c:pt>
                <c:pt idx="3">
                  <c:v>0.625</c:v>
                </c:pt>
                <c:pt idx="4">
                  <c:v>2.625</c:v>
                </c:pt>
                <c:pt idx="5">
                  <c:v>1.625</c:v>
                </c:pt>
                <c:pt idx="6">
                  <c:v>2</c:v>
                </c:pt>
                <c:pt idx="7">
                  <c:v>2</c:v>
                </c:pt>
                <c:pt idx="8">
                  <c:v>1</c:v>
                </c:pt>
                <c:pt idx="9">
                  <c:v>1.625</c:v>
                </c:pt>
                <c:pt idx="10">
                  <c:v>0.125</c:v>
                </c:pt>
                <c:pt idx="11">
                  <c:v>0</c:v>
                </c:pt>
                <c:pt idx="12">
                  <c:v>1.375</c:v>
                </c:pt>
                <c:pt idx="13">
                  <c:v>1</c:v>
                </c:pt>
                <c:pt idx="14">
                  <c:v>0.375</c:v>
                </c:pt>
                <c:pt idx="15">
                  <c:v>0.25</c:v>
                </c:pt>
                <c:pt idx="16">
                  <c:v>0.375</c:v>
                </c:pt>
                <c:pt idx="17">
                  <c:v>0.25</c:v>
                </c:pt>
                <c:pt idx="18">
                  <c:v>0.25</c:v>
                </c:pt>
                <c:pt idx="19">
                  <c:v>1</c:v>
                </c:pt>
                <c:pt idx="20">
                  <c:v>1.5</c:v>
                </c:pt>
                <c:pt idx="21">
                  <c:v>1.625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'9 класс_20_предметы'!$DF$27</c:f>
              <c:strCache>
                <c:ptCount val="1"/>
                <c:pt idx="0">
                  <c:v>3</c:v>
                </c:pt>
              </c:strCache>
            </c:strRef>
          </c:tx>
          <c:cat>
            <c:strRef>
              <c:f>'9 класс_20_предметы'!$DG$3:$EB$3</c:f>
              <c:strCache>
                <c:ptCount val="22"/>
                <c:pt idx="0">
                  <c:v>1(1)</c:v>
                </c:pt>
                <c:pt idx="1">
                  <c:v>1(2)</c:v>
                </c:pt>
                <c:pt idx="2">
                  <c:v>2(1)</c:v>
                </c:pt>
                <c:pt idx="3">
                  <c:v>2(2)</c:v>
                </c:pt>
                <c:pt idx="4">
                  <c:v>3(1)</c:v>
                </c:pt>
                <c:pt idx="5">
                  <c:v>3(2)</c:v>
                </c:pt>
                <c:pt idx="6">
                  <c:v>4(1)</c:v>
                </c:pt>
                <c:pt idx="7">
                  <c:v>4(2)</c:v>
                </c:pt>
                <c:pt idx="8">
                  <c:v>4(3)</c:v>
                </c:pt>
                <c:pt idx="9">
                  <c:v>4(4)</c:v>
                </c:pt>
                <c:pt idx="10">
                  <c:v>5(1)</c:v>
                </c:pt>
                <c:pt idx="11">
                  <c:v>5(2)</c:v>
                </c:pt>
                <c:pt idx="12">
                  <c:v>6(1)</c:v>
                </c:pt>
                <c:pt idx="13">
                  <c:v>6(2)</c:v>
                </c:pt>
                <c:pt idx="14">
                  <c:v>6(3)</c:v>
                </c:pt>
                <c:pt idx="15">
                  <c:v>6(4)</c:v>
                </c:pt>
                <c:pt idx="16">
                  <c:v>6(5)</c:v>
                </c:pt>
                <c:pt idx="17">
                  <c:v>7(1)</c:v>
                </c:pt>
                <c:pt idx="18">
                  <c:v>7(2)</c:v>
                </c:pt>
                <c:pt idx="19">
                  <c:v>7(3)</c:v>
                </c:pt>
                <c:pt idx="20">
                  <c:v>8</c:v>
                </c:pt>
                <c:pt idx="21">
                  <c:v>9</c:v>
                </c:pt>
              </c:strCache>
            </c:strRef>
          </c:cat>
          <c:val>
            <c:numRef>
              <c:f>'9 класс_20_предметы'!$DG$27:$EB$27</c:f>
              <c:numCache>
                <c:formatCode>0.0</c:formatCode>
                <c:ptCount val="22"/>
                <c:pt idx="0">
                  <c:v>0.375</c:v>
                </c:pt>
                <c:pt idx="1">
                  <c:v>1.25</c:v>
                </c:pt>
                <c:pt idx="2">
                  <c:v>0.5</c:v>
                </c:pt>
                <c:pt idx="3">
                  <c:v>0.125</c:v>
                </c:pt>
                <c:pt idx="4">
                  <c:v>2.125</c:v>
                </c:pt>
                <c:pt idx="5">
                  <c:v>1.125</c:v>
                </c:pt>
                <c:pt idx="6">
                  <c:v>1.25</c:v>
                </c:pt>
                <c:pt idx="7">
                  <c:v>1.25</c:v>
                </c:pt>
                <c:pt idx="8">
                  <c:v>0.625</c:v>
                </c:pt>
                <c:pt idx="9">
                  <c:v>0.625</c:v>
                </c:pt>
                <c:pt idx="10">
                  <c:v>0.25</c:v>
                </c:pt>
                <c:pt idx="11">
                  <c:v>0.125</c:v>
                </c:pt>
                <c:pt idx="12">
                  <c:v>1.25</c:v>
                </c:pt>
                <c:pt idx="13">
                  <c:v>0.75</c:v>
                </c:pt>
                <c:pt idx="14">
                  <c:v>0</c:v>
                </c:pt>
                <c:pt idx="15">
                  <c:v>0</c:v>
                </c:pt>
                <c:pt idx="16">
                  <c:v>0.125</c:v>
                </c:pt>
                <c:pt idx="17">
                  <c:v>0.375</c:v>
                </c:pt>
                <c:pt idx="18">
                  <c:v>0</c:v>
                </c:pt>
                <c:pt idx="19">
                  <c:v>0.25</c:v>
                </c:pt>
                <c:pt idx="20">
                  <c:v>0.75</c:v>
                </c:pt>
                <c:pt idx="21">
                  <c:v>0.625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'9 класс_20_предметы'!$DF$28</c:f>
              <c:strCache>
                <c:ptCount val="1"/>
                <c:pt idx="0">
                  <c:v>медиана</c:v>
                </c:pt>
              </c:strCache>
            </c:strRef>
          </c:tx>
          <c:cat>
            <c:strRef>
              <c:f>'9 класс_20_предметы'!$DG$3:$EB$3</c:f>
              <c:strCache>
                <c:ptCount val="22"/>
                <c:pt idx="0">
                  <c:v>1(1)</c:v>
                </c:pt>
                <c:pt idx="1">
                  <c:v>1(2)</c:v>
                </c:pt>
                <c:pt idx="2">
                  <c:v>2(1)</c:v>
                </c:pt>
                <c:pt idx="3">
                  <c:v>2(2)</c:v>
                </c:pt>
                <c:pt idx="4">
                  <c:v>3(1)</c:v>
                </c:pt>
                <c:pt idx="5">
                  <c:v>3(2)</c:v>
                </c:pt>
                <c:pt idx="6">
                  <c:v>4(1)</c:v>
                </c:pt>
                <c:pt idx="7">
                  <c:v>4(2)</c:v>
                </c:pt>
                <c:pt idx="8">
                  <c:v>4(3)</c:v>
                </c:pt>
                <c:pt idx="9">
                  <c:v>4(4)</c:v>
                </c:pt>
                <c:pt idx="10">
                  <c:v>5(1)</c:v>
                </c:pt>
                <c:pt idx="11">
                  <c:v>5(2)</c:v>
                </c:pt>
                <c:pt idx="12">
                  <c:v>6(1)</c:v>
                </c:pt>
                <c:pt idx="13">
                  <c:v>6(2)</c:v>
                </c:pt>
                <c:pt idx="14">
                  <c:v>6(3)</c:v>
                </c:pt>
                <c:pt idx="15">
                  <c:v>6(4)</c:v>
                </c:pt>
                <c:pt idx="16">
                  <c:v>6(5)</c:v>
                </c:pt>
                <c:pt idx="17">
                  <c:v>7(1)</c:v>
                </c:pt>
                <c:pt idx="18">
                  <c:v>7(2)</c:v>
                </c:pt>
                <c:pt idx="19">
                  <c:v>7(3)</c:v>
                </c:pt>
                <c:pt idx="20">
                  <c:v>8</c:v>
                </c:pt>
                <c:pt idx="21">
                  <c:v>9</c:v>
                </c:pt>
              </c:strCache>
            </c:strRef>
          </c:cat>
          <c:val>
            <c:numRef>
              <c:f>'9 класс_20_предметы'!$DG$28:$EB$28</c:f>
              <c:numCache>
                <c:formatCode>0.0</c:formatCode>
                <c:ptCount val="22"/>
                <c:pt idx="0">
                  <c:v>0.75</c:v>
                </c:pt>
                <c:pt idx="1">
                  <c:v>1.25</c:v>
                </c:pt>
                <c:pt idx="2">
                  <c:v>1</c:v>
                </c:pt>
                <c:pt idx="3">
                  <c:v>0.625</c:v>
                </c:pt>
                <c:pt idx="4">
                  <c:v>2.625</c:v>
                </c:pt>
                <c:pt idx="5">
                  <c:v>1.625</c:v>
                </c:pt>
                <c:pt idx="6">
                  <c:v>2</c:v>
                </c:pt>
                <c:pt idx="7">
                  <c:v>2</c:v>
                </c:pt>
                <c:pt idx="8">
                  <c:v>1</c:v>
                </c:pt>
                <c:pt idx="9">
                  <c:v>1</c:v>
                </c:pt>
                <c:pt idx="10">
                  <c:v>0.25</c:v>
                </c:pt>
                <c:pt idx="11">
                  <c:v>0</c:v>
                </c:pt>
                <c:pt idx="12">
                  <c:v>1.375</c:v>
                </c:pt>
                <c:pt idx="13">
                  <c:v>1</c:v>
                </c:pt>
                <c:pt idx="14">
                  <c:v>0.375</c:v>
                </c:pt>
                <c:pt idx="15">
                  <c:v>0.25</c:v>
                </c:pt>
                <c:pt idx="16">
                  <c:v>0.375</c:v>
                </c:pt>
                <c:pt idx="17">
                  <c:v>0.375</c:v>
                </c:pt>
                <c:pt idx="18">
                  <c:v>0.25</c:v>
                </c:pt>
                <c:pt idx="19">
                  <c:v>1</c:v>
                </c:pt>
                <c:pt idx="20">
                  <c:v>1.5</c:v>
                </c:pt>
                <c:pt idx="21">
                  <c:v>1.625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5313664"/>
        <c:axId val="115327744"/>
      </c:lineChart>
      <c:catAx>
        <c:axId val="115313664"/>
        <c:scaling>
          <c:orientation val="minMax"/>
        </c:scaling>
        <c:delete val="0"/>
        <c:axPos val="b"/>
        <c:numFmt formatCode="0.0" sourceLinked="1"/>
        <c:majorTickMark val="out"/>
        <c:minorTickMark val="none"/>
        <c:tickLblPos val="nextTo"/>
        <c:crossAx val="115327744"/>
        <c:crosses val="autoZero"/>
        <c:auto val="1"/>
        <c:lblAlgn val="ctr"/>
        <c:lblOffset val="100"/>
        <c:noMultiLvlLbl val="0"/>
      </c:catAx>
      <c:valAx>
        <c:axId val="115327744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crossAx val="11531366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'9 класс_20_предметы'!$EL$25</c:f>
              <c:strCache>
                <c:ptCount val="1"/>
                <c:pt idx="0">
                  <c:v>4</c:v>
                </c:pt>
              </c:strCache>
            </c:strRef>
          </c:tx>
          <c:cat>
            <c:strRef>
              <c:f>'9 класс_20_предметы'!$EM$3:$FE$3</c:f>
              <c:strCache>
                <c:ptCount val="1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</c:strCache>
            </c:strRef>
          </c:cat>
          <c:val>
            <c:numRef>
              <c:f>'9 класс_20_предметы'!$EM$25:$FE$25</c:f>
              <c:numCache>
                <c:formatCode>0.0</c:formatCode>
                <c:ptCount val="1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'9 класс_20_предметы'!$EL$26</c:f>
              <c:strCache>
                <c:ptCount val="1"/>
                <c:pt idx="0">
                  <c:v>3</c:v>
                </c:pt>
              </c:strCache>
            </c:strRef>
          </c:tx>
          <c:cat>
            <c:strRef>
              <c:f>'9 класс_20_предметы'!$EM$3:$FE$3</c:f>
              <c:strCache>
                <c:ptCount val="1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</c:strCache>
            </c:strRef>
          </c:cat>
          <c:val>
            <c:numRef>
              <c:f>'9 класс_20_предметы'!$EM$26:$FE$26</c:f>
              <c:numCache>
                <c:formatCode>0.0</c:formatCode>
                <c:ptCount val="19"/>
                <c:pt idx="0">
                  <c:v>0.8571428571428571</c:v>
                </c:pt>
                <c:pt idx="1">
                  <c:v>0.5714285714285714</c:v>
                </c:pt>
                <c:pt idx="2">
                  <c:v>1</c:v>
                </c:pt>
                <c:pt idx="3">
                  <c:v>0.8571428571428571</c:v>
                </c:pt>
                <c:pt idx="4">
                  <c:v>0.14285714285714285</c:v>
                </c:pt>
                <c:pt idx="5">
                  <c:v>2</c:v>
                </c:pt>
                <c:pt idx="6">
                  <c:v>0.5714285714285714</c:v>
                </c:pt>
                <c:pt idx="7">
                  <c:v>1.2857142857142858</c:v>
                </c:pt>
                <c:pt idx="8">
                  <c:v>0</c:v>
                </c:pt>
                <c:pt idx="9">
                  <c:v>0</c:v>
                </c:pt>
                <c:pt idx="10">
                  <c:v>0.42857142857142855</c:v>
                </c:pt>
                <c:pt idx="11">
                  <c:v>0.14285714285714285</c:v>
                </c:pt>
                <c:pt idx="12">
                  <c:v>0</c:v>
                </c:pt>
                <c:pt idx="13">
                  <c:v>0.7142857142857143</c:v>
                </c:pt>
                <c:pt idx="14">
                  <c:v>0</c:v>
                </c:pt>
                <c:pt idx="15">
                  <c:v>1.4285714285714286</c:v>
                </c:pt>
                <c:pt idx="16">
                  <c:v>0.42857142857142855</c:v>
                </c:pt>
                <c:pt idx="17">
                  <c:v>0.2857142857142857</c:v>
                </c:pt>
                <c:pt idx="18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'9 класс_20_предметы'!$EL$27</c:f>
              <c:strCache>
                <c:ptCount val="1"/>
                <c:pt idx="0">
                  <c:v>2</c:v>
                </c:pt>
              </c:strCache>
            </c:strRef>
          </c:tx>
          <c:cat>
            <c:strRef>
              <c:f>'9 класс_20_предметы'!$EM$3:$FE$3</c:f>
              <c:strCache>
                <c:ptCount val="1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</c:strCache>
            </c:strRef>
          </c:cat>
          <c:val>
            <c:numRef>
              <c:f>'9 класс_20_предметы'!$EM$27:$FE$27</c:f>
              <c:numCache>
                <c:formatCode>0.0</c:formatCode>
                <c:ptCount val="19"/>
                <c:pt idx="0">
                  <c:v>0.33333333333333331</c:v>
                </c:pt>
                <c:pt idx="1">
                  <c:v>0</c:v>
                </c:pt>
                <c:pt idx="2">
                  <c:v>0.33333333333333331</c:v>
                </c:pt>
                <c:pt idx="3">
                  <c:v>0.22222222222222221</c:v>
                </c:pt>
                <c:pt idx="4">
                  <c:v>0.1111111111111111</c:v>
                </c:pt>
                <c:pt idx="5">
                  <c:v>0.66666666666666663</c:v>
                </c:pt>
                <c:pt idx="6">
                  <c:v>0</c:v>
                </c:pt>
                <c:pt idx="7">
                  <c:v>0.88888888888888884</c:v>
                </c:pt>
                <c:pt idx="8">
                  <c:v>0</c:v>
                </c:pt>
                <c:pt idx="9">
                  <c:v>0</c:v>
                </c:pt>
                <c:pt idx="10">
                  <c:v>0.22222222222222221</c:v>
                </c:pt>
                <c:pt idx="11">
                  <c:v>0</c:v>
                </c:pt>
                <c:pt idx="12">
                  <c:v>0</c:v>
                </c:pt>
                <c:pt idx="13">
                  <c:v>0.1111111111111111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'9 класс_20_предметы'!$EL$28</c:f>
              <c:strCache>
                <c:ptCount val="1"/>
                <c:pt idx="0">
                  <c:v>медиана</c:v>
                </c:pt>
              </c:strCache>
            </c:strRef>
          </c:tx>
          <c:cat>
            <c:strRef>
              <c:f>'9 класс_20_предметы'!$EM$3:$FE$3</c:f>
              <c:strCache>
                <c:ptCount val="1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</c:strCache>
            </c:strRef>
          </c:cat>
          <c:val>
            <c:numRef>
              <c:f>'9 класс_20_предметы'!$EM$28:$FE$28</c:f>
              <c:numCache>
                <c:formatCode>0.0</c:formatCode>
                <c:ptCount val="19"/>
                <c:pt idx="0">
                  <c:v>0.59523809523809512</c:v>
                </c:pt>
                <c:pt idx="1">
                  <c:v>0.2857142857142857</c:v>
                </c:pt>
                <c:pt idx="2">
                  <c:v>0.66666666666666674</c:v>
                </c:pt>
                <c:pt idx="3">
                  <c:v>0.53968253968253965</c:v>
                </c:pt>
                <c:pt idx="4">
                  <c:v>0.12698412698412698</c:v>
                </c:pt>
                <c:pt idx="5">
                  <c:v>1.3333333333333335</c:v>
                </c:pt>
                <c:pt idx="6">
                  <c:v>0.2857142857142857</c:v>
                </c:pt>
                <c:pt idx="7">
                  <c:v>1.0873015873015874</c:v>
                </c:pt>
                <c:pt idx="8">
                  <c:v>0</c:v>
                </c:pt>
                <c:pt idx="9">
                  <c:v>0</c:v>
                </c:pt>
                <c:pt idx="10">
                  <c:v>0.32539682539682535</c:v>
                </c:pt>
                <c:pt idx="11">
                  <c:v>7.1428571428571425E-2</c:v>
                </c:pt>
                <c:pt idx="12">
                  <c:v>0</c:v>
                </c:pt>
                <c:pt idx="13">
                  <c:v>0.41269841269841273</c:v>
                </c:pt>
                <c:pt idx="14">
                  <c:v>0</c:v>
                </c:pt>
                <c:pt idx="15">
                  <c:v>0.7142857142857143</c:v>
                </c:pt>
                <c:pt idx="16">
                  <c:v>0.21428571428571427</c:v>
                </c:pt>
                <c:pt idx="17">
                  <c:v>0.14285714285714285</c:v>
                </c:pt>
                <c:pt idx="18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5356800"/>
        <c:axId val="115358336"/>
      </c:lineChart>
      <c:catAx>
        <c:axId val="115356800"/>
        <c:scaling>
          <c:orientation val="minMax"/>
        </c:scaling>
        <c:delete val="0"/>
        <c:axPos val="b"/>
        <c:numFmt formatCode="0.0" sourceLinked="1"/>
        <c:majorTickMark val="out"/>
        <c:minorTickMark val="none"/>
        <c:tickLblPos val="nextTo"/>
        <c:crossAx val="115358336"/>
        <c:crosses val="autoZero"/>
        <c:auto val="1"/>
        <c:lblAlgn val="ctr"/>
        <c:lblOffset val="100"/>
        <c:noMultiLvlLbl val="0"/>
      </c:catAx>
      <c:valAx>
        <c:axId val="115358336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crossAx val="11535680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'9 класс_20_предметы'!$FO$25</c:f>
              <c:strCache>
                <c:ptCount val="1"/>
                <c:pt idx="0">
                  <c:v>4</c:v>
                </c:pt>
              </c:strCache>
            </c:strRef>
          </c:tx>
          <c:val>
            <c:numRef>
              <c:f>'9 класс_20_предметы'!$FP$25:$FY$25</c:f>
              <c:numCache>
                <c:formatCode>0.0</c:formatCode>
                <c:ptCount val="10"/>
                <c:pt idx="0">
                  <c:v>3.5</c:v>
                </c:pt>
                <c:pt idx="1">
                  <c:v>1</c:v>
                </c:pt>
                <c:pt idx="2">
                  <c:v>3</c:v>
                </c:pt>
                <c:pt idx="3">
                  <c:v>0.5</c:v>
                </c:pt>
                <c:pt idx="4">
                  <c:v>2.5</c:v>
                </c:pt>
                <c:pt idx="5">
                  <c:v>1</c:v>
                </c:pt>
                <c:pt idx="6">
                  <c:v>0.5</c:v>
                </c:pt>
                <c:pt idx="7">
                  <c:v>1.5</c:v>
                </c:pt>
                <c:pt idx="8">
                  <c:v>1</c:v>
                </c:pt>
                <c:pt idx="9">
                  <c:v>2.5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'9 класс_20_предметы'!$FO$26</c:f>
              <c:strCache>
                <c:ptCount val="1"/>
                <c:pt idx="0">
                  <c:v>3</c:v>
                </c:pt>
              </c:strCache>
            </c:strRef>
          </c:tx>
          <c:val>
            <c:numRef>
              <c:f>'9 класс_20_предметы'!$FP$26:$FY$26</c:f>
              <c:numCache>
                <c:formatCode>0.0</c:formatCode>
                <c:ptCount val="10"/>
                <c:pt idx="0">
                  <c:v>2.8571428571428572</c:v>
                </c:pt>
                <c:pt idx="1">
                  <c:v>0.42857142857142855</c:v>
                </c:pt>
                <c:pt idx="2">
                  <c:v>2.2857142857142856</c:v>
                </c:pt>
                <c:pt idx="3">
                  <c:v>0.5714285714285714</c:v>
                </c:pt>
                <c:pt idx="4">
                  <c:v>2.4285714285714284</c:v>
                </c:pt>
                <c:pt idx="5">
                  <c:v>0.8571428571428571</c:v>
                </c:pt>
                <c:pt idx="6">
                  <c:v>0.7142857142857143</c:v>
                </c:pt>
                <c:pt idx="7">
                  <c:v>1.5714285714285714</c:v>
                </c:pt>
                <c:pt idx="8">
                  <c:v>0.7142857142857143</c:v>
                </c:pt>
                <c:pt idx="9">
                  <c:v>0.7142857142857143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'9 класс_20_предметы'!$FO$27</c:f>
              <c:strCache>
                <c:ptCount val="1"/>
                <c:pt idx="0">
                  <c:v>2</c:v>
                </c:pt>
              </c:strCache>
            </c:strRef>
          </c:tx>
          <c:val>
            <c:numRef>
              <c:f>'9 класс_20_предметы'!$FP$27:$FY$27</c:f>
              <c:numCache>
                <c:formatCode>0.0</c:formatCode>
                <c:ptCount val="10"/>
                <c:pt idx="0">
                  <c:v>1.375</c:v>
                </c:pt>
                <c:pt idx="1">
                  <c:v>0.25</c:v>
                </c:pt>
                <c:pt idx="2">
                  <c:v>0.625</c:v>
                </c:pt>
                <c:pt idx="3">
                  <c:v>0.125</c:v>
                </c:pt>
                <c:pt idx="4">
                  <c:v>1.625</c:v>
                </c:pt>
                <c:pt idx="5">
                  <c:v>0.625</c:v>
                </c:pt>
                <c:pt idx="6">
                  <c:v>0.25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'9 класс_20_предметы'!$FO$28</c:f>
              <c:strCache>
                <c:ptCount val="1"/>
                <c:pt idx="0">
                  <c:v>медиана</c:v>
                </c:pt>
              </c:strCache>
            </c:strRef>
          </c:tx>
          <c:val>
            <c:numRef>
              <c:f>'9 класс_20_предметы'!$FP$28:$FY$28</c:f>
              <c:numCache>
                <c:formatCode>0.0</c:formatCode>
                <c:ptCount val="10"/>
                <c:pt idx="0">
                  <c:v>2.8571428571428572</c:v>
                </c:pt>
                <c:pt idx="1">
                  <c:v>0.42857142857142855</c:v>
                </c:pt>
                <c:pt idx="2">
                  <c:v>2.2857142857142856</c:v>
                </c:pt>
                <c:pt idx="3">
                  <c:v>0.5</c:v>
                </c:pt>
                <c:pt idx="4">
                  <c:v>2.4285714285714284</c:v>
                </c:pt>
                <c:pt idx="5">
                  <c:v>0.8571428571428571</c:v>
                </c:pt>
                <c:pt idx="6">
                  <c:v>0.5</c:v>
                </c:pt>
                <c:pt idx="7">
                  <c:v>1.5</c:v>
                </c:pt>
                <c:pt idx="8">
                  <c:v>0.7142857142857143</c:v>
                </c:pt>
                <c:pt idx="9">
                  <c:v>0.7142857142857143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5405568"/>
        <c:axId val="115407104"/>
      </c:lineChart>
      <c:catAx>
        <c:axId val="115405568"/>
        <c:scaling>
          <c:orientation val="minMax"/>
        </c:scaling>
        <c:delete val="0"/>
        <c:axPos val="b"/>
        <c:numFmt formatCode="0.0" sourceLinked="1"/>
        <c:majorTickMark val="out"/>
        <c:minorTickMark val="none"/>
        <c:tickLblPos val="nextTo"/>
        <c:crossAx val="115407104"/>
        <c:crosses val="autoZero"/>
        <c:auto val="1"/>
        <c:lblAlgn val="ctr"/>
        <c:lblOffset val="100"/>
        <c:noMultiLvlLbl val="0"/>
      </c:catAx>
      <c:valAx>
        <c:axId val="115407104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crossAx val="11540556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'9 класс_20_предметы'!$GI$25</c:f>
              <c:strCache>
                <c:ptCount val="1"/>
                <c:pt idx="0">
                  <c:v>4</c:v>
                </c:pt>
              </c:strCache>
            </c:strRef>
          </c:tx>
          <c:cat>
            <c:strRef>
              <c:f>'9 класс_20_предметы'!$GJ$3:$HD$3</c:f>
              <c:strCache>
                <c:ptCount val="21"/>
                <c:pt idx="0">
                  <c:v>1K1</c:v>
                </c:pt>
                <c:pt idx="1">
                  <c:v>1K2</c:v>
                </c:pt>
                <c:pt idx="2">
                  <c:v>1K3</c:v>
                </c:pt>
                <c:pt idx="3">
                  <c:v>2K1</c:v>
                </c:pt>
                <c:pt idx="4">
                  <c:v>2K2</c:v>
                </c:pt>
                <c:pt idx="5">
                  <c:v>2K3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  <c:pt idx="10">
                  <c:v>7</c:v>
                </c:pt>
                <c:pt idx="11">
                  <c:v>8</c:v>
                </c:pt>
                <c:pt idx="12">
                  <c:v>9</c:v>
                </c:pt>
                <c:pt idx="13">
                  <c:v>10</c:v>
                </c:pt>
                <c:pt idx="14">
                  <c:v>11</c:v>
                </c:pt>
                <c:pt idx="15">
                  <c:v>12</c:v>
                </c:pt>
                <c:pt idx="16">
                  <c:v>13</c:v>
                </c:pt>
                <c:pt idx="17">
                  <c:v>14</c:v>
                </c:pt>
                <c:pt idx="18">
                  <c:v>15</c:v>
                </c:pt>
                <c:pt idx="19">
                  <c:v>16</c:v>
                </c:pt>
                <c:pt idx="20">
                  <c:v>17</c:v>
                </c:pt>
              </c:strCache>
            </c:strRef>
          </c:cat>
          <c:val>
            <c:numRef>
              <c:f>'9 класс_20_предметы'!$GJ$25:$HD$25</c:f>
              <c:numCache>
                <c:formatCode>0.0</c:formatCode>
                <c:ptCount val="21"/>
                <c:pt idx="0">
                  <c:v>3</c:v>
                </c:pt>
                <c:pt idx="1">
                  <c:v>2</c:v>
                </c:pt>
                <c:pt idx="2">
                  <c:v>2</c:v>
                </c:pt>
                <c:pt idx="3">
                  <c:v>3</c:v>
                </c:pt>
                <c:pt idx="4">
                  <c:v>1.5</c:v>
                </c:pt>
                <c:pt idx="5">
                  <c:v>2</c:v>
                </c:pt>
                <c:pt idx="6">
                  <c:v>1.5</c:v>
                </c:pt>
                <c:pt idx="7">
                  <c:v>1</c:v>
                </c:pt>
                <c:pt idx="8">
                  <c:v>1</c:v>
                </c:pt>
                <c:pt idx="9">
                  <c:v>1.5</c:v>
                </c:pt>
                <c:pt idx="10">
                  <c:v>1</c:v>
                </c:pt>
                <c:pt idx="11">
                  <c:v>2</c:v>
                </c:pt>
                <c:pt idx="12">
                  <c:v>1</c:v>
                </c:pt>
                <c:pt idx="13">
                  <c:v>0.5</c:v>
                </c:pt>
                <c:pt idx="14">
                  <c:v>1.5</c:v>
                </c:pt>
                <c:pt idx="15">
                  <c:v>1</c:v>
                </c:pt>
                <c:pt idx="16">
                  <c:v>0</c:v>
                </c:pt>
                <c:pt idx="17">
                  <c:v>2</c:v>
                </c:pt>
                <c:pt idx="18">
                  <c:v>3</c:v>
                </c:pt>
                <c:pt idx="19">
                  <c:v>2</c:v>
                </c:pt>
                <c:pt idx="20">
                  <c:v>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'9 класс_20_предметы'!$GI$26</c:f>
              <c:strCache>
                <c:ptCount val="1"/>
                <c:pt idx="0">
                  <c:v>3</c:v>
                </c:pt>
              </c:strCache>
            </c:strRef>
          </c:tx>
          <c:cat>
            <c:strRef>
              <c:f>'9 класс_20_предметы'!$GJ$3:$HD$3</c:f>
              <c:strCache>
                <c:ptCount val="21"/>
                <c:pt idx="0">
                  <c:v>1K1</c:v>
                </c:pt>
                <c:pt idx="1">
                  <c:v>1K2</c:v>
                </c:pt>
                <c:pt idx="2">
                  <c:v>1K3</c:v>
                </c:pt>
                <c:pt idx="3">
                  <c:v>2K1</c:v>
                </c:pt>
                <c:pt idx="4">
                  <c:v>2K2</c:v>
                </c:pt>
                <c:pt idx="5">
                  <c:v>2K3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  <c:pt idx="10">
                  <c:v>7</c:v>
                </c:pt>
                <c:pt idx="11">
                  <c:v>8</c:v>
                </c:pt>
                <c:pt idx="12">
                  <c:v>9</c:v>
                </c:pt>
                <c:pt idx="13">
                  <c:v>10</c:v>
                </c:pt>
                <c:pt idx="14">
                  <c:v>11</c:v>
                </c:pt>
                <c:pt idx="15">
                  <c:v>12</c:v>
                </c:pt>
                <c:pt idx="16">
                  <c:v>13</c:v>
                </c:pt>
                <c:pt idx="17">
                  <c:v>14</c:v>
                </c:pt>
                <c:pt idx="18">
                  <c:v>15</c:v>
                </c:pt>
                <c:pt idx="19">
                  <c:v>16</c:v>
                </c:pt>
                <c:pt idx="20">
                  <c:v>17</c:v>
                </c:pt>
              </c:strCache>
            </c:strRef>
          </c:cat>
          <c:val>
            <c:numRef>
              <c:f>'9 класс_20_предметы'!$GJ$26:$HD$26</c:f>
              <c:numCache>
                <c:formatCode>0.0</c:formatCode>
                <c:ptCount val="21"/>
                <c:pt idx="0">
                  <c:v>2.6</c:v>
                </c:pt>
                <c:pt idx="1">
                  <c:v>0.4</c:v>
                </c:pt>
                <c:pt idx="2">
                  <c:v>2</c:v>
                </c:pt>
                <c:pt idx="3">
                  <c:v>2.8</c:v>
                </c:pt>
                <c:pt idx="4">
                  <c:v>1</c:v>
                </c:pt>
                <c:pt idx="5">
                  <c:v>1.6</c:v>
                </c:pt>
                <c:pt idx="6">
                  <c:v>3</c:v>
                </c:pt>
                <c:pt idx="7">
                  <c:v>0.8</c:v>
                </c:pt>
                <c:pt idx="8">
                  <c:v>1.6</c:v>
                </c:pt>
                <c:pt idx="9">
                  <c:v>1</c:v>
                </c:pt>
                <c:pt idx="10">
                  <c:v>0.6</c:v>
                </c:pt>
                <c:pt idx="11">
                  <c:v>1</c:v>
                </c:pt>
                <c:pt idx="12">
                  <c:v>0.6</c:v>
                </c:pt>
                <c:pt idx="13">
                  <c:v>1</c:v>
                </c:pt>
                <c:pt idx="14">
                  <c:v>0.6</c:v>
                </c:pt>
                <c:pt idx="15">
                  <c:v>0.8</c:v>
                </c:pt>
                <c:pt idx="16">
                  <c:v>0.6</c:v>
                </c:pt>
                <c:pt idx="17">
                  <c:v>2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'9 класс_20_предметы'!$GI$27</c:f>
              <c:strCache>
                <c:ptCount val="1"/>
                <c:pt idx="0">
                  <c:v>2</c:v>
                </c:pt>
              </c:strCache>
            </c:strRef>
          </c:tx>
          <c:cat>
            <c:strRef>
              <c:f>'9 класс_20_предметы'!$GJ$3:$HD$3</c:f>
              <c:strCache>
                <c:ptCount val="21"/>
                <c:pt idx="0">
                  <c:v>1K1</c:v>
                </c:pt>
                <c:pt idx="1">
                  <c:v>1K2</c:v>
                </c:pt>
                <c:pt idx="2">
                  <c:v>1K3</c:v>
                </c:pt>
                <c:pt idx="3">
                  <c:v>2K1</c:v>
                </c:pt>
                <c:pt idx="4">
                  <c:v>2K2</c:v>
                </c:pt>
                <c:pt idx="5">
                  <c:v>2K3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  <c:pt idx="10">
                  <c:v>7</c:v>
                </c:pt>
                <c:pt idx="11">
                  <c:v>8</c:v>
                </c:pt>
                <c:pt idx="12">
                  <c:v>9</c:v>
                </c:pt>
                <c:pt idx="13">
                  <c:v>10</c:v>
                </c:pt>
                <c:pt idx="14">
                  <c:v>11</c:v>
                </c:pt>
                <c:pt idx="15">
                  <c:v>12</c:v>
                </c:pt>
                <c:pt idx="16">
                  <c:v>13</c:v>
                </c:pt>
                <c:pt idx="17">
                  <c:v>14</c:v>
                </c:pt>
                <c:pt idx="18">
                  <c:v>15</c:v>
                </c:pt>
                <c:pt idx="19">
                  <c:v>16</c:v>
                </c:pt>
                <c:pt idx="20">
                  <c:v>17</c:v>
                </c:pt>
              </c:strCache>
            </c:strRef>
          </c:cat>
          <c:val>
            <c:numRef>
              <c:f>'9 класс_20_предметы'!$GJ$27:$HD$27</c:f>
              <c:numCache>
                <c:formatCode>0.0</c:formatCode>
                <c:ptCount val="21"/>
                <c:pt idx="0">
                  <c:v>0.66666666666666663</c:v>
                </c:pt>
                <c:pt idx="1">
                  <c:v>0.22222222222222221</c:v>
                </c:pt>
                <c:pt idx="2">
                  <c:v>1.5555555555555556</c:v>
                </c:pt>
                <c:pt idx="3">
                  <c:v>0.88888888888888884</c:v>
                </c:pt>
                <c:pt idx="4">
                  <c:v>0.22222222222222221</c:v>
                </c:pt>
                <c:pt idx="5">
                  <c:v>0.33333333333333331</c:v>
                </c:pt>
                <c:pt idx="6">
                  <c:v>0.77777777777777779</c:v>
                </c:pt>
                <c:pt idx="7">
                  <c:v>0.44444444444444442</c:v>
                </c:pt>
                <c:pt idx="8">
                  <c:v>1.4444444444444444</c:v>
                </c:pt>
                <c:pt idx="9">
                  <c:v>0.44444444444444442</c:v>
                </c:pt>
                <c:pt idx="10">
                  <c:v>0.55555555555555558</c:v>
                </c:pt>
                <c:pt idx="11">
                  <c:v>0.33333333333333331</c:v>
                </c:pt>
                <c:pt idx="12">
                  <c:v>0</c:v>
                </c:pt>
                <c:pt idx="13">
                  <c:v>0.66666666666666663</c:v>
                </c:pt>
                <c:pt idx="14">
                  <c:v>0.33333333333333331</c:v>
                </c:pt>
                <c:pt idx="15">
                  <c:v>0.1111111111111111</c:v>
                </c:pt>
                <c:pt idx="16">
                  <c:v>0.1111111111111111</c:v>
                </c:pt>
                <c:pt idx="17">
                  <c:v>0.44444444444444442</c:v>
                </c:pt>
                <c:pt idx="18">
                  <c:v>0.33333333333333331</c:v>
                </c:pt>
                <c:pt idx="19">
                  <c:v>0.33333333333333331</c:v>
                </c:pt>
                <c:pt idx="20">
                  <c:v>0.55555555555555558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'9 класс_20_предметы'!$GI$28</c:f>
              <c:strCache>
                <c:ptCount val="1"/>
                <c:pt idx="0">
                  <c:v>медиана</c:v>
                </c:pt>
              </c:strCache>
            </c:strRef>
          </c:tx>
          <c:cat>
            <c:strRef>
              <c:f>'9 класс_20_предметы'!$GJ$3:$HD$3</c:f>
              <c:strCache>
                <c:ptCount val="21"/>
                <c:pt idx="0">
                  <c:v>1K1</c:v>
                </c:pt>
                <c:pt idx="1">
                  <c:v>1K2</c:v>
                </c:pt>
                <c:pt idx="2">
                  <c:v>1K3</c:v>
                </c:pt>
                <c:pt idx="3">
                  <c:v>2K1</c:v>
                </c:pt>
                <c:pt idx="4">
                  <c:v>2K2</c:v>
                </c:pt>
                <c:pt idx="5">
                  <c:v>2K3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  <c:pt idx="10">
                  <c:v>7</c:v>
                </c:pt>
                <c:pt idx="11">
                  <c:v>8</c:v>
                </c:pt>
                <c:pt idx="12">
                  <c:v>9</c:v>
                </c:pt>
                <c:pt idx="13">
                  <c:v>10</c:v>
                </c:pt>
                <c:pt idx="14">
                  <c:v>11</c:v>
                </c:pt>
                <c:pt idx="15">
                  <c:v>12</c:v>
                </c:pt>
                <c:pt idx="16">
                  <c:v>13</c:v>
                </c:pt>
                <c:pt idx="17">
                  <c:v>14</c:v>
                </c:pt>
                <c:pt idx="18">
                  <c:v>15</c:v>
                </c:pt>
                <c:pt idx="19">
                  <c:v>16</c:v>
                </c:pt>
                <c:pt idx="20">
                  <c:v>17</c:v>
                </c:pt>
              </c:strCache>
            </c:strRef>
          </c:cat>
          <c:val>
            <c:numRef>
              <c:f>'9 класс_20_предметы'!$GJ$28:$HD$28</c:f>
              <c:numCache>
                <c:formatCode>0.0</c:formatCode>
                <c:ptCount val="21"/>
                <c:pt idx="0">
                  <c:v>2.6</c:v>
                </c:pt>
                <c:pt idx="1">
                  <c:v>0.4</c:v>
                </c:pt>
                <c:pt idx="2">
                  <c:v>2</c:v>
                </c:pt>
                <c:pt idx="3">
                  <c:v>2.8</c:v>
                </c:pt>
                <c:pt idx="4">
                  <c:v>1</c:v>
                </c:pt>
                <c:pt idx="5">
                  <c:v>1.6</c:v>
                </c:pt>
                <c:pt idx="6">
                  <c:v>1.5</c:v>
                </c:pt>
                <c:pt idx="7">
                  <c:v>0.8</c:v>
                </c:pt>
                <c:pt idx="8">
                  <c:v>1.4444444444444444</c:v>
                </c:pt>
                <c:pt idx="9">
                  <c:v>1</c:v>
                </c:pt>
                <c:pt idx="10">
                  <c:v>0.6</c:v>
                </c:pt>
                <c:pt idx="11">
                  <c:v>1</c:v>
                </c:pt>
                <c:pt idx="12">
                  <c:v>0.6</c:v>
                </c:pt>
                <c:pt idx="13">
                  <c:v>0.66666666666666663</c:v>
                </c:pt>
                <c:pt idx="14">
                  <c:v>0.6</c:v>
                </c:pt>
                <c:pt idx="15">
                  <c:v>0.8</c:v>
                </c:pt>
                <c:pt idx="16">
                  <c:v>0.1111111111111111</c:v>
                </c:pt>
                <c:pt idx="17">
                  <c:v>2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5439488"/>
        <c:axId val="115441024"/>
      </c:lineChart>
      <c:catAx>
        <c:axId val="115439488"/>
        <c:scaling>
          <c:orientation val="minMax"/>
        </c:scaling>
        <c:delete val="0"/>
        <c:axPos val="b"/>
        <c:numFmt formatCode="0.0" sourceLinked="1"/>
        <c:majorTickMark val="out"/>
        <c:minorTickMark val="none"/>
        <c:tickLblPos val="nextTo"/>
        <c:crossAx val="115441024"/>
        <c:crosses val="autoZero"/>
        <c:auto val="1"/>
        <c:lblAlgn val="ctr"/>
        <c:lblOffset val="100"/>
        <c:noMultiLvlLbl val="0"/>
      </c:catAx>
      <c:valAx>
        <c:axId val="115441024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crossAx val="11543948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'9 класс_20_предметы'!$DF$93</c:f>
              <c:strCache>
                <c:ptCount val="1"/>
                <c:pt idx="0">
                  <c:v>4</c:v>
                </c:pt>
              </c:strCache>
            </c:strRef>
          </c:tx>
          <c:cat>
            <c:strRef>
              <c:f>'9 класс_20_предметы'!$DG$3:$EB$3</c:f>
              <c:strCache>
                <c:ptCount val="22"/>
                <c:pt idx="0">
                  <c:v>1(1)</c:v>
                </c:pt>
                <c:pt idx="1">
                  <c:v>1(2)</c:v>
                </c:pt>
                <c:pt idx="2">
                  <c:v>2(1)</c:v>
                </c:pt>
                <c:pt idx="3">
                  <c:v>2(2)</c:v>
                </c:pt>
                <c:pt idx="4">
                  <c:v>3(1)</c:v>
                </c:pt>
                <c:pt idx="5">
                  <c:v>3(2)</c:v>
                </c:pt>
                <c:pt idx="6">
                  <c:v>4(1)</c:v>
                </c:pt>
                <c:pt idx="7">
                  <c:v>4(2)</c:v>
                </c:pt>
                <c:pt idx="8">
                  <c:v>4(3)</c:v>
                </c:pt>
                <c:pt idx="9">
                  <c:v>4(4)</c:v>
                </c:pt>
                <c:pt idx="10">
                  <c:v>5(1)</c:v>
                </c:pt>
                <c:pt idx="11">
                  <c:v>5(2)</c:v>
                </c:pt>
                <c:pt idx="12">
                  <c:v>6(1)</c:v>
                </c:pt>
                <c:pt idx="13">
                  <c:v>6(2)</c:v>
                </c:pt>
                <c:pt idx="14">
                  <c:v>6(3)</c:v>
                </c:pt>
                <c:pt idx="15">
                  <c:v>6(4)</c:v>
                </c:pt>
                <c:pt idx="16">
                  <c:v>6(5)</c:v>
                </c:pt>
                <c:pt idx="17">
                  <c:v>7(1)</c:v>
                </c:pt>
                <c:pt idx="18">
                  <c:v>7(2)</c:v>
                </c:pt>
                <c:pt idx="19">
                  <c:v>7(3)</c:v>
                </c:pt>
                <c:pt idx="20">
                  <c:v>8</c:v>
                </c:pt>
                <c:pt idx="21">
                  <c:v>9</c:v>
                </c:pt>
              </c:strCache>
            </c:strRef>
          </c:cat>
          <c:val>
            <c:numRef>
              <c:f>'9 класс_20_предметы'!$DG$93:$EB$93</c:f>
              <c:numCache>
                <c:formatCode>0.0</c:formatCode>
                <c:ptCount val="22"/>
                <c:pt idx="0">
                  <c:v>0.8</c:v>
                </c:pt>
                <c:pt idx="1">
                  <c:v>1.8</c:v>
                </c:pt>
                <c:pt idx="2">
                  <c:v>1</c:v>
                </c:pt>
                <c:pt idx="3">
                  <c:v>0.6</c:v>
                </c:pt>
                <c:pt idx="4">
                  <c:v>3</c:v>
                </c:pt>
                <c:pt idx="5">
                  <c:v>1.2</c:v>
                </c:pt>
                <c:pt idx="6">
                  <c:v>1.4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0.2</c:v>
                </c:pt>
                <c:pt idx="12">
                  <c:v>1</c:v>
                </c:pt>
                <c:pt idx="13">
                  <c:v>0.6</c:v>
                </c:pt>
                <c:pt idx="14">
                  <c:v>0.4</c:v>
                </c:pt>
                <c:pt idx="15">
                  <c:v>0.6</c:v>
                </c:pt>
                <c:pt idx="16">
                  <c:v>0.2</c:v>
                </c:pt>
                <c:pt idx="17">
                  <c:v>0.2</c:v>
                </c:pt>
                <c:pt idx="18">
                  <c:v>0.6</c:v>
                </c:pt>
                <c:pt idx="19">
                  <c:v>0.6</c:v>
                </c:pt>
                <c:pt idx="20">
                  <c:v>1.4</c:v>
                </c:pt>
                <c:pt idx="21">
                  <c:v>1.2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'9 класс_20_предметы'!$DF$94</c:f>
              <c:strCache>
                <c:ptCount val="1"/>
                <c:pt idx="0">
                  <c:v>3</c:v>
                </c:pt>
              </c:strCache>
            </c:strRef>
          </c:tx>
          <c:cat>
            <c:strRef>
              <c:f>'9 класс_20_предметы'!$DG$3:$EB$3</c:f>
              <c:strCache>
                <c:ptCount val="22"/>
                <c:pt idx="0">
                  <c:v>1(1)</c:v>
                </c:pt>
                <c:pt idx="1">
                  <c:v>1(2)</c:v>
                </c:pt>
                <c:pt idx="2">
                  <c:v>2(1)</c:v>
                </c:pt>
                <c:pt idx="3">
                  <c:v>2(2)</c:v>
                </c:pt>
                <c:pt idx="4">
                  <c:v>3(1)</c:v>
                </c:pt>
                <c:pt idx="5">
                  <c:v>3(2)</c:v>
                </c:pt>
                <c:pt idx="6">
                  <c:v>4(1)</c:v>
                </c:pt>
                <c:pt idx="7">
                  <c:v>4(2)</c:v>
                </c:pt>
                <c:pt idx="8">
                  <c:v>4(3)</c:v>
                </c:pt>
                <c:pt idx="9">
                  <c:v>4(4)</c:v>
                </c:pt>
                <c:pt idx="10">
                  <c:v>5(1)</c:v>
                </c:pt>
                <c:pt idx="11">
                  <c:v>5(2)</c:v>
                </c:pt>
                <c:pt idx="12">
                  <c:v>6(1)</c:v>
                </c:pt>
                <c:pt idx="13">
                  <c:v>6(2)</c:v>
                </c:pt>
                <c:pt idx="14">
                  <c:v>6(3)</c:v>
                </c:pt>
                <c:pt idx="15">
                  <c:v>6(4)</c:v>
                </c:pt>
                <c:pt idx="16">
                  <c:v>6(5)</c:v>
                </c:pt>
                <c:pt idx="17">
                  <c:v>7(1)</c:v>
                </c:pt>
                <c:pt idx="18">
                  <c:v>7(2)</c:v>
                </c:pt>
                <c:pt idx="19">
                  <c:v>7(3)</c:v>
                </c:pt>
                <c:pt idx="20">
                  <c:v>8</c:v>
                </c:pt>
                <c:pt idx="21">
                  <c:v>9</c:v>
                </c:pt>
              </c:strCache>
            </c:strRef>
          </c:cat>
          <c:val>
            <c:numRef>
              <c:f>'9 класс_20_предметы'!$DG$94:$EB$94</c:f>
              <c:numCache>
                <c:formatCode>0.0</c:formatCode>
                <c:ptCount val="22"/>
                <c:pt idx="0">
                  <c:v>0.6</c:v>
                </c:pt>
                <c:pt idx="1">
                  <c:v>1.4</c:v>
                </c:pt>
                <c:pt idx="2">
                  <c:v>0.8</c:v>
                </c:pt>
                <c:pt idx="3">
                  <c:v>0.2</c:v>
                </c:pt>
                <c:pt idx="4">
                  <c:v>1.2</c:v>
                </c:pt>
                <c:pt idx="5">
                  <c:v>0.8</c:v>
                </c:pt>
                <c:pt idx="6">
                  <c:v>1.2</c:v>
                </c:pt>
                <c:pt idx="7">
                  <c:v>1</c:v>
                </c:pt>
                <c:pt idx="8">
                  <c:v>0.4</c:v>
                </c:pt>
                <c:pt idx="9">
                  <c:v>0</c:v>
                </c:pt>
                <c:pt idx="10">
                  <c:v>0.2</c:v>
                </c:pt>
                <c:pt idx="11">
                  <c:v>0.2</c:v>
                </c:pt>
                <c:pt idx="12">
                  <c:v>0.8</c:v>
                </c:pt>
                <c:pt idx="13">
                  <c:v>0.6</c:v>
                </c:pt>
                <c:pt idx="14">
                  <c:v>0.2</c:v>
                </c:pt>
                <c:pt idx="15">
                  <c:v>0</c:v>
                </c:pt>
                <c:pt idx="16">
                  <c:v>0.2</c:v>
                </c:pt>
                <c:pt idx="17">
                  <c:v>0.2</c:v>
                </c:pt>
                <c:pt idx="18">
                  <c:v>0</c:v>
                </c:pt>
                <c:pt idx="19">
                  <c:v>0.4</c:v>
                </c:pt>
                <c:pt idx="20">
                  <c:v>1</c:v>
                </c:pt>
                <c:pt idx="21">
                  <c:v>0.8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'9 класс_20_предметы'!$DF$95</c:f>
              <c:strCache>
                <c:ptCount val="1"/>
                <c:pt idx="0">
                  <c:v>2</c:v>
                </c:pt>
              </c:strCache>
            </c:strRef>
          </c:tx>
          <c:cat>
            <c:strRef>
              <c:f>'9 класс_20_предметы'!$DG$3:$EB$3</c:f>
              <c:strCache>
                <c:ptCount val="22"/>
                <c:pt idx="0">
                  <c:v>1(1)</c:v>
                </c:pt>
                <c:pt idx="1">
                  <c:v>1(2)</c:v>
                </c:pt>
                <c:pt idx="2">
                  <c:v>2(1)</c:v>
                </c:pt>
                <c:pt idx="3">
                  <c:v>2(2)</c:v>
                </c:pt>
                <c:pt idx="4">
                  <c:v>3(1)</c:v>
                </c:pt>
                <c:pt idx="5">
                  <c:v>3(2)</c:v>
                </c:pt>
                <c:pt idx="6">
                  <c:v>4(1)</c:v>
                </c:pt>
                <c:pt idx="7">
                  <c:v>4(2)</c:v>
                </c:pt>
                <c:pt idx="8">
                  <c:v>4(3)</c:v>
                </c:pt>
                <c:pt idx="9">
                  <c:v>4(4)</c:v>
                </c:pt>
                <c:pt idx="10">
                  <c:v>5(1)</c:v>
                </c:pt>
                <c:pt idx="11">
                  <c:v>5(2)</c:v>
                </c:pt>
                <c:pt idx="12">
                  <c:v>6(1)</c:v>
                </c:pt>
                <c:pt idx="13">
                  <c:v>6(2)</c:v>
                </c:pt>
                <c:pt idx="14">
                  <c:v>6(3)</c:v>
                </c:pt>
                <c:pt idx="15">
                  <c:v>6(4)</c:v>
                </c:pt>
                <c:pt idx="16">
                  <c:v>6(5)</c:v>
                </c:pt>
                <c:pt idx="17">
                  <c:v>7(1)</c:v>
                </c:pt>
                <c:pt idx="18">
                  <c:v>7(2)</c:v>
                </c:pt>
                <c:pt idx="19">
                  <c:v>7(3)</c:v>
                </c:pt>
                <c:pt idx="20">
                  <c:v>8</c:v>
                </c:pt>
                <c:pt idx="21">
                  <c:v>9</c:v>
                </c:pt>
              </c:strCache>
            </c:strRef>
          </c:cat>
          <c:val>
            <c:numRef>
              <c:f>'9 класс_20_предметы'!$DG$95:$EB$95</c:f>
              <c:numCache>
                <c:formatCode>0.0</c:formatCode>
                <c:ptCount val="22"/>
                <c:pt idx="0">
                  <c:v>0.55555555555555558</c:v>
                </c:pt>
                <c:pt idx="1">
                  <c:v>0.55555555555555558</c:v>
                </c:pt>
                <c:pt idx="2">
                  <c:v>0.1111111111111111</c:v>
                </c:pt>
                <c:pt idx="3">
                  <c:v>0</c:v>
                </c:pt>
                <c:pt idx="4">
                  <c:v>0.77777777777777779</c:v>
                </c:pt>
                <c:pt idx="5">
                  <c:v>0.55555555555555558</c:v>
                </c:pt>
                <c:pt idx="6">
                  <c:v>0.66666666666666663</c:v>
                </c:pt>
                <c:pt idx="7">
                  <c:v>0.66666666666666663</c:v>
                </c:pt>
                <c:pt idx="8">
                  <c:v>0.22222222222222221</c:v>
                </c:pt>
                <c:pt idx="9">
                  <c:v>0.55555555555555558</c:v>
                </c:pt>
                <c:pt idx="10">
                  <c:v>0</c:v>
                </c:pt>
                <c:pt idx="11">
                  <c:v>0</c:v>
                </c:pt>
                <c:pt idx="12">
                  <c:v>0.66666666666666663</c:v>
                </c:pt>
                <c:pt idx="13">
                  <c:v>0.1111111111111111</c:v>
                </c:pt>
                <c:pt idx="14">
                  <c:v>0.1111111111111111</c:v>
                </c:pt>
                <c:pt idx="15">
                  <c:v>0</c:v>
                </c:pt>
                <c:pt idx="16">
                  <c:v>0.1111111111111111</c:v>
                </c:pt>
                <c:pt idx="17">
                  <c:v>0.22222222222222221</c:v>
                </c:pt>
                <c:pt idx="18">
                  <c:v>0.1111111111111111</c:v>
                </c:pt>
                <c:pt idx="19">
                  <c:v>0.22222222222222221</c:v>
                </c:pt>
                <c:pt idx="20">
                  <c:v>0.55555555555555558</c:v>
                </c:pt>
                <c:pt idx="21">
                  <c:v>0.55555555555555558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'9 класс_20_предметы'!$DF$96</c:f>
              <c:strCache>
                <c:ptCount val="1"/>
                <c:pt idx="0">
                  <c:v>медиана</c:v>
                </c:pt>
              </c:strCache>
            </c:strRef>
          </c:tx>
          <c:cat>
            <c:strRef>
              <c:f>'9 класс_20_предметы'!$DG$3:$EB$3</c:f>
              <c:strCache>
                <c:ptCount val="22"/>
                <c:pt idx="0">
                  <c:v>1(1)</c:v>
                </c:pt>
                <c:pt idx="1">
                  <c:v>1(2)</c:v>
                </c:pt>
                <c:pt idx="2">
                  <c:v>2(1)</c:v>
                </c:pt>
                <c:pt idx="3">
                  <c:v>2(2)</c:v>
                </c:pt>
                <c:pt idx="4">
                  <c:v>3(1)</c:v>
                </c:pt>
                <c:pt idx="5">
                  <c:v>3(2)</c:v>
                </c:pt>
                <c:pt idx="6">
                  <c:v>4(1)</c:v>
                </c:pt>
                <c:pt idx="7">
                  <c:v>4(2)</c:v>
                </c:pt>
                <c:pt idx="8">
                  <c:v>4(3)</c:v>
                </c:pt>
                <c:pt idx="9">
                  <c:v>4(4)</c:v>
                </c:pt>
                <c:pt idx="10">
                  <c:v>5(1)</c:v>
                </c:pt>
                <c:pt idx="11">
                  <c:v>5(2)</c:v>
                </c:pt>
                <c:pt idx="12">
                  <c:v>6(1)</c:v>
                </c:pt>
                <c:pt idx="13">
                  <c:v>6(2)</c:v>
                </c:pt>
                <c:pt idx="14">
                  <c:v>6(3)</c:v>
                </c:pt>
                <c:pt idx="15">
                  <c:v>6(4)</c:v>
                </c:pt>
                <c:pt idx="16">
                  <c:v>6(5)</c:v>
                </c:pt>
                <c:pt idx="17">
                  <c:v>7(1)</c:v>
                </c:pt>
                <c:pt idx="18">
                  <c:v>7(2)</c:v>
                </c:pt>
                <c:pt idx="19">
                  <c:v>7(3)</c:v>
                </c:pt>
                <c:pt idx="20">
                  <c:v>8</c:v>
                </c:pt>
                <c:pt idx="21">
                  <c:v>9</c:v>
                </c:pt>
              </c:strCache>
            </c:strRef>
          </c:cat>
          <c:val>
            <c:numRef>
              <c:f>'9 класс_20_предметы'!$DG$96:$EB$96</c:f>
              <c:numCache>
                <c:formatCode>0.0</c:formatCode>
                <c:ptCount val="22"/>
                <c:pt idx="0">
                  <c:v>0.6</c:v>
                </c:pt>
                <c:pt idx="1">
                  <c:v>1.4</c:v>
                </c:pt>
                <c:pt idx="2">
                  <c:v>0.8</c:v>
                </c:pt>
                <c:pt idx="3">
                  <c:v>0.2</c:v>
                </c:pt>
                <c:pt idx="4">
                  <c:v>1.2</c:v>
                </c:pt>
                <c:pt idx="5">
                  <c:v>0.8</c:v>
                </c:pt>
                <c:pt idx="6">
                  <c:v>1.2</c:v>
                </c:pt>
                <c:pt idx="7">
                  <c:v>1</c:v>
                </c:pt>
                <c:pt idx="8">
                  <c:v>0.4</c:v>
                </c:pt>
                <c:pt idx="9">
                  <c:v>0.55555555555555558</c:v>
                </c:pt>
                <c:pt idx="10">
                  <c:v>0.2</c:v>
                </c:pt>
                <c:pt idx="11">
                  <c:v>0.2</c:v>
                </c:pt>
                <c:pt idx="12">
                  <c:v>0.8</c:v>
                </c:pt>
                <c:pt idx="13">
                  <c:v>0.6</c:v>
                </c:pt>
                <c:pt idx="14">
                  <c:v>0.2</c:v>
                </c:pt>
                <c:pt idx="15">
                  <c:v>0</c:v>
                </c:pt>
                <c:pt idx="16">
                  <c:v>0.2</c:v>
                </c:pt>
                <c:pt idx="17">
                  <c:v>0.2</c:v>
                </c:pt>
                <c:pt idx="18">
                  <c:v>0.1111111111111111</c:v>
                </c:pt>
                <c:pt idx="19">
                  <c:v>0.4</c:v>
                </c:pt>
                <c:pt idx="20">
                  <c:v>1</c:v>
                </c:pt>
                <c:pt idx="21">
                  <c:v>0.8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5951104"/>
        <c:axId val="115952640"/>
      </c:lineChart>
      <c:catAx>
        <c:axId val="115951104"/>
        <c:scaling>
          <c:orientation val="minMax"/>
        </c:scaling>
        <c:delete val="0"/>
        <c:axPos val="b"/>
        <c:numFmt formatCode="0.0" sourceLinked="1"/>
        <c:majorTickMark val="out"/>
        <c:minorTickMark val="none"/>
        <c:tickLblPos val="nextTo"/>
        <c:crossAx val="115952640"/>
        <c:crosses val="autoZero"/>
        <c:auto val="1"/>
        <c:lblAlgn val="ctr"/>
        <c:lblOffset val="100"/>
        <c:noMultiLvlLbl val="0"/>
      </c:catAx>
      <c:valAx>
        <c:axId val="115952640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crossAx val="11595110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'9 класс_20_свод'!$AM$3</c:f>
              <c:strCache>
                <c:ptCount val="1"/>
                <c:pt idx="0">
                  <c:v>Максимальный балл</c:v>
                </c:pt>
              </c:strCache>
            </c:strRef>
          </c:tx>
          <c:invertIfNegative val="0"/>
          <c:cat>
            <c:strRef>
              <c:f>'9 класс_20_свод'!$AL$4:$AL$12</c:f>
              <c:strCache>
                <c:ptCount val="8"/>
                <c:pt idx="0">
                  <c:v>География</c:v>
                </c:pt>
                <c:pt idx="1">
                  <c:v>Русский язык</c:v>
                </c:pt>
                <c:pt idx="2">
                  <c:v>Математика</c:v>
                </c:pt>
                <c:pt idx="3">
                  <c:v>Биология</c:v>
                </c:pt>
                <c:pt idx="4">
                  <c:v>Физика</c:v>
                </c:pt>
                <c:pt idx="5">
                  <c:v>Обществознание</c:v>
                </c:pt>
                <c:pt idx="6">
                  <c:v>Химия</c:v>
                </c:pt>
                <c:pt idx="7">
                  <c:v>История</c:v>
                </c:pt>
              </c:strCache>
            </c:strRef>
          </c:cat>
          <c:val>
            <c:numRef>
              <c:f>'9 класс_20_свод'!$AM$4:$AM$12</c:f>
              <c:numCache>
                <c:formatCode>General</c:formatCode>
                <c:ptCount val="9"/>
                <c:pt idx="0">
                  <c:v>40</c:v>
                </c:pt>
                <c:pt idx="1">
                  <c:v>51</c:v>
                </c:pt>
                <c:pt idx="2">
                  <c:v>25</c:v>
                </c:pt>
                <c:pt idx="3">
                  <c:v>35</c:v>
                </c:pt>
                <c:pt idx="4">
                  <c:v>18</c:v>
                </c:pt>
                <c:pt idx="5">
                  <c:v>25</c:v>
                </c:pt>
                <c:pt idx="6">
                  <c:v>36</c:v>
                </c:pt>
                <c:pt idx="7">
                  <c:v>24</c:v>
                </c:pt>
              </c:numCache>
            </c:numRef>
          </c:val>
        </c:ser>
        <c:ser>
          <c:idx val="1"/>
          <c:order val="1"/>
          <c:tx>
            <c:strRef>
              <c:f>'9 класс_20_свод'!$AN$3</c:f>
              <c:strCache>
                <c:ptCount val="1"/>
                <c:pt idx="0">
                  <c:v>Максимальный набранный балл</c:v>
                </c:pt>
              </c:strCache>
            </c:strRef>
          </c:tx>
          <c:invertIfNegative val="0"/>
          <c:cat>
            <c:strRef>
              <c:f>'9 класс_20_свод'!$AL$4:$AL$12</c:f>
              <c:strCache>
                <c:ptCount val="8"/>
                <c:pt idx="0">
                  <c:v>География</c:v>
                </c:pt>
                <c:pt idx="1">
                  <c:v>Русский язык</c:v>
                </c:pt>
                <c:pt idx="2">
                  <c:v>Математика</c:v>
                </c:pt>
                <c:pt idx="3">
                  <c:v>Биология</c:v>
                </c:pt>
                <c:pt idx="4">
                  <c:v>Физика</c:v>
                </c:pt>
                <c:pt idx="5">
                  <c:v>Обществознание</c:v>
                </c:pt>
                <c:pt idx="6">
                  <c:v>Химия</c:v>
                </c:pt>
                <c:pt idx="7">
                  <c:v>История</c:v>
                </c:pt>
              </c:strCache>
            </c:strRef>
          </c:cat>
          <c:val>
            <c:numRef>
              <c:f>'9 класс_20_свод'!$AN$4:$AN$12</c:f>
              <c:numCache>
                <c:formatCode>General</c:formatCode>
                <c:ptCount val="9"/>
                <c:pt idx="0">
                  <c:v>24</c:v>
                </c:pt>
                <c:pt idx="1">
                  <c:v>34</c:v>
                </c:pt>
                <c:pt idx="2">
                  <c:v>13</c:v>
                </c:pt>
                <c:pt idx="3">
                  <c:v>23</c:v>
                </c:pt>
                <c:pt idx="4">
                  <c:v>6</c:v>
                </c:pt>
                <c:pt idx="5">
                  <c:v>17</c:v>
                </c:pt>
                <c:pt idx="6">
                  <c:v>24</c:v>
                </c:pt>
                <c:pt idx="7">
                  <c:v>9</c:v>
                </c:pt>
              </c:numCache>
            </c:numRef>
          </c:val>
        </c:ser>
        <c:ser>
          <c:idx val="2"/>
          <c:order val="2"/>
          <c:tx>
            <c:strRef>
              <c:f>'9 класс_20_свод'!$AO$3</c:f>
              <c:strCache>
                <c:ptCount val="1"/>
                <c:pt idx="0">
                  <c:v>Средний балл</c:v>
                </c:pt>
              </c:strCache>
            </c:strRef>
          </c:tx>
          <c:invertIfNegative val="0"/>
          <c:cat>
            <c:strRef>
              <c:f>'9 класс_20_свод'!$AL$4:$AL$12</c:f>
              <c:strCache>
                <c:ptCount val="8"/>
                <c:pt idx="0">
                  <c:v>География</c:v>
                </c:pt>
                <c:pt idx="1">
                  <c:v>Русский язык</c:v>
                </c:pt>
                <c:pt idx="2">
                  <c:v>Математика</c:v>
                </c:pt>
                <c:pt idx="3">
                  <c:v>Биология</c:v>
                </c:pt>
                <c:pt idx="4">
                  <c:v>Физика</c:v>
                </c:pt>
                <c:pt idx="5">
                  <c:v>Обществознание</c:v>
                </c:pt>
                <c:pt idx="6">
                  <c:v>Химия</c:v>
                </c:pt>
                <c:pt idx="7">
                  <c:v>История</c:v>
                </c:pt>
              </c:strCache>
            </c:strRef>
          </c:cat>
          <c:val>
            <c:numRef>
              <c:f>'9 класс_20_свод'!$AO$4:$AO$12</c:f>
              <c:numCache>
                <c:formatCode>0.0</c:formatCode>
                <c:ptCount val="9"/>
                <c:pt idx="0">
                  <c:v>10.55</c:v>
                </c:pt>
                <c:pt idx="1">
                  <c:v>14.95</c:v>
                </c:pt>
                <c:pt idx="2">
                  <c:v>5.05</c:v>
                </c:pt>
                <c:pt idx="3">
                  <c:v>12.2</c:v>
                </c:pt>
                <c:pt idx="4">
                  <c:v>1.5</c:v>
                </c:pt>
                <c:pt idx="5">
                  <c:v>8.65</c:v>
                </c:pt>
                <c:pt idx="6">
                  <c:v>11.55</c:v>
                </c:pt>
                <c:pt idx="7">
                  <c:v>3.25</c:v>
                </c:pt>
              </c:numCache>
            </c:numRef>
          </c:val>
        </c:ser>
        <c:ser>
          <c:idx val="3"/>
          <c:order val="3"/>
          <c:tx>
            <c:strRef>
              <c:f>'9 класс_20_свод'!$AP$3</c:f>
              <c:strCache>
                <c:ptCount val="1"/>
                <c:pt idx="0">
                  <c:v>% порога</c:v>
                </c:pt>
              </c:strCache>
            </c:strRef>
          </c:tx>
          <c:invertIfNegative val="0"/>
          <c:cat>
            <c:strRef>
              <c:f>'9 класс_20_свод'!$AL$4:$AL$12</c:f>
              <c:strCache>
                <c:ptCount val="8"/>
                <c:pt idx="0">
                  <c:v>География</c:v>
                </c:pt>
                <c:pt idx="1">
                  <c:v>Русский язык</c:v>
                </c:pt>
                <c:pt idx="2">
                  <c:v>Математика</c:v>
                </c:pt>
                <c:pt idx="3">
                  <c:v>Биология</c:v>
                </c:pt>
                <c:pt idx="4">
                  <c:v>Физика</c:v>
                </c:pt>
                <c:pt idx="5">
                  <c:v>Обществознание</c:v>
                </c:pt>
                <c:pt idx="6">
                  <c:v>Химия</c:v>
                </c:pt>
                <c:pt idx="7">
                  <c:v>История</c:v>
                </c:pt>
              </c:strCache>
            </c:strRef>
          </c:cat>
          <c:val>
            <c:numRef>
              <c:f>'9 класс_20_свод'!$AP$4:$AP$12</c:f>
              <c:numCache>
                <c:formatCode>0.0</c:formatCode>
                <c:ptCount val="9"/>
                <c:pt idx="0">
                  <c:v>32.5</c:v>
                </c:pt>
                <c:pt idx="1">
                  <c:v>49.019607843137258</c:v>
                </c:pt>
                <c:pt idx="2">
                  <c:v>32</c:v>
                </c:pt>
                <c:pt idx="3">
                  <c:v>37.142857142857146</c:v>
                </c:pt>
                <c:pt idx="4">
                  <c:v>27.777777777777779</c:v>
                </c:pt>
                <c:pt idx="5">
                  <c:v>44</c:v>
                </c:pt>
                <c:pt idx="6">
                  <c:v>27.777777777777779</c:v>
                </c:pt>
                <c:pt idx="7">
                  <c:v>29.166666666666668</c:v>
                </c:pt>
              </c:numCache>
            </c:numRef>
          </c:val>
        </c:ser>
        <c:ser>
          <c:idx val="4"/>
          <c:order val="4"/>
          <c:tx>
            <c:strRef>
              <c:f>'9 класс_20_свод'!$AQ$3</c:f>
              <c:strCache>
                <c:ptCount val="1"/>
                <c:pt idx="0">
                  <c:v>% выполнения</c:v>
                </c:pt>
              </c:strCache>
            </c:strRef>
          </c:tx>
          <c:invertIfNegative val="0"/>
          <c:cat>
            <c:strRef>
              <c:f>'9 класс_20_свод'!$AL$4:$AL$12</c:f>
              <c:strCache>
                <c:ptCount val="8"/>
                <c:pt idx="0">
                  <c:v>География</c:v>
                </c:pt>
                <c:pt idx="1">
                  <c:v>Русский язык</c:v>
                </c:pt>
                <c:pt idx="2">
                  <c:v>Математика</c:v>
                </c:pt>
                <c:pt idx="3">
                  <c:v>Биология</c:v>
                </c:pt>
                <c:pt idx="4">
                  <c:v>Физика</c:v>
                </c:pt>
                <c:pt idx="5">
                  <c:v>Обществознание</c:v>
                </c:pt>
                <c:pt idx="6">
                  <c:v>Химия</c:v>
                </c:pt>
                <c:pt idx="7">
                  <c:v>История</c:v>
                </c:pt>
              </c:strCache>
            </c:strRef>
          </c:cat>
          <c:val>
            <c:numRef>
              <c:f>'9 класс_20_свод'!$AQ$4:$AQ$12</c:f>
              <c:numCache>
                <c:formatCode>0.0</c:formatCode>
                <c:ptCount val="9"/>
                <c:pt idx="0">
                  <c:v>23.977272727272727</c:v>
                </c:pt>
                <c:pt idx="1">
                  <c:v>26.6488413547237</c:v>
                </c:pt>
                <c:pt idx="2">
                  <c:v>18.363636363636363</c:v>
                </c:pt>
                <c:pt idx="3">
                  <c:v>31.688311688311693</c:v>
                </c:pt>
                <c:pt idx="4">
                  <c:v>7.5757575757575752</c:v>
                </c:pt>
                <c:pt idx="5">
                  <c:v>31.454545454545453</c:v>
                </c:pt>
                <c:pt idx="6">
                  <c:v>29.166666666666671</c:v>
                </c:pt>
                <c:pt idx="7">
                  <c:v>12.310606060606061</c:v>
                </c:pt>
              </c:numCache>
            </c:numRef>
          </c:val>
        </c:ser>
        <c:ser>
          <c:idx val="5"/>
          <c:order val="5"/>
          <c:tx>
            <c:strRef>
              <c:f>'9 класс_20_свод'!$AR$3</c:f>
              <c:strCache>
                <c:ptCount val="1"/>
                <c:pt idx="0">
                  <c:v>Кол. не справившихся</c:v>
                </c:pt>
              </c:strCache>
            </c:strRef>
          </c:tx>
          <c:invertIfNegative val="0"/>
          <c:cat>
            <c:strRef>
              <c:f>'9 класс_20_свод'!$AL$4:$AL$12</c:f>
              <c:strCache>
                <c:ptCount val="8"/>
                <c:pt idx="0">
                  <c:v>География</c:v>
                </c:pt>
                <c:pt idx="1">
                  <c:v>Русский язык</c:v>
                </c:pt>
                <c:pt idx="2">
                  <c:v>Математика</c:v>
                </c:pt>
                <c:pt idx="3">
                  <c:v>Биология</c:v>
                </c:pt>
                <c:pt idx="4">
                  <c:v>Физика</c:v>
                </c:pt>
                <c:pt idx="5">
                  <c:v>Обществознание</c:v>
                </c:pt>
                <c:pt idx="6">
                  <c:v>Химия</c:v>
                </c:pt>
                <c:pt idx="7">
                  <c:v>История</c:v>
                </c:pt>
              </c:strCache>
            </c:strRef>
          </c:cat>
          <c:val>
            <c:numRef>
              <c:f>'9 класс_20_свод'!$AR$4:$AR$12</c:f>
              <c:numCache>
                <c:formatCode>General</c:formatCode>
                <c:ptCount val="9"/>
                <c:pt idx="0">
                  <c:v>11</c:v>
                </c:pt>
                <c:pt idx="1">
                  <c:v>14</c:v>
                </c:pt>
                <c:pt idx="2">
                  <c:v>13</c:v>
                </c:pt>
                <c:pt idx="3">
                  <c:v>11</c:v>
                </c:pt>
                <c:pt idx="4">
                  <c:v>18</c:v>
                </c:pt>
                <c:pt idx="5">
                  <c:v>10</c:v>
                </c:pt>
                <c:pt idx="6">
                  <c:v>10</c:v>
                </c:pt>
                <c:pt idx="7">
                  <c:v>18</c:v>
                </c:pt>
              </c:numCache>
            </c:numRef>
          </c:val>
        </c:ser>
        <c:ser>
          <c:idx val="6"/>
          <c:order val="6"/>
          <c:tx>
            <c:strRef>
              <c:f>'9 класс_20_свод'!$AS$3</c:f>
              <c:strCache>
                <c:ptCount val="1"/>
                <c:pt idx="0">
                  <c:v>% не справившихся</c:v>
                </c:pt>
              </c:strCache>
            </c:strRef>
          </c:tx>
          <c:invertIfNegative val="0"/>
          <c:cat>
            <c:strRef>
              <c:f>'9 класс_20_свод'!$AL$4:$AL$12</c:f>
              <c:strCache>
                <c:ptCount val="8"/>
                <c:pt idx="0">
                  <c:v>География</c:v>
                </c:pt>
                <c:pt idx="1">
                  <c:v>Русский язык</c:v>
                </c:pt>
                <c:pt idx="2">
                  <c:v>Математика</c:v>
                </c:pt>
                <c:pt idx="3">
                  <c:v>Биология</c:v>
                </c:pt>
                <c:pt idx="4">
                  <c:v>Физика</c:v>
                </c:pt>
                <c:pt idx="5">
                  <c:v>Обществознание</c:v>
                </c:pt>
                <c:pt idx="6">
                  <c:v>Химия</c:v>
                </c:pt>
                <c:pt idx="7">
                  <c:v>История</c:v>
                </c:pt>
              </c:strCache>
            </c:strRef>
          </c:cat>
          <c:val>
            <c:numRef>
              <c:f>'9 класс_20_свод'!$AS$4:$AS$12</c:f>
              <c:numCache>
                <c:formatCode>0.0</c:formatCode>
                <c:ptCount val="9"/>
                <c:pt idx="0">
                  <c:v>55</c:v>
                </c:pt>
                <c:pt idx="1">
                  <c:v>70</c:v>
                </c:pt>
                <c:pt idx="2">
                  <c:v>65</c:v>
                </c:pt>
                <c:pt idx="3">
                  <c:v>55</c:v>
                </c:pt>
                <c:pt idx="4">
                  <c:v>90</c:v>
                </c:pt>
                <c:pt idx="5">
                  <c:v>50</c:v>
                </c:pt>
                <c:pt idx="6">
                  <c:v>50</c:v>
                </c:pt>
                <c:pt idx="7">
                  <c:v>90</c:v>
                </c:pt>
              </c:numCache>
            </c:numRef>
          </c:val>
        </c:ser>
        <c:ser>
          <c:idx val="7"/>
          <c:order val="7"/>
          <c:tx>
            <c:strRef>
              <c:f>'9 класс_20_свод'!$AT$3</c:f>
              <c:strCache>
                <c:ptCount val="1"/>
                <c:pt idx="0">
                  <c:v>ср. отметка за работу</c:v>
                </c:pt>
              </c:strCache>
            </c:strRef>
          </c:tx>
          <c:invertIfNegative val="0"/>
          <c:cat>
            <c:strRef>
              <c:f>'9 класс_20_свод'!$AL$4:$AL$12</c:f>
              <c:strCache>
                <c:ptCount val="8"/>
                <c:pt idx="0">
                  <c:v>География</c:v>
                </c:pt>
                <c:pt idx="1">
                  <c:v>Русский язык</c:v>
                </c:pt>
                <c:pt idx="2">
                  <c:v>Математика</c:v>
                </c:pt>
                <c:pt idx="3">
                  <c:v>Биология</c:v>
                </c:pt>
                <c:pt idx="4">
                  <c:v>Физика</c:v>
                </c:pt>
                <c:pt idx="5">
                  <c:v>Обществознание</c:v>
                </c:pt>
                <c:pt idx="6">
                  <c:v>Химия</c:v>
                </c:pt>
                <c:pt idx="7">
                  <c:v>История</c:v>
                </c:pt>
              </c:strCache>
            </c:strRef>
          </c:cat>
          <c:val>
            <c:numRef>
              <c:f>'9 класс_20_свод'!$AT$4:$AT$12</c:f>
              <c:numCache>
                <c:formatCode>0.0</c:formatCode>
                <c:ptCount val="9"/>
                <c:pt idx="0">
                  <c:v>2.35</c:v>
                </c:pt>
                <c:pt idx="1">
                  <c:v>2</c:v>
                </c:pt>
                <c:pt idx="2">
                  <c:v>1.95</c:v>
                </c:pt>
                <c:pt idx="3">
                  <c:v>2.2999999999999998</c:v>
                </c:pt>
                <c:pt idx="4">
                  <c:v>1.8</c:v>
                </c:pt>
                <c:pt idx="5">
                  <c:v>2.2999999999999998</c:v>
                </c:pt>
                <c:pt idx="6">
                  <c:v>2.65</c:v>
                </c:pt>
                <c:pt idx="7">
                  <c:v>2</c:v>
                </c:pt>
              </c:numCache>
            </c:numRef>
          </c:val>
        </c:ser>
        <c:ser>
          <c:idx val="8"/>
          <c:order val="8"/>
          <c:tx>
            <c:strRef>
              <c:f>'9 класс_20_свод'!$AU$3</c:f>
              <c:strCache>
                <c:ptCount val="1"/>
                <c:pt idx="0">
                  <c:v>ср. отметка за год</c:v>
                </c:pt>
              </c:strCache>
            </c:strRef>
          </c:tx>
          <c:invertIfNegative val="0"/>
          <c:cat>
            <c:strRef>
              <c:f>'9 класс_20_свод'!$AL$4:$AL$12</c:f>
              <c:strCache>
                <c:ptCount val="8"/>
                <c:pt idx="0">
                  <c:v>География</c:v>
                </c:pt>
                <c:pt idx="1">
                  <c:v>Русский язык</c:v>
                </c:pt>
                <c:pt idx="2">
                  <c:v>Математика</c:v>
                </c:pt>
                <c:pt idx="3">
                  <c:v>Биология</c:v>
                </c:pt>
                <c:pt idx="4">
                  <c:v>Физика</c:v>
                </c:pt>
                <c:pt idx="5">
                  <c:v>Обществознание</c:v>
                </c:pt>
                <c:pt idx="6">
                  <c:v>Химия</c:v>
                </c:pt>
                <c:pt idx="7">
                  <c:v>История</c:v>
                </c:pt>
              </c:strCache>
            </c:strRef>
          </c:cat>
          <c:val>
            <c:numRef>
              <c:f>'9 класс_20_свод'!$AU$4:$AU$12</c:f>
              <c:numCache>
                <c:formatCode>0.0</c:formatCode>
                <c:ptCount val="9"/>
                <c:pt idx="0">
                  <c:v>3.95</c:v>
                </c:pt>
                <c:pt idx="1">
                  <c:v>3.95</c:v>
                </c:pt>
                <c:pt idx="2">
                  <c:v>3.8125</c:v>
                </c:pt>
                <c:pt idx="3">
                  <c:v>4.0999999999999996</c:v>
                </c:pt>
                <c:pt idx="4">
                  <c:v>4</c:v>
                </c:pt>
                <c:pt idx="5">
                  <c:v>4.0588235294117645</c:v>
                </c:pt>
                <c:pt idx="6">
                  <c:v>3.85</c:v>
                </c:pt>
                <c:pt idx="7">
                  <c:v>4.05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14864128"/>
        <c:axId val="114865664"/>
      </c:barChart>
      <c:catAx>
        <c:axId val="114864128"/>
        <c:scaling>
          <c:orientation val="minMax"/>
        </c:scaling>
        <c:delete val="0"/>
        <c:axPos val="b"/>
        <c:majorTickMark val="out"/>
        <c:minorTickMark val="none"/>
        <c:tickLblPos val="nextTo"/>
        <c:crossAx val="114865664"/>
        <c:crosses val="autoZero"/>
        <c:auto val="1"/>
        <c:lblAlgn val="ctr"/>
        <c:lblOffset val="100"/>
        <c:noMultiLvlLbl val="0"/>
      </c:catAx>
      <c:valAx>
        <c:axId val="11486566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486412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Окружающий мир</a:t>
            </a:r>
            <a:endParaRPr lang="en-US"/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17"/>
            <c:invertIfNegative val="0"/>
            <c:bubble3D val="0"/>
            <c:spPr>
              <a:solidFill>
                <a:schemeClr val="accent2"/>
              </a:solidFill>
            </c:spPr>
          </c:dPt>
          <c:dPt>
            <c:idx val="26"/>
            <c:invertIfNegative val="0"/>
            <c:bubble3D val="0"/>
            <c:spPr>
              <a:solidFill>
                <a:schemeClr val="accent2"/>
              </a:solidFill>
            </c:spPr>
          </c:dPt>
          <c:val>
            <c:numRef>
              <c:f>'4 класс_20_свод'!$R$34:$R$65</c:f>
              <c:numCache>
                <c:formatCode>General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2</c:v>
                </c:pt>
                <c:pt idx="15">
                  <c:v>0</c:v>
                </c:pt>
                <c:pt idx="16">
                  <c:v>1</c:v>
                </c:pt>
                <c:pt idx="17">
                  <c:v>2</c:v>
                </c:pt>
                <c:pt idx="18">
                  <c:v>0</c:v>
                </c:pt>
                <c:pt idx="19">
                  <c:v>1</c:v>
                </c:pt>
                <c:pt idx="20">
                  <c:v>5</c:v>
                </c:pt>
                <c:pt idx="21">
                  <c:v>1</c:v>
                </c:pt>
                <c:pt idx="22">
                  <c:v>2</c:v>
                </c:pt>
                <c:pt idx="23">
                  <c:v>1</c:v>
                </c:pt>
                <c:pt idx="24">
                  <c:v>2</c:v>
                </c:pt>
                <c:pt idx="25">
                  <c:v>2</c:v>
                </c:pt>
                <c:pt idx="26">
                  <c:v>1</c:v>
                </c:pt>
                <c:pt idx="27">
                  <c:v>0</c:v>
                </c:pt>
                <c:pt idx="28">
                  <c:v>1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99420800"/>
        <c:axId val="99434880"/>
      </c:barChart>
      <c:catAx>
        <c:axId val="99420800"/>
        <c:scaling>
          <c:orientation val="minMax"/>
        </c:scaling>
        <c:delete val="0"/>
        <c:axPos val="b"/>
        <c:majorTickMark val="out"/>
        <c:minorTickMark val="none"/>
        <c:tickLblPos val="nextTo"/>
        <c:crossAx val="99434880"/>
        <c:crosses val="autoZero"/>
        <c:auto val="1"/>
        <c:lblAlgn val="ctr"/>
        <c:lblOffset val="100"/>
        <c:noMultiLvlLbl val="0"/>
      </c:catAx>
      <c:valAx>
        <c:axId val="9943488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9942080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Биология_2020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Сводная!$Y$4</c:f>
              <c:strCache>
                <c:ptCount val="1"/>
                <c:pt idx="0">
                  <c:v>5</c:v>
                </c:pt>
              </c:strCache>
            </c:strRef>
          </c:tx>
          <c:invertIfNegative val="0"/>
          <c:cat>
            <c:strRef>
              <c:f>Сводная!$Z$2:$AI$3</c:f>
              <c:strCache>
                <c:ptCount val="10"/>
                <c:pt idx="0">
                  <c:v>Максимальный балл</c:v>
                </c:pt>
                <c:pt idx="1">
                  <c:v>Максимальный набранный балл</c:v>
                </c:pt>
                <c:pt idx="2">
                  <c:v>Средний балл</c:v>
                </c:pt>
                <c:pt idx="3">
                  <c:v>% порога</c:v>
                </c:pt>
                <c:pt idx="4">
                  <c:v>Ср. % выполнения</c:v>
                </c:pt>
                <c:pt idx="5">
                  <c:v>Кол. не справившихся</c:v>
                </c:pt>
                <c:pt idx="6">
                  <c:v>% не справившихся</c:v>
                </c:pt>
                <c:pt idx="7">
                  <c:v>ср. отметка за работу</c:v>
                </c:pt>
                <c:pt idx="8">
                  <c:v>ср. отметка за год</c:v>
                </c:pt>
                <c:pt idx="9">
                  <c:v>разница </c:v>
                </c:pt>
              </c:strCache>
            </c:strRef>
          </c:cat>
          <c:val>
            <c:numRef>
              <c:f>Сводная!$Z$4:$AI$4</c:f>
              <c:numCache>
                <c:formatCode>General</c:formatCode>
                <c:ptCount val="10"/>
              </c:numCache>
            </c:numRef>
          </c:val>
        </c:ser>
        <c:ser>
          <c:idx val="1"/>
          <c:order val="1"/>
          <c:tx>
            <c:strRef>
              <c:f>Сводная!$Y$5</c:f>
              <c:strCache>
                <c:ptCount val="1"/>
                <c:pt idx="0">
                  <c:v>6</c:v>
                </c:pt>
              </c:strCache>
            </c:strRef>
          </c:tx>
          <c:invertIfNegative val="0"/>
          <c:cat>
            <c:strRef>
              <c:f>Сводная!$Z$2:$AI$3</c:f>
              <c:strCache>
                <c:ptCount val="10"/>
                <c:pt idx="0">
                  <c:v>Максимальный балл</c:v>
                </c:pt>
                <c:pt idx="1">
                  <c:v>Максимальный набранный балл</c:v>
                </c:pt>
                <c:pt idx="2">
                  <c:v>Средний балл</c:v>
                </c:pt>
                <c:pt idx="3">
                  <c:v>% порога</c:v>
                </c:pt>
                <c:pt idx="4">
                  <c:v>Ср. % выполнения</c:v>
                </c:pt>
                <c:pt idx="5">
                  <c:v>Кол. не справившихся</c:v>
                </c:pt>
                <c:pt idx="6">
                  <c:v>% не справившихся</c:v>
                </c:pt>
                <c:pt idx="7">
                  <c:v>ср. отметка за работу</c:v>
                </c:pt>
                <c:pt idx="8">
                  <c:v>ср. отметка за год</c:v>
                </c:pt>
                <c:pt idx="9">
                  <c:v>разница </c:v>
                </c:pt>
              </c:strCache>
            </c:strRef>
          </c:cat>
          <c:val>
            <c:numRef>
              <c:f>Сводная!$Z$5:$AI$5</c:f>
              <c:numCache>
                <c:formatCode>General</c:formatCode>
                <c:ptCount val="10"/>
                <c:pt idx="0">
                  <c:v>29</c:v>
                </c:pt>
                <c:pt idx="1">
                  <c:v>19</c:v>
                </c:pt>
                <c:pt idx="2" formatCode="0.0">
                  <c:v>12.823529411764707</c:v>
                </c:pt>
                <c:pt idx="3" formatCode="0.0">
                  <c:v>37.931034482758619</c:v>
                </c:pt>
                <c:pt idx="4" formatCode="0.0">
                  <c:v>44.219066937119678</c:v>
                </c:pt>
                <c:pt idx="5">
                  <c:v>5</c:v>
                </c:pt>
                <c:pt idx="6" formatCode="0.0">
                  <c:v>29.411764705882351</c:v>
                </c:pt>
                <c:pt idx="7" formatCode="0.0">
                  <c:v>2.8235294117647061</c:v>
                </c:pt>
                <c:pt idx="8" formatCode="0.0">
                  <c:v>3.9411764705882355</c:v>
                </c:pt>
                <c:pt idx="9" formatCode="0.0">
                  <c:v>1.1176470588235294</c:v>
                </c:pt>
              </c:numCache>
            </c:numRef>
          </c:val>
        </c:ser>
        <c:ser>
          <c:idx val="2"/>
          <c:order val="2"/>
          <c:tx>
            <c:strRef>
              <c:f>Сводная!$Y$6</c:f>
              <c:strCache>
                <c:ptCount val="1"/>
                <c:pt idx="0">
                  <c:v>7</c:v>
                </c:pt>
              </c:strCache>
            </c:strRef>
          </c:tx>
          <c:invertIfNegative val="0"/>
          <c:cat>
            <c:strRef>
              <c:f>Сводная!$Z$2:$AI$3</c:f>
              <c:strCache>
                <c:ptCount val="10"/>
                <c:pt idx="0">
                  <c:v>Максимальный балл</c:v>
                </c:pt>
                <c:pt idx="1">
                  <c:v>Максимальный набранный балл</c:v>
                </c:pt>
                <c:pt idx="2">
                  <c:v>Средний балл</c:v>
                </c:pt>
                <c:pt idx="3">
                  <c:v>% порога</c:v>
                </c:pt>
                <c:pt idx="4">
                  <c:v>Ср. % выполнения</c:v>
                </c:pt>
                <c:pt idx="5">
                  <c:v>Кол. не справившихся</c:v>
                </c:pt>
                <c:pt idx="6">
                  <c:v>% не справившихся</c:v>
                </c:pt>
                <c:pt idx="7">
                  <c:v>ср. отметка за работу</c:v>
                </c:pt>
                <c:pt idx="8">
                  <c:v>ср. отметка за год</c:v>
                </c:pt>
                <c:pt idx="9">
                  <c:v>разница </c:v>
                </c:pt>
              </c:strCache>
            </c:strRef>
          </c:cat>
          <c:val>
            <c:numRef>
              <c:f>Сводная!$Z$6:$AI$6</c:f>
              <c:numCache>
                <c:formatCode>General</c:formatCode>
                <c:ptCount val="10"/>
                <c:pt idx="0">
                  <c:v>28</c:v>
                </c:pt>
                <c:pt idx="1">
                  <c:v>21</c:v>
                </c:pt>
                <c:pt idx="2" formatCode="0.0">
                  <c:v>11.045454545454545</c:v>
                </c:pt>
                <c:pt idx="3" formatCode="0.0">
                  <c:v>39.285714285714285</c:v>
                </c:pt>
                <c:pt idx="4" formatCode="0.0">
                  <c:v>39.448051948051955</c:v>
                </c:pt>
                <c:pt idx="5">
                  <c:v>13</c:v>
                </c:pt>
                <c:pt idx="6">
                  <c:v>65</c:v>
                </c:pt>
                <c:pt idx="7" formatCode="0.0">
                  <c:v>2.4545454545454546</c:v>
                </c:pt>
                <c:pt idx="8" formatCode="0.0">
                  <c:v>3.5</c:v>
                </c:pt>
                <c:pt idx="9" formatCode="0.0">
                  <c:v>1.0454545454545454</c:v>
                </c:pt>
              </c:numCache>
            </c:numRef>
          </c:val>
        </c:ser>
        <c:ser>
          <c:idx val="3"/>
          <c:order val="3"/>
          <c:tx>
            <c:strRef>
              <c:f>Сводная!$Y$9</c:f>
              <c:strCache>
                <c:ptCount val="1"/>
                <c:pt idx="0">
                  <c:v>8</c:v>
                </c:pt>
              </c:strCache>
            </c:strRef>
          </c:tx>
          <c:invertIfNegative val="0"/>
          <c:cat>
            <c:strRef>
              <c:f>Сводная!$Z$2:$AI$3</c:f>
              <c:strCache>
                <c:ptCount val="10"/>
                <c:pt idx="0">
                  <c:v>Максимальный балл</c:v>
                </c:pt>
                <c:pt idx="1">
                  <c:v>Максимальный набранный балл</c:v>
                </c:pt>
                <c:pt idx="2">
                  <c:v>Средний балл</c:v>
                </c:pt>
                <c:pt idx="3">
                  <c:v>% порога</c:v>
                </c:pt>
                <c:pt idx="4">
                  <c:v>Ср. % выполнения</c:v>
                </c:pt>
                <c:pt idx="5">
                  <c:v>Кол. не справившихся</c:v>
                </c:pt>
                <c:pt idx="6">
                  <c:v>% не справившихся</c:v>
                </c:pt>
                <c:pt idx="7">
                  <c:v>ср. отметка за работу</c:v>
                </c:pt>
                <c:pt idx="8">
                  <c:v>ср. отметка за год</c:v>
                </c:pt>
                <c:pt idx="9">
                  <c:v>разница </c:v>
                </c:pt>
              </c:strCache>
            </c:strRef>
          </c:cat>
          <c:val>
            <c:numRef>
              <c:f>Сводная!$Z$9:$AI$9</c:f>
              <c:numCache>
                <c:formatCode>General</c:formatCode>
                <c:ptCount val="10"/>
                <c:pt idx="0">
                  <c:v>28</c:v>
                </c:pt>
                <c:pt idx="1">
                  <c:v>18</c:v>
                </c:pt>
                <c:pt idx="2" formatCode="0.0">
                  <c:v>9.5</c:v>
                </c:pt>
                <c:pt idx="3" formatCode="0.0">
                  <c:v>32.142857142857146</c:v>
                </c:pt>
                <c:pt idx="4" formatCode="0.0">
                  <c:v>33.928571428571431</c:v>
                </c:pt>
                <c:pt idx="5">
                  <c:v>17</c:v>
                </c:pt>
                <c:pt idx="6" formatCode="0.0">
                  <c:v>65.384615384615387</c:v>
                </c:pt>
                <c:pt idx="7" formatCode="0.0">
                  <c:v>2.3076923076923075</c:v>
                </c:pt>
                <c:pt idx="8" formatCode="0.0">
                  <c:v>3.5454545454545454</c:v>
                </c:pt>
                <c:pt idx="9" formatCode="0.0">
                  <c:v>1.2377622377622379</c:v>
                </c:pt>
              </c:numCache>
            </c:numRef>
          </c:val>
        </c:ser>
        <c:ser>
          <c:idx val="4"/>
          <c:order val="4"/>
          <c:tx>
            <c:strRef>
              <c:f>Сводная!$Y$10</c:f>
              <c:strCache>
                <c:ptCount val="1"/>
                <c:pt idx="0">
                  <c:v>9</c:v>
                </c:pt>
              </c:strCache>
            </c:strRef>
          </c:tx>
          <c:invertIfNegative val="0"/>
          <c:cat>
            <c:strRef>
              <c:f>Сводная!$Z$2:$AI$3</c:f>
              <c:strCache>
                <c:ptCount val="10"/>
                <c:pt idx="0">
                  <c:v>Максимальный балл</c:v>
                </c:pt>
                <c:pt idx="1">
                  <c:v>Максимальный набранный балл</c:v>
                </c:pt>
                <c:pt idx="2">
                  <c:v>Средний балл</c:v>
                </c:pt>
                <c:pt idx="3">
                  <c:v>% порога</c:v>
                </c:pt>
                <c:pt idx="4">
                  <c:v>Ср. % выполнения</c:v>
                </c:pt>
                <c:pt idx="5">
                  <c:v>Кол. не справившихся</c:v>
                </c:pt>
                <c:pt idx="6">
                  <c:v>% не справившихся</c:v>
                </c:pt>
                <c:pt idx="7">
                  <c:v>ср. отметка за работу</c:v>
                </c:pt>
                <c:pt idx="8">
                  <c:v>ср. отметка за год</c:v>
                </c:pt>
                <c:pt idx="9">
                  <c:v>разница </c:v>
                </c:pt>
              </c:strCache>
            </c:strRef>
          </c:cat>
          <c:val>
            <c:numRef>
              <c:f>Сводная!$Z$10:$AI$10</c:f>
              <c:numCache>
                <c:formatCode>General</c:formatCode>
                <c:ptCount val="10"/>
                <c:pt idx="0">
                  <c:v>35</c:v>
                </c:pt>
                <c:pt idx="1">
                  <c:v>23</c:v>
                </c:pt>
                <c:pt idx="2" formatCode="0.0">
                  <c:v>12.2</c:v>
                </c:pt>
                <c:pt idx="3" formatCode="0.0">
                  <c:v>37.142857142857146</c:v>
                </c:pt>
                <c:pt idx="4" formatCode="0.0">
                  <c:v>31.688311688311693</c:v>
                </c:pt>
                <c:pt idx="5">
                  <c:v>11</c:v>
                </c:pt>
                <c:pt idx="6">
                  <c:v>55</c:v>
                </c:pt>
                <c:pt idx="7" formatCode="0.0">
                  <c:v>2.2999999999999998</c:v>
                </c:pt>
                <c:pt idx="8" formatCode="0.0">
                  <c:v>4.0999999999999996</c:v>
                </c:pt>
                <c:pt idx="9" formatCode="0.0">
                  <c:v>1.7999999999999998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4918144"/>
        <c:axId val="114919680"/>
      </c:barChart>
      <c:catAx>
        <c:axId val="114918144"/>
        <c:scaling>
          <c:orientation val="minMax"/>
        </c:scaling>
        <c:delete val="0"/>
        <c:axPos val="b"/>
        <c:majorTickMark val="out"/>
        <c:minorTickMark val="none"/>
        <c:tickLblPos val="nextTo"/>
        <c:crossAx val="114919680"/>
        <c:crosses val="autoZero"/>
        <c:auto val="1"/>
        <c:lblAlgn val="ctr"/>
        <c:lblOffset val="100"/>
        <c:noMultiLvlLbl val="0"/>
      </c:catAx>
      <c:valAx>
        <c:axId val="11491968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491814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Русский язык_2020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Сводная!$Y$13</c:f>
              <c:strCache>
                <c:ptCount val="1"/>
                <c:pt idx="0">
                  <c:v>5</c:v>
                </c:pt>
              </c:strCache>
            </c:strRef>
          </c:tx>
          <c:invertIfNegative val="0"/>
          <c:cat>
            <c:strRef>
              <c:f>Сводная!$Z$12:$AI$12</c:f>
              <c:strCache>
                <c:ptCount val="10"/>
                <c:pt idx="0">
                  <c:v>Максимальный балл</c:v>
                </c:pt>
                <c:pt idx="1">
                  <c:v>Максимальный набранный балл</c:v>
                </c:pt>
                <c:pt idx="2">
                  <c:v>Средний балл</c:v>
                </c:pt>
                <c:pt idx="3">
                  <c:v>% порога</c:v>
                </c:pt>
                <c:pt idx="4">
                  <c:v>Ср. % выполнения</c:v>
                </c:pt>
                <c:pt idx="5">
                  <c:v>Кол. не справившихся</c:v>
                </c:pt>
                <c:pt idx="6">
                  <c:v>% не справившихся</c:v>
                </c:pt>
                <c:pt idx="7">
                  <c:v>ср. отметка за работу</c:v>
                </c:pt>
                <c:pt idx="8">
                  <c:v>ср. отметка за год</c:v>
                </c:pt>
                <c:pt idx="9">
                  <c:v>разница </c:v>
                </c:pt>
              </c:strCache>
            </c:strRef>
          </c:cat>
          <c:val>
            <c:numRef>
              <c:f>Сводная!$Z$13:$AI$13</c:f>
              <c:numCache>
                <c:formatCode>General</c:formatCode>
                <c:ptCount val="10"/>
                <c:pt idx="0">
                  <c:v>38</c:v>
                </c:pt>
                <c:pt idx="1">
                  <c:v>32</c:v>
                </c:pt>
                <c:pt idx="2" formatCode="0.0">
                  <c:v>16.407407407407408</c:v>
                </c:pt>
                <c:pt idx="3" formatCode="0.0">
                  <c:v>34.210526315789473</c:v>
                </c:pt>
                <c:pt idx="4" formatCode="0.0">
                  <c:v>43.177387914230003</c:v>
                </c:pt>
                <c:pt idx="5">
                  <c:v>7</c:v>
                </c:pt>
                <c:pt idx="6" formatCode="0.0">
                  <c:v>25.925925925925927</c:v>
                </c:pt>
                <c:pt idx="7" formatCode="0.0">
                  <c:v>2.6296296296296298</c:v>
                </c:pt>
                <c:pt idx="8" formatCode="0.0">
                  <c:v>3.5555555555555554</c:v>
                </c:pt>
                <c:pt idx="9" formatCode="0.0">
                  <c:v>0.9259259259259256</c:v>
                </c:pt>
              </c:numCache>
            </c:numRef>
          </c:val>
        </c:ser>
        <c:ser>
          <c:idx val="1"/>
          <c:order val="1"/>
          <c:tx>
            <c:strRef>
              <c:f>Сводная!$Y$14</c:f>
              <c:strCache>
                <c:ptCount val="1"/>
                <c:pt idx="0">
                  <c:v>6</c:v>
                </c:pt>
              </c:strCache>
            </c:strRef>
          </c:tx>
          <c:invertIfNegative val="0"/>
          <c:cat>
            <c:strRef>
              <c:f>Сводная!$Z$12:$AI$12</c:f>
              <c:strCache>
                <c:ptCount val="10"/>
                <c:pt idx="0">
                  <c:v>Максимальный балл</c:v>
                </c:pt>
                <c:pt idx="1">
                  <c:v>Максимальный набранный балл</c:v>
                </c:pt>
                <c:pt idx="2">
                  <c:v>Средний балл</c:v>
                </c:pt>
                <c:pt idx="3">
                  <c:v>% порога</c:v>
                </c:pt>
                <c:pt idx="4">
                  <c:v>Ср. % выполнения</c:v>
                </c:pt>
                <c:pt idx="5">
                  <c:v>Кол. не справившихся</c:v>
                </c:pt>
                <c:pt idx="6">
                  <c:v>% не справившихся</c:v>
                </c:pt>
                <c:pt idx="7">
                  <c:v>ср. отметка за работу</c:v>
                </c:pt>
                <c:pt idx="8">
                  <c:v>ср. отметка за год</c:v>
                </c:pt>
                <c:pt idx="9">
                  <c:v>разница </c:v>
                </c:pt>
              </c:strCache>
            </c:strRef>
          </c:cat>
          <c:val>
            <c:numRef>
              <c:f>Сводная!$Z$14:$AI$14</c:f>
              <c:numCache>
                <c:formatCode>General</c:formatCode>
                <c:ptCount val="10"/>
                <c:pt idx="0">
                  <c:v>45</c:v>
                </c:pt>
                <c:pt idx="1">
                  <c:v>31</c:v>
                </c:pt>
                <c:pt idx="2" formatCode="0.0">
                  <c:v>14.352941176470589</c:v>
                </c:pt>
                <c:pt idx="3" formatCode="0.0">
                  <c:v>37.777777777777779</c:v>
                </c:pt>
                <c:pt idx="4" formatCode="0.0">
                  <c:v>31.895424836601311</c:v>
                </c:pt>
                <c:pt idx="5">
                  <c:v>11</c:v>
                </c:pt>
                <c:pt idx="6" formatCode="0.0">
                  <c:v>64.705882352941174</c:v>
                </c:pt>
                <c:pt idx="7" formatCode="0.0">
                  <c:v>2.1176470588235294</c:v>
                </c:pt>
                <c:pt idx="8" formatCode="0.0">
                  <c:v>3.9411764705882355</c:v>
                </c:pt>
                <c:pt idx="9" formatCode="0.0">
                  <c:v>1.8235294117647061</c:v>
                </c:pt>
              </c:numCache>
            </c:numRef>
          </c:val>
        </c:ser>
        <c:ser>
          <c:idx val="2"/>
          <c:order val="2"/>
          <c:tx>
            <c:strRef>
              <c:f>Сводная!$Y$15</c:f>
              <c:strCache>
                <c:ptCount val="1"/>
                <c:pt idx="0">
                  <c:v>7</c:v>
                </c:pt>
              </c:strCache>
            </c:strRef>
          </c:tx>
          <c:invertIfNegative val="0"/>
          <c:cat>
            <c:strRef>
              <c:f>Сводная!$Z$12:$AI$12</c:f>
              <c:strCache>
                <c:ptCount val="10"/>
                <c:pt idx="0">
                  <c:v>Максимальный балл</c:v>
                </c:pt>
                <c:pt idx="1">
                  <c:v>Максимальный набранный балл</c:v>
                </c:pt>
                <c:pt idx="2">
                  <c:v>Средний балл</c:v>
                </c:pt>
                <c:pt idx="3">
                  <c:v>% порога</c:v>
                </c:pt>
                <c:pt idx="4">
                  <c:v>Ср. % выполнения</c:v>
                </c:pt>
                <c:pt idx="5">
                  <c:v>Кол. не справившихся</c:v>
                </c:pt>
                <c:pt idx="6">
                  <c:v>% не справившихся</c:v>
                </c:pt>
                <c:pt idx="7">
                  <c:v>ср. отметка за работу</c:v>
                </c:pt>
                <c:pt idx="8">
                  <c:v>ср. отметка за год</c:v>
                </c:pt>
                <c:pt idx="9">
                  <c:v>разница </c:v>
                </c:pt>
              </c:strCache>
            </c:strRef>
          </c:cat>
          <c:val>
            <c:numRef>
              <c:f>Сводная!$Z$15:$AI$15</c:f>
              <c:numCache>
                <c:formatCode>General</c:formatCode>
                <c:ptCount val="10"/>
                <c:pt idx="0">
                  <c:v>51</c:v>
                </c:pt>
                <c:pt idx="1">
                  <c:v>28</c:v>
                </c:pt>
                <c:pt idx="2" formatCode="0.0">
                  <c:v>14.227272727272727</c:v>
                </c:pt>
                <c:pt idx="3" formatCode="0.0">
                  <c:v>47.058823529411768</c:v>
                </c:pt>
                <c:pt idx="4" formatCode="0.0">
                  <c:v>27.896613190730843</c:v>
                </c:pt>
                <c:pt idx="5">
                  <c:v>19</c:v>
                </c:pt>
                <c:pt idx="6">
                  <c:v>95</c:v>
                </c:pt>
                <c:pt idx="7" formatCode="0.0">
                  <c:v>1.8636363636363635</c:v>
                </c:pt>
                <c:pt idx="8" formatCode="0.0">
                  <c:v>3.8636363636363638</c:v>
                </c:pt>
                <c:pt idx="9" formatCode="0.0">
                  <c:v>2</c:v>
                </c:pt>
              </c:numCache>
            </c:numRef>
          </c:val>
        </c:ser>
        <c:ser>
          <c:idx val="3"/>
          <c:order val="3"/>
          <c:tx>
            <c:strRef>
              <c:f>Сводная!$Y$16</c:f>
              <c:strCache>
                <c:ptCount val="1"/>
                <c:pt idx="0">
                  <c:v>8</c:v>
                </c:pt>
              </c:strCache>
            </c:strRef>
          </c:tx>
          <c:invertIfNegative val="0"/>
          <c:cat>
            <c:strRef>
              <c:f>Сводная!$Z$12:$AI$12</c:f>
              <c:strCache>
                <c:ptCount val="10"/>
                <c:pt idx="0">
                  <c:v>Максимальный балл</c:v>
                </c:pt>
                <c:pt idx="1">
                  <c:v>Максимальный набранный балл</c:v>
                </c:pt>
                <c:pt idx="2">
                  <c:v>Средний балл</c:v>
                </c:pt>
                <c:pt idx="3">
                  <c:v>% порога</c:v>
                </c:pt>
                <c:pt idx="4">
                  <c:v>Ср. % выполнения</c:v>
                </c:pt>
                <c:pt idx="5">
                  <c:v>Кол. не справившихся</c:v>
                </c:pt>
                <c:pt idx="6">
                  <c:v>% не справившихся</c:v>
                </c:pt>
                <c:pt idx="7">
                  <c:v>ср. отметка за работу</c:v>
                </c:pt>
                <c:pt idx="8">
                  <c:v>ср. отметка за год</c:v>
                </c:pt>
                <c:pt idx="9">
                  <c:v>разница </c:v>
                </c:pt>
              </c:strCache>
            </c:strRef>
          </c:cat>
          <c:val>
            <c:numRef>
              <c:f>Сводная!$Z$16:$AI$16</c:f>
              <c:numCache>
                <c:formatCode>General</c:formatCode>
                <c:ptCount val="10"/>
                <c:pt idx="0">
                  <c:v>47</c:v>
                </c:pt>
                <c:pt idx="1">
                  <c:v>39</c:v>
                </c:pt>
                <c:pt idx="2" formatCode="0.0">
                  <c:v>16.681818181818183</c:v>
                </c:pt>
                <c:pt idx="3" formatCode="0.0">
                  <c:v>44.680851063829785</c:v>
                </c:pt>
                <c:pt idx="4" formatCode="0.0">
                  <c:v>35.493230174081241</c:v>
                </c:pt>
                <c:pt idx="5">
                  <c:v>18</c:v>
                </c:pt>
                <c:pt idx="6" formatCode="0.0">
                  <c:v>69.230769230769226</c:v>
                </c:pt>
                <c:pt idx="7" formatCode="0.0">
                  <c:v>2.1153846153846154</c:v>
                </c:pt>
                <c:pt idx="8" formatCode="0.0">
                  <c:v>3.8181818181818183</c:v>
                </c:pt>
                <c:pt idx="9" formatCode="0.0">
                  <c:v>1.7027972027972029</c:v>
                </c:pt>
              </c:numCache>
            </c:numRef>
          </c:val>
        </c:ser>
        <c:ser>
          <c:idx val="4"/>
          <c:order val="4"/>
          <c:tx>
            <c:strRef>
              <c:f>Сводная!$Y$17</c:f>
              <c:strCache>
                <c:ptCount val="1"/>
                <c:pt idx="0">
                  <c:v>9</c:v>
                </c:pt>
              </c:strCache>
            </c:strRef>
          </c:tx>
          <c:invertIfNegative val="0"/>
          <c:cat>
            <c:strRef>
              <c:f>Сводная!$Z$12:$AI$12</c:f>
              <c:strCache>
                <c:ptCount val="10"/>
                <c:pt idx="0">
                  <c:v>Максимальный балл</c:v>
                </c:pt>
                <c:pt idx="1">
                  <c:v>Максимальный набранный балл</c:v>
                </c:pt>
                <c:pt idx="2">
                  <c:v>Средний балл</c:v>
                </c:pt>
                <c:pt idx="3">
                  <c:v>% порога</c:v>
                </c:pt>
                <c:pt idx="4">
                  <c:v>Ср. % выполнения</c:v>
                </c:pt>
                <c:pt idx="5">
                  <c:v>Кол. не справившихся</c:v>
                </c:pt>
                <c:pt idx="6">
                  <c:v>% не справившихся</c:v>
                </c:pt>
                <c:pt idx="7">
                  <c:v>ср. отметка за работу</c:v>
                </c:pt>
                <c:pt idx="8">
                  <c:v>ср. отметка за год</c:v>
                </c:pt>
                <c:pt idx="9">
                  <c:v>разница </c:v>
                </c:pt>
              </c:strCache>
            </c:strRef>
          </c:cat>
          <c:val>
            <c:numRef>
              <c:f>Сводная!$Z$17:$AI$17</c:f>
              <c:numCache>
                <c:formatCode>General</c:formatCode>
                <c:ptCount val="10"/>
                <c:pt idx="0">
                  <c:v>51</c:v>
                </c:pt>
                <c:pt idx="1">
                  <c:v>34</c:v>
                </c:pt>
                <c:pt idx="2" formatCode="0.0">
                  <c:v>14.95</c:v>
                </c:pt>
                <c:pt idx="3" formatCode="0.0">
                  <c:v>49.019607843137258</c:v>
                </c:pt>
                <c:pt idx="4" formatCode="0.0">
                  <c:v>26.6488413547237</c:v>
                </c:pt>
                <c:pt idx="5">
                  <c:v>14</c:v>
                </c:pt>
                <c:pt idx="6">
                  <c:v>70</c:v>
                </c:pt>
                <c:pt idx="7" formatCode="0.0">
                  <c:v>2</c:v>
                </c:pt>
                <c:pt idx="8" formatCode="0.0">
                  <c:v>3.95</c:v>
                </c:pt>
                <c:pt idx="9" formatCode="0.0">
                  <c:v>1.9500000000000002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6004352"/>
        <c:axId val="116005888"/>
      </c:barChart>
      <c:catAx>
        <c:axId val="116004352"/>
        <c:scaling>
          <c:orientation val="minMax"/>
        </c:scaling>
        <c:delete val="0"/>
        <c:axPos val="b"/>
        <c:majorTickMark val="out"/>
        <c:minorTickMark val="none"/>
        <c:tickLblPos val="nextTo"/>
        <c:crossAx val="116005888"/>
        <c:crosses val="autoZero"/>
        <c:auto val="1"/>
        <c:lblAlgn val="ctr"/>
        <c:lblOffset val="100"/>
        <c:noMultiLvlLbl val="0"/>
      </c:catAx>
      <c:valAx>
        <c:axId val="11600588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600435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Математика_2020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Сводная!$Y$20</c:f>
              <c:strCache>
                <c:ptCount val="1"/>
                <c:pt idx="0">
                  <c:v>5</c:v>
                </c:pt>
              </c:strCache>
            </c:strRef>
          </c:tx>
          <c:invertIfNegative val="0"/>
          <c:cat>
            <c:strRef>
              <c:f>Сводная!$Z$12:$AI$12</c:f>
              <c:strCache>
                <c:ptCount val="10"/>
                <c:pt idx="0">
                  <c:v>Максимальный балл</c:v>
                </c:pt>
                <c:pt idx="1">
                  <c:v>Максимальный набранный балл</c:v>
                </c:pt>
                <c:pt idx="2">
                  <c:v>Средний балл</c:v>
                </c:pt>
                <c:pt idx="3">
                  <c:v>% порога</c:v>
                </c:pt>
                <c:pt idx="4">
                  <c:v>Ср. % выполнения</c:v>
                </c:pt>
                <c:pt idx="5">
                  <c:v>Кол. не справившихся</c:v>
                </c:pt>
                <c:pt idx="6">
                  <c:v>% не справившихся</c:v>
                </c:pt>
                <c:pt idx="7">
                  <c:v>ср. отметка за работу</c:v>
                </c:pt>
                <c:pt idx="8">
                  <c:v>ср. отметка за год</c:v>
                </c:pt>
                <c:pt idx="9">
                  <c:v>разница </c:v>
                </c:pt>
              </c:strCache>
            </c:strRef>
          </c:cat>
          <c:val>
            <c:numRef>
              <c:f>Сводная!$Z$20:$AI$20</c:f>
              <c:numCache>
                <c:formatCode>General</c:formatCode>
                <c:ptCount val="10"/>
                <c:pt idx="0">
                  <c:v>20</c:v>
                </c:pt>
                <c:pt idx="1">
                  <c:v>16</c:v>
                </c:pt>
                <c:pt idx="2" formatCode="0.0">
                  <c:v>7.9629629629629628</c:v>
                </c:pt>
                <c:pt idx="3" formatCode="0.0">
                  <c:v>25</c:v>
                </c:pt>
                <c:pt idx="4" formatCode="0.0">
                  <c:v>39.814814814814817</c:v>
                </c:pt>
                <c:pt idx="5">
                  <c:v>6</c:v>
                </c:pt>
                <c:pt idx="6" formatCode="0.0">
                  <c:v>22.222222222222221</c:v>
                </c:pt>
                <c:pt idx="7" formatCode="0.0">
                  <c:v>3.074074074074074</c:v>
                </c:pt>
                <c:pt idx="8" formatCode="0.0">
                  <c:v>3.7777777777777777</c:v>
                </c:pt>
                <c:pt idx="9" formatCode="0.0">
                  <c:v>0.70370370370370372</c:v>
                </c:pt>
              </c:numCache>
            </c:numRef>
          </c:val>
        </c:ser>
        <c:ser>
          <c:idx val="1"/>
          <c:order val="1"/>
          <c:tx>
            <c:strRef>
              <c:f>Сводная!$Y$24</c:f>
              <c:strCache>
                <c:ptCount val="1"/>
                <c:pt idx="0">
                  <c:v>6</c:v>
                </c:pt>
              </c:strCache>
            </c:strRef>
          </c:tx>
          <c:invertIfNegative val="0"/>
          <c:cat>
            <c:strRef>
              <c:f>Сводная!$Z$12:$AI$12</c:f>
              <c:strCache>
                <c:ptCount val="10"/>
                <c:pt idx="0">
                  <c:v>Максимальный балл</c:v>
                </c:pt>
                <c:pt idx="1">
                  <c:v>Максимальный набранный балл</c:v>
                </c:pt>
                <c:pt idx="2">
                  <c:v>Средний балл</c:v>
                </c:pt>
                <c:pt idx="3">
                  <c:v>% порога</c:v>
                </c:pt>
                <c:pt idx="4">
                  <c:v>Ср. % выполнения</c:v>
                </c:pt>
                <c:pt idx="5">
                  <c:v>Кол. не справившихся</c:v>
                </c:pt>
                <c:pt idx="6">
                  <c:v>% не справившихся</c:v>
                </c:pt>
                <c:pt idx="7">
                  <c:v>ср. отметка за работу</c:v>
                </c:pt>
                <c:pt idx="8">
                  <c:v>ср. отметка за год</c:v>
                </c:pt>
                <c:pt idx="9">
                  <c:v>разница </c:v>
                </c:pt>
              </c:strCache>
            </c:strRef>
          </c:cat>
          <c:val>
            <c:numRef>
              <c:f>Сводная!$Z$24:$AI$24</c:f>
              <c:numCache>
                <c:formatCode>General</c:formatCode>
                <c:ptCount val="10"/>
                <c:pt idx="0">
                  <c:v>20</c:v>
                </c:pt>
                <c:pt idx="1">
                  <c:v>14</c:v>
                </c:pt>
                <c:pt idx="2" formatCode="0.0">
                  <c:v>7.1764705882352944</c:v>
                </c:pt>
                <c:pt idx="3" formatCode="0.0">
                  <c:v>30</c:v>
                </c:pt>
                <c:pt idx="4" formatCode="0.0">
                  <c:v>35.882352941176471</c:v>
                </c:pt>
                <c:pt idx="5">
                  <c:v>9</c:v>
                </c:pt>
                <c:pt idx="6" formatCode="0.0">
                  <c:v>52.941176470588232</c:v>
                </c:pt>
                <c:pt idx="7" formatCode="0.0">
                  <c:v>2.7058823529411766</c:v>
                </c:pt>
                <c:pt idx="8" formatCode="0.0">
                  <c:v>4.2941176470588234</c:v>
                </c:pt>
                <c:pt idx="9" formatCode="0.0">
                  <c:v>1.5882352941176467</c:v>
                </c:pt>
              </c:numCache>
            </c:numRef>
          </c:val>
        </c:ser>
        <c:ser>
          <c:idx val="2"/>
          <c:order val="2"/>
          <c:tx>
            <c:strRef>
              <c:f>Сводная!$Y$25</c:f>
              <c:strCache>
                <c:ptCount val="1"/>
                <c:pt idx="0">
                  <c:v>7</c:v>
                </c:pt>
              </c:strCache>
            </c:strRef>
          </c:tx>
          <c:invertIfNegative val="0"/>
          <c:cat>
            <c:strRef>
              <c:f>Сводная!$Z$12:$AI$12</c:f>
              <c:strCache>
                <c:ptCount val="10"/>
                <c:pt idx="0">
                  <c:v>Максимальный балл</c:v>
                </c:pt>
                <c:pt idx="1">
                  <c:v>Максимальный набранный балл</c:v>
                </c:pt>
                <c:pt idx="2">
                  <c:v>Средний балл</c:v>
                </c:pt>
                <c:pt idx="3">
                  <c:v>% порога</c:v>
                </c:pt>
                <c:pt idx="4">
                  <c:v>Ср. % выполнения</c:v>
                </c:pt>
                <c:pt idx="5">
                  <c:v>Кол. не справившихся</c:v>
                </c:pt>
                <c:pt idx="6">
                  <c:v>% не справившихся</c:v>
                </c:pt>
                <c:pt idx="7">
                  <c:v>ср. отметка за работу</c:v>
                </c:pt>
                <c:pt idx="8">
                  <c:v>ср. отметка за год</c:v>
                </c:pt>
                <c:pt idx="9">
                  <c:v>разница </c:v>
                </c:pt>
              </c:strCache>
            </c:strRef>
          </c:cat>
          <c:val>
            <c:numRef>
              <c:f>Сводная!$Z$25:$AI$25</c:f>
              <c:numCache>
                <c:formatCode>General</c:formatCode>
                <c:ptCount val="10"/>
                <c:pt idx="0">
                  <c:v>16</c:v>
                </c:pt>
                <c:pt idx="1">
                  <c:v>6</c:v>
                </c:pt>
                <c:pt idx="2" formatCode="0.0">
                  <c:v>2.7272727272727271</c:v>
                </c:pt>
                <c:pt idx="3" formatCode="0.0">
                  <c:v>31.25</c:v>
                </c:pt>
                <c:pt idx="4" formatCode="0.0">
                  <c:v>17.045454545454547</c:v>
                </c:pt>
                <c:pt idx="5">
                  <c:v>17</c:v>
                </c:pt>
                <c:pt idx="6">
                  <c:v>85</c:v>
                </c:pt>
                <c:pt idx="7" formatCode="0.0">
                  <c:v>2.1363636363636362</c:v>
                </c:pt>
                <c:pt idx="8" formatCode="0.0">
                  <c:v>3.2727272727272729</c:v>
                </c:pt>
                <c:pt idx="9" formatCode="0.0">
                  <c:v>1.1363636363636367</c:v>
                </c:pt>
              </c:numCache>
            </c:numRef>
          </c:val>
        </c:ser>
        <c:ser>
          <c:idx val="3"/>
          <c:order val="3"/>
          <c:tx>
            <c:strRef>
              <c:f>Сводная!$Y$26</c:f>
              <c:strCache>
                <c:ptCount val="1"/>
                <c:pt idx="0">
                  <c:v>8</c:v>
                </c:pt>
              </c:strCache>
            </c:strRef>
          </c:tx>
          <c:invertIfNegative val="0"/>
          <c:cat>
            <c:strRef>
              <c:f>Сводная!$Z$12:$AI$12</c:f>
              <c:strCache>
                <c:ptCount val="10"/>
                <c:pt idx="0">
                  <c:v>Максимальный балл</c:v>
                </c:pt>
                <c:pt idx="1">
                  <c:v>Максимальный набранный балл</c:v>
                </c:pt>
                <c:pt idx="2">
                  <c:v>Средний балл</c:v>
                </c:pt>
                <c:pt idx="3">
                  <c:v>% порога</c:v>
                </c:pt>
                <c:pt idx="4">
                  <c:v>Ср. % выполнения</c:v>
                </c:pt>
                <c:pt idx="5">
                  <c:v>Кол. не справившихся</c:v>
                </c:pt>
                <c:pt idx="6">
                  <c:v>% не справившихся</c:v>
                </c:pt>
                <c:pt idx="7">
                  <c:v>ср. отметка за работу</c:v>
                </c:pt>
                <c:pt idx="8">
                  <c:v>ср. отметка за год</c:v>
                </c:pt>
                <c:pt idx="9">
                  <c:v>разница </c:v>
                </c:pt>
              </c:strCache>
            </c:strRef>
          </c:cat>
          <c:val>
            <c:numRef>
              <c:f>Сводная!$Z$26:$AI$26</c:f>
              <c:numCache>
                <c:formatCode>General</c:formatCode>
                <c:ptCount val="10"/>
                <c:pt idx="0">
                  <c:v>19</c:v>
                </c:pt>
                <c:pt idx="1">
                  <c:v>13</c:v>
                </c:pt>
                <c:pt idx="2" formatCode="0.0">
                  <c:v>4.1818181818181817</c:v>
                </c:pt>
                <c:pt idx="3" formatCode="0.0">
                  <c:v>31.578947368421051</c:v>
                </c:pt>
                <c:pt idx="4" formatCode="0.0">
                  <c:v>22.009569377990434</c:v>
                </c:pt>
                <c:pt idx="5">
                  <c:v>19</c:v>
                </c:pt>
                <c:pt idx="6" formatCode="0.0">
                  <c:v>73.07692307692308</c:v>
                </c:pt>
                <c:pt idx="7" formatCode="0.0">
                  <c:v>1.8846153846153846</c:v>
                </c:pt>
                <c:pt idx="8" formatCode="0.0">
                  <c:v>3</c:v>
                </c:pt>
                <c:pt idx="9" formatCode="0.0">
                  <c:v>1.1153846153846154</c:v>
                </c:pt>
              </c:numCache>
            </c:numRef>
          </c:val>
        </c:ser>
        <c:ser>
          <c:idx val="4"/>
          <c:order val="4"/>
          <c:tx>
            <c:strRef>
              <c:f>Сводная!$Y$27</c:f>
              <c:strCache>
                <c:ptCount val="1"/>
                <c:pt idx="0">
                  <c:v>9</c:v>
                </c:pt>
              </c:strCache>
            </c:strRef>
          </c:tx>
          <c:invertIfNegative val="0"/>
          <c:cat>
            <c:strRef>
              <c:f>Сводная!$Z$12:$AI$12</c:f>
              <c:strCache>
                <c:ptCount val="10"/>
                <c:pt idx="0">
                  <c:v>Максимальный балл</c:v>
                </c:pt>
                <c:pt idx="1">
                  <c:v>Максимальный набранный балл</c:v>
                </c:pt>
                <c:pt idx="2">
                  <c:v>Средний балл</c:v>
                </c:pt>
                <c:pt idx="3">
                  <c:v>% порога</c:v>
                </c:pt>
                <c:pt idx="4">
                  <c:v>Ср. % выполнения</c:v>
                </c:pt>
                <c:pt idx="5">
                  <c:v>Кол. не справившихся</c:v>
                </c:pt>
                <c:pt idx="6">
                  <c:v>% не справившихся</c:v>
                </c:pt>
                <c:pt idx="7">
                  <c:v>ср. отметка за работу</c:v>
                </c:pt>
                <c:pt idx="8">
                  <c:v>ср. отметка за год</c:v>
                </c:pt>
                <c:pt idx="9">
                  <c:v>разница </c:v>
                </c:pt>
              </c:strCache>
            </c:strRef>
          </c:cat>
          <c:val>
            <c:numRef>
              <c:f>Сводная!$Z$27:$AI$27</c:f>
              <c:numCache>
                <c:formatCode>General</c:formatCode>
                <c:ptCount val="10"/>
                <c:pt idx="0">
                  <c:v>25</c:v>
                </c:pt>
                <c:pt idx="1">
                  <c:v>13</c:v>
                </c:pt>
                <c:pt idx="2" formatCode="0.0">
                  <c:v>5.05</c:v>
                </c:pt>
                <c:pt idx="3" formatCode="0.0">
                  <c:v>32</c:v>
                </c:pt>
                <c:pt idx="4" formatCode="0.0">
                  <c:v>18.363636363636363</c:v>
                </c:pt>
                <c:pt idx="5">
                  <c:v>13</c:v>
                </c:pt>
                <c:pt idx="6">
                  <c:v>65</c:v>
                </c:pt>
                <c:pt idx="7" formatCode="0.0">
                  <c:v>1.95</c:v>
                </c:pt>
                <c:pt idx="8" formatCode="0.0">
                  <c:v>3.8125</c:v>
                </c:pt>
                <c:pt idx="9" formatCode="0.0">
                  <c:v>1.8625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6050176"/>
        <c:axId val="116056064"/>
      </c:barChart>
      <c:catAx>
        <c:axId val="116050176"/>
        <c:scaling>
          <c:orientation val="minMax"/>
        </c:scaling>
        <c:delete val="0"/>
        <c:axPos val="b"/>
        <c:majorTickMark val="out"/>
        <c:minorTickMark val="none"/>
        <c:tickLblPos val="nextTo"/>
        <c:crossAx val="116056064"/>
        <c:crosses val="autoZero"/>
        <c:auto val="1"/>
        <c:lblAlgn val="ctr"/>
        <c:lblOffset val="100"/>
        <c:noMultiLvlLbl val="0"/>
      </c:catAx>
      <c:valAx>
        <c:axId val="11605606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605017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История_2020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Сводная!$Y$30</c:f>
              <c:strCache>
                <c:ptCount val="1"/>
                <c:pt idx="0">
                  <c:v>5</c:v>
                </c:pt>
              </c:strCache>
            </c:strRef>
          </c:tx>
          <c:invertIfNegative val="0"/>
          <c:cat>
            <c:strRef>
              <c:f>Сводная!$Z$12:$AI$12</c:f>
              <c:strCache>
                <c:ptCount val="10"/>
                <c:pt idx="0">
                  <c:v>Максимальный балл</c:v>
                </c:pt>
                <c:pt idx="1">
                  <c:v>Максимальный набранный балл</c:v>
                </c:pt>
                <c:pt idx="2">
                  <c:v>Средний балл</c:v>
                </c:pt>
                <c:pt idx="3">
                  <c:v>% порога</c:v>
                </c:pt>
                <c:pt idx="4">
                  <c:v>Ср. % выполнения</c:v>
                </c:pt>
                <c:pt idx="5">
                  <c:v>Кол. не справившихся</c:v>
                </c:pt>
                <c:pt idx="6">
                  <c:v>% не справившихся</c:v>
                </c:pt>
                <c:pt idx="7">
                  <c:v>ср. отметка за работу</c:v>
                </c:pt>
                <c:pt idx="8">
                  <c:v>ср. отметка за год</c:v>
                </c:pt>
                <c:pt idx="9">
                  <c:v>разница </c:v>
                </c:pt>
              </c:strCache>
            </c:strRef>
          </c:cat>
          <c:val>
            <c:numRef>
              <c:f>Сводная!$Z$30:$AI$30</c:f>
              <c:numCache>
                <c:formatCode>General</c:formatCode>
                <c:ptCount val="10"/>
              </c:numCache>
            </c:numRef>
          </c:val>
        </c:ser>
        <c:ser>
          <c:idx val="1"/>
          <c:order val="1"/>
          <c:tx>
            <c:strRef>
              <c:f>Сводная!$Y$31</c:f>
              <c:strCache>
                <c:ptCount val="1"/>
                <c:pt idx="0">
                  <c:v>6</c:v>
                </c:pt>
              </c:strCache>
            </c:strRef>
          </c:tx>
          <c:invertIfNegative val="0"/>
          <c:cat>
            <c:strRef>
              <c:f>Сводная!$Z$12:$AI$12</c:f>
              <c:strCache>
                <c:ptCount val="10"/>
                <c:pt idx="0">
                  <c:v>Максимальный балл</c:v>
                </c:pt>
                <c:pt idx="1">
                  <c:v>Максимальный набранный балл</c:v>
                </c:pt>
                <c:pt idx="2">
                  <c:v>Средний балл</c:v>
                </c:pt>
                <c:pt idx="3">
                  <c:v>% порога</c:v>
                </c:pt>
                <c:pt idx="4">
                  <c:v>Ср. % выполнения</c:v>
                </c:pt>
                <c:pt idx="5">
                  <c:v>Кол. не справившихся</c:v>
                </c:pt>
                <c:pt idx="6">
                  <c:v>% не справившихся</c:v>
                </c:pt>
                <c:pt idx="7">
                  <c:v>ср. отметка за работу</c:v>
                </c:pt>
                <c:pt idx="8">
                  <c:v>ср. отметка за год</c:v>
                </c:pt>
                <c:pt idx="9">
                  <c:v>разница </c:v>
                </c:pt>
              </c:strCache>
            </c:strRef>
          </c:cat>
          <c:val>
            <c:numRef>
              <c:f>Сводная!$Z$31:$AI$31</c:f>
              <c:numCache>
                <c:formatCode>General</c:formatCode>
                <c:ptCount val="10"/>
                <c:pt idx="0">
                  <c:v>15</c:v>
                </c:pt>
                <c:pt idx="1">
                  <c:v>11</c:v>
                </c:pt>
                <c:pt idx="2" formatCode="0.0">
                  <c:v>5.6470588235294121</c:v>
                </c:pt>
                <c:pt idx="3" formatCode="0.0">
                  <c:v>20</c:v>
                </c:pt>
                <c:pt idx="4" formatCode="0.0">
                  <c:v>37.64705882352942</c:v>
                </c:pt>
                <c:pt idx="5">
                  <c:v>4</c:v>
                </c:pt>
                <c:pt idx="6" formatCode="0.0">
                  <c:v>23.529411764705884</c:v>
                </c:pt>
                <c:pt idx="7" formatCode="0.0">
                  <c:v>2.9411764705882355</c:v>
                </c:pt>
                <c:pt idx="8" formatCode="0.0">
                  <c:v>4.3529411764705879</c:v>
                </c:pt>
                <c:pt idx="9" formatCode="0.0">
                  <c:v>1.4117647058823524</c:v>
                </c:pt>
              </c:numCache>
            </c:numRef>
          </c:val>
        </c:ser>
        <c:ser>
          <c:idx val="2"/>
          <c:order val="2"/>
          <c:tx>
            <c:strRef>
              <c:f>Сводная!$Y$32</c:f>
              <c:strCache>
                <c:ptCount val="1"/>
                <c:pt idx="0">
                  <c:v>7</c:v>
                </c:pt>
              </c:strCache>
            </c:strRef>
          </c:tx>
          <c:invertIfNegative val="0"/>
          <c:cat>
            <c:strRef>
              <c:f>Сводная!$Z$12:$AI$12</c:f>
              <c:strCache>
                <c:ptCount val="10"/>
                <c:pt idx="0">
                  <c:v>Максимальный балл</c:v>
                </c:pt>
                <c:pt idx="1">
                  <c:v>Максимальный набранный балл</c:v>
                </c:pt>
                <c:pt idx="2">
                  <c:v>Средний балл</c:v>
                </c:pt>
                <c:pt idx="3">
                  <c:v>% порога</c:v>
                </c:pt>
                <c:pt idx="4">
                  <c:v>Ср. % выполнения</c:v>
                </c:pt>
                <c:pt idx="5">
                  <c:v>Кол. не справившихся</c:v>
                </c:pt>
                <c:pt idx="6">
                  <c:v>% не справившихся</c:v>
                </c:pt>
                <c:pt idx="7">
                  <c:v>ср. отметка за работу</c:v>
                </c:pt>
                <c:pt idx="8">
                  <c:v>ср. отметка за год</c:v>
                </c:pt>
                <c:pt idx="9">
                  <c:v>разница </c:v>
                </c:pt>
              </c:strCache>
            </c:strRef>
          </c:cat>
          <c:val>
            <c:numRef>
              <c:f>Сводная!$Z$32:$AI$32</c:f>
              <c:numCache>
                <c:formatCode>General</c:formatCode>
                <c:ptCount val="10"/>
                <c:pt idx="0">
                  <c:v>20</c:v>
                </c:pt>
                <c:pt idx="1">
                  <c:v>11</c:v>
                </c:pt>
                <c:pt idx="2">
                  <c:v>4</c:v>
                </c:pt>
                <c:pt idx="3">
                  <c:v>25</c:v>
                </c:pt>
                <c:pt idx="4">
                  <c:v>20</c:v>
                </c:pt>
                <c:pt idx="5">
                  <c:v>16</c:v>
                </c:pt>
                <c:pt idx="6">
                  <c:v>80</c:v>
                </c:pt>
                <c:pt idx="7" formatCode="0.0">
                  <c:v>2.1363636363636362</c:v>
                </c:pt>
                <c:pt idx="8" formatCode="0.0">
                  <c:v>3.5454545454545454</c:v>
                </c:pt>
                <c:pt idx="9" formatCode="0.0">
                  <c:v>1.4090909090909092</c:v>
                </c:pt>
              </c:numCache>
            </c:numRef>
          </c:val>
        </c:ser>
        <c:ser>
          <c:idx val="3"/>
          <c:order val="3"/>
          <c:tx>
            <c:strRef>
              <c:f>Сводная!$Y$33</c:f>
              <c:strCache>
                <c:ptCount val="1"/>
                <c:pt idx="0">
                  <c:v>8</c:v>
                </c:pt>
              </c:strCache>
            </c:strRef>
          </c:tx>
          <c:invertIfNegative val="0"/>
          <c:cat>
            <c:strRef>
              <c:f>Сводная!$Z$12:$AI$12</c:f>
              <c:strCache>
                <c:ptCount val="10"/>
                <c:pt idx="0">
                  <c:v>Максимальный балл</c:v>
                </c:pt>
                <c:pt idx="1">
                  <c:v>Максимальный набранный балл</c:v>
                </c:pt>
                <c:pt idx="2">
                  <c:v>Средний балл</c:v>
                </c:pt>
                <c:pt idx="3">
                  <c:v>% порога</c:v>
                </c:pt>
                <c:pt idx="4">
                  <c:v>Ср. % выполнения</c:v>
                </c:pt>
                <c:pt idx="5">
                  <c:v>Кол. не справившихся</c:v>
                </c:pt>
                <c:pt idx="6">
                  <c:v>% не справившихся</c:v>
                </c:pt>
                <c:pt idx="7">
                  <c:v>ср. отметка за работу</c:v>
                </c:pt>
                <c:pt idx="8">
                  <c:v>ср. отметка за год</c:v>
                </c:pt>
                <c:pt idx="9">
                  <c:v>разница </c:v>
                </c:pt>
              </c:strCache>
            </c:strRef>
          </c:cat>
          <c:val>
            <c:numRef>
              <c:f>Сводная!$Z$33:$AI$33</c:f>
              <c:numCache>
                <c:formatCode>General</c:formatCode>
                <c:ptCount val="10"/>
                <c:pt idx="0">
                  <c:v>25</c:v>
                </c:pt>
                <c:pt idx="1">
                  <c:v>8</c:v>
                </c:pt>
                <c:pt idx="2" formatCode="0.0">
                  <c:v>2.9545454545454546</c:v>
                </c:pt>
                <c:pt idx="3" formatCode="0.0">
                  <c:v>24</c:v>
                </c:pt>
                <c:pt idx="4" formatCode="0.0">
                  <c:v>11.818181818181818</c:v>
                </c:pt>
                <c:pt idx="5">
                  <c:v>24</c:v>
                </c:pt>
                <c:pt idx="6" formatCode="0.0">
                  <c:v>92.307692307692307</c:v>
                </c:pt>
                <c:pt idx="7" formatCode="0.0">
                  <c:v>1.6923076923076923</c:v>
                </c:pt>
                <c:pt idx="8" formatCode="0.0">
                  <c:v>3.6363636363636362</c:v>
                </c:pt>
                <c:pt idx="9" formatCode="0.0">
                  <c:v>1.944055944055944</c:v>
                </c:pt>
              </c:numCache>
            </c:numRef>
          </c:val>
        </c:ser>
        <c:ser>
          <c:idx val="4"/>
          <c:order val="4"/>
          <c:tx>
            <c:strRef>
              <c:f>Сводная!$Y$34</c:f>
              <c:strCache>
                <c:ptCount val="1"/>
                <c:pt idx="0">
                  <c:v>9</c:v>
                </c:pt>
              </c:strCache>
            </c:strRef>
          </c:tx>
          <c:invertIfNegative val="0"/>
          <c:cat>
            <c:strRef>
              <c:f>Сводная!$Z$12:$AI$12</c:f>
              <c:strCache>
                <c:ptCount val="10"/>
                <c:pt idx="0">
                  <c:v>Максимальный балл</c:v>
                </c:pt>
                <c:pt idx="1">
                  <c:v>Максимальный набранный балл</c:v>
                </c:pt>
                <c:pt idx="2">
                  <c:v>Средний балл</c:v>
                </c:pt>
                <c:pt idx="3">
                  <c:v>% порога</c:v>
                </c:pt>
                <c:pt idx="4">
                  <c:v>Ср. % выполнения</c:v>
                </c:pt>
                <c:pt idx="5">
                  <c:v>Кол. не справившихся</c:v>
                </c:pt>
                <c:pt idx="6">
                  <c:v>% не справившихся</c:v>
                </c:pt>
                <c:pt idx="7">
                  <c:v>ср. отметка за работу</c:v>
                </c:pt>
                <c:pt idx="8">
                  <c:v>ср. отметка за год</c:v>
                </c:pt>
                <c:pt idx="9">
                  <c:v>разница </c:v>
                </c:pt>
              </c:strCache>
            </c:strRef>
          </c:cat>
          <c:val>
            <c:numRef>
              <c:f>Сводная!$Z$34:$AI$34</c:f>
              <c:numCache>
                <c:formatCode>General</c:formatCode>
                <c:ptCount val="10"/>
                <c:pt idx="0">
                  <c:v>24</c:v>
                </c:pt>
                <c:pt idx="1">
                  <c:v>9</c:v>
                </c:pt>
                <c:pt idx="2" formatCode="0.0">
                  <c:v>3.25</c:v>
                </c:pt>
                <c:pt idx="3" formatCode="0.0">
                  <c:v>29.166666666666668</c:v>
                </c:pt>
                <c:pt idx="4" formatCode="0.0">
                  <c:v>12.310606060606061</c:v>
                </c:pt>
                <c:pt idx="5">
                  <c:v>18</c:v>
                </c:pt>
                <c:pt idx="6">
                  <c:v>90</c:v>
                </c:pt>
                <c:pt idx="7" formatCode="0.0">
                  <c:v>2</c:v>
                </c:pt>
                <c:pt idx="8" formatCode="0.0">
                  <c:v>4.05</c:v>
                </c:pt>
                <c:pt idx="9" formatCode="0.0">
                  <c:v>1.2000000000000002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6091904"/>
        <c:axId val="116101888"/>
      </c:barChart>
      <c:catAx>
        <c:axId val="116091904"/>
        <c:scaling>
          <c:orientation val="minMax"/>
        </c:scaling>
        <c:delete val="0"/>
        <c:axPos val="b"/>
        <c:majorTickMark val="out"/>
        <c:minorTickMark val="none"/>
        <c:tickLblPos val="nextTo"/>
        <c:crossAx val="116101888"/>
        <c:crosses val="autoZero"/>
        <c:auto val="1"/>
        <c:lblAlgn val="ctr"/>
        <c:lblOffset val="100"/>
        <c:noMultiLvlLbl val="0"/>
      </c:catAx>
      <c:valAx>
        <c:axId val="11610188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609190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География_2020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Сводная!$Y$37</c:f>
              <c:strCache>
                <c:ptCount val="1"/>
                <c:pt idx="0">
                  <c:v>5</c:v>
                </c:pt>
              </c:strCache>
            </c:strRef>
          </c:tx>
          <c:invertIfNegative val="0"/>
          <c:cat>
            <c:strRef>
              <c:f>Сводная!$Z$12:$AI$12</c:f>
              <c:strCache>
                <c:ptCount val="10"/>
                <c:pt idx="0">
                  <c:v>Максимальный балл</c:v>
                </c:pt>
                <c:pt idx="1">
                  <c:v>Максимальный набранный балл</c:v>
                </c:pt>
                <c:pt idx="2">
                  <c:v>Средний балл</c:v>
                </c:pt>
                <c:pt idx="3">
                  <c:v>% порога</c:v>
                </c:pt>
                <c:pt idx="4">
                  <c:v>Ср. % выполнения</c:v>
                </c:pt>
                <c:pt idx="5">
                  <c:v>Кол. не справившихся</c:v>
                </c:pt>
                <c:pt idx="6">
                  <c:v>% не справившихся</c:v>
                </c:pt>
                <c:pt idx="7">
                  <c:v>ср. отметка за работу</c:v>
                </c:pt>
                <c:pt idx="8">
                  <c:v>ср. отметка за год</c:v>
                </c:pt>
                <c:pt idx="9">
                  <c:v>разница </c:v>
                </c:pt>
              </c:strCache>
            </c:strRef>
          </c:cat>
          <c:val>
            <c:numRef>
              <c:f>Сводная!$Z$37:$AI$37</c:f>
              <c:numCache>
                <c:formatCode>General</c:formatCode>
                <c:ptCount val="10"/>
              </c:numCache>
            </c:numRef>
          </c:val>
        </c:ser>
        <c:ser>
          <c:idx val="1"/>
          <c:order val="1"/>
          <c:tx>
            <c:strRef>
              <c:f>Сводная!$Y$38</c:f>
              <c:strCache>
                <c:ptCount val="1"/>
                <c:pt idx="0">
                  <c:v>6</c:v>
                </c:pt>
              </c:strCache>
            </c:strRef>
          </c:tx>
          <c:invertIfNegative val="0"/>
          <c:cat>
            <c:strRef>
              <c:f>Сводная!$Z$12:$AI$12</c:f>
              <c:strCache>
                <c:ptCount val="10"/>
                <c:pt idx="0">
                  <c:v>Максимальный балл</c:v>
                </c:pt>
                <c:pt idx="1">
                  <c:v>Максимальный набранный балл</c:v>
                </c:pt>
                <c:pt idx="2">
                  <c:v>Средний балл</c:v>
                </c:pt>
                <c:pt idx="3">
                  <c:v>% порога</c:v>
                </c:pt>
                <c:pt idx="4">
                  <c:v>Ср. % выполнения</c:v>
                </c:pt>
                <c:pt idx="5">
                  <c:v>Кол. не справившихся</c:v>
                </c:pt>
                <c:pt idx="6">
                  <c:v>% не справившихся</c:v>
                </c:pt>
                <c:pt idx="7">
                  <c:v>ср. отметка за работу</c:v>
                </c:pt>
                <c:pt idx="8">
                  <c:v>ср. отметка за год</c:v>
                </c:pt>
                <c:pt idx="9">
                  <c:v>разница </c:v>
                </c:pt>
              </c:strCache>
            </c:strRef>
          </c:cat>
          <c:val>
            <c:numRef>
              <c:f>Сводная!$Z$38:$AI$38</c:f>
              <c:numCache>
                <c:formatCode>General</c:formatCode>
                <c:ptCount val="10"/>
              </c:numCache>
            </c:numRef>
          </c:val>
        </c:ser>
        <c:ser>
          <c:idx val="2"/>
          <c:order val="2"/>
          <c:tx>
            <c:strRef>
              <c:f>Сводная!$Y$39</c:f>
              <c:strCache>
                <c:ptCount val="1"/>
                <c:pt idx="0">
                  <c:v>7</c:v>
                </c:pt>
              </c:strCache>
            </c:strRef>
          </c:tx>
          <c:invertIfNegative val="0"/>
          <c:cat>
            <c:strRef>
              <c:f>Сводная!$Z$12:$AI$12</c:f>
              <c:strCache>
                <c:ptCount val="10"/>
                <c:pt idx="0">
                  <c:v>Максимальный балл</c:v>
                </c:pt>
                <c:pt idx="1">
                  <c:v>Максимальный набранный балл</c:v>
                </c:pt>
                <c:pt idx="2">
                  <c:v>Средний балл</c:v>
                </c:pt>
                <c:pt idx="3">
                  <c:v>% порога</c:v>
                </c:pt>
                <c:pt idx="4">
                  <c:v>Ср. % выполнения</c:v>
                </c:pt>
                <c:pt idx="5">
                  <c:v>Кол. не справившихся</c:v>
                </c:pt>
                <c:pt idx="6">
                  <c:v>% не справившихся</c:v>
                </c:pt>
                <c:pt idx="7">
                  <c:v>ср. отметка за работу</c:v>
                </c:pt>
                <c:pt idx="8">
                  <c:v>ср. отметка за год</c:v>
                </c:pt>
                <c:pt idx="9">
                  <c:v>разница </c:v>
                </c:pt>
              </c:strCache>
            </c:strRef>
          </c:cat>
          <c:val>
            <c:numRef>
              <c:f>Сводная!$Z$39:$AI$39</c:f>
              <c:numCache>
                <c:formatCode>General</c:formatCode>
                <c:ptCount val="10"/>
                <c:pt idx="0">
                  <c:v>47</c:v>
                </c:pt>
                <c:pt idx="1">
                  <c:v>27</c:v>
                </c:pt>
                <c:pt idx="2" formatCode="0.0">
                  <c:v>13.772727272727273</c:v>
                </c:pt>
                <c:pt idx="3" formatCode="0.0">
                  <c:v>19.148936170212767</c:v>
                </c:pt>
                <c:pt idx="4" formatCode="0.0">
                  <c:v>29.303675048355903</c:v>
                </c:pt>
                <c:pt idx="5">
                  <c:v>7</c:v>
                </c:pt>
                <c:pt idx="6">
                  <c:v>35</c:v>
                </c:pt>
                <c:pt idx="7" formatCode="0.0">
                  <c:v>2.7727272727272729</c:v>
                </c:pt>
                <c:pt idx="8" formatCode="0.0">
                  <c:v>3.7272727272727271</c:v>
                </c:pt>
                <c:pt idx="9" formatCode="0.0">
                  <c:v>0.95454545454545414</c:v>
                </c:pt>
              </c:numCache>
            </c:numRef>
          </c:val>
        </c:ser>
        <c:ser>
          <c:idx val="3"/>
          <c:order val="3"/>
          <c:tx>
            <c:strRef>
              <c:f>Сводная!$Y$40</c:f>
              <c:strCache>
                <c:ptCount val="1"/>
                <c:pt idx="0">
                  <c:v>8</c:v>
                </c:pt>
              </c:strCache>
            </c:strRef>
          </c:tx>
          <c:invertIfNegative val="0"/>
          <c:cat>
            <c:strRef>
              <c:f>Сводная!$Z$12:$AI$12</c:f>
              <c:strCache>
                <c:ptCount val="10"/>
                <c:pt idx="0">
                  <c:v>Максимальный балл</c:v>
                </c:pt>
                <c:pt idx="1">
                  <c:v>Максимальный набранный балл</c:v>
                </c:pt>
                <c:pt idx="2">
                  <c:v>Средний балл</c:v>
                </c:pt>
                <c:pt idx="3">
                  <c:v>% порога</c:v>
                </c:pt>
                <c:pt idx="4">
                  <c:v>Ср. % выполнения</c:v>
                </c:pt>
                <c:pt idx="5">
                  <c:v>Кол. не справившихся</c:v>
                </c:pt>
                <c:pt idx="6">
                  <c:v>% не справившихся</c:v>
                </c:pt>
                <c:pt idx="7">
                  <c:v>ср. отметка за работу</c:v>
                </c:pt>
                <c:pt idx="8">
                  <c:v>ср. отметка за год</c:v>
                </c:pt>
                <c:pt idx="9">
                  <c:v>разница </c:v>
                </c:pt>
              </c:strCache>
            </c:strRef>
          </c:cat>
          <c:val>
            <c:numRef>
              <c:f>Сводная!$Z$40:$AI$40</c:f>
              <c:numCache>
                <c:formatCode>General</c:formatCode>
                <c:ptCount val="10"/>
                <c:pt idx="0">
                  <c:v>37</c:v>
                </c:pt>
                <c:pt idx="1">
                  <c:v>17</c:v>
                </c:pt>
                <c:pt idx="2" formatCode="0.0">
                  <c:v>5.6363636363636367</c:v>
                </c:pt>
                <c:pt idx="3" formatCode="0.0">
                  <c:v>27.027027027027028</c:v>
                </c:pt>
                <c:pt idx="4" formatCode="0.0">
                  <c:v>15.233415233415235</c:v>
                </c:pt>
                <c:pt idx="5">
                  <c:v>23</c:v>
                </c:pt>
                <c:pt idx="6" formatCode="0.0">
                  <c:v>88.461538461538467</c:v>
                </c:pt>
                <c:pt idx="7" formatCode="0.0">
                  <c:v>1.8846153846153846</c:v>
                </c:pt>
                <c:pt idx="8" formatCode="0.0">
                  <c:v>3.7727272727272729</c:v>
                </c:pt>
                <c:pt idx="9" formatCode="0.0">
                  <c:v>1.8881118881118883</c:v>
                </c:pt>
              </c:numCache>
            </c:numRef>
          </c:val>
        </c:ser>
        <c:ser>
          <c:idx val="4"/>
          <c:order val="4"/>
          <c:tx>
            <c:strRef>
              <c:f>Сводная!$Y$41</c:f>
              <c:strCache>
                <c:ptCount val="1"/>
                <c:pt idx="0">
                  <c:v>9</c:v>
                </c:pt>
              </c:strCache>
            </c:strRef>
          </c:tx>
          <c:invertIfNegative val="0"/>
          <c:cat>
            <c:strRef>
              <c:f>Сводная!$Z$12:$AI$12</c:f>
              <c:strCache>
                <c:ptCount val="10"/>
                <c:pt idx="0">
                  <c:v>Максимальный балл</c:v>
                </c:pt>
                <c:pt idx="1">
                  <c:v>Максимальный набранный балл</c:v>
                </c:pt>
                <c:pt idx="2">
                  <c:v>Средний балл</c:v>
                </c:pt>
                <c:pt idx="3">
                  <c:v>% порога</c:v>
                </c:pt>
                <c:pt idx="4">
                  <c:v>Ср. % выполнения</c:v>
                </c:pt>
                <c:pt idx="5">
                  <c:v>Кол. не справившихся</c:v>
                </c:pt>
                <c:pt idx="6">
                  <c:v>% не справившихся</c:v>
                </c:pt>
                <c:pt idx="7">
                  <c:v>ср. отметка за работу</c:v>
                </c:pt>
                <c:pt idx="8">
                  <c:v>ср. отметка за год</c:v>
                </c:pt>
                <c:pt idx="9">
                  <c:v>разница </c:v>
                </c:pt>
              </c:strCache>
            </c:strRef>
          </c:cat>
          <c:val>
            <c:numRef>
              <c:f>Сводная!$Z$41:$AI$41</c:f>
              <c:numCache>
                <c:formatCode>General</c:formatCode>
                <c:ptCount val="10"/>
                <c:pt idx="0">
                  <c:v>40</c:v>
                </c:pt>
                <c:pt idx="1">
                  <c:v>24</c:v>
                </c:pt>
                <c:pt idx="2" formatCode="0.0">
                  <c:v>10.55</c:v>
                </c:pt>
                <c:pt idx="3" formatCode="0.0">
                  <c:v>32.5</c:v>
                </c:pt>
                <c:pt idx="4" formatCode="0.0">
                  <c:v>23.977272727272727</c:v>
                </c:pt>
                <c:pt idx="5">
                  <c:v>11</c:v>
                </c:pt>
                <c:pt idx="6">
                  <c:v>55</c:v>
                </c:pt>
                <c:pt idx="7" formatCode="0.0">
                  <c:v>2.35</c:v>
                </c:pt>
                <c:pt idx="8" formatCode="0.0">
                  <c:v>3.95</c:v>
                </c:pt>
                <c:pt idx="9" formatCode="0.0">
                  <c:v>1.6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6470144"/>
        <c:axId val="116471680"/>
      </c:barChart>
      <c:catAx>
        <c:axId val="116470144"/>
        <c:scaling>
          <c:orientation val="minMax"/>
        </c:scaling>
        <c:delete val="0"/>
        <c:axPos val="b"/>
        <c:majorTickMark val="out"/>
        <c:minorTickMark val="none"/>
        <c:tickLblPos val="nextTo"/>
        <c:crossAx val="116471680"/>
        <c:crosses val="autoZero"/>
        <c:auto val="1"/>
        <c:lblAlgn val="ctr"/>
        <c:lblOffset val="100"/>
        <c:noMultiLvlLbl val="0"/>
      </c:catAx>
      <c:valAx>
        <c:axId val="11647168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647014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Обществознание_2020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Сводная!$Y$45</c:f>
              <c:strCache>
                <c:ptCount val="1"/>
                <c:pt idx="0">
                  <c:v>5</c:v>
                </c:pt>
              </c:strCache>
            </c:strRef>
          </c:tx>
          <c:invertIfNegative val="0"/>
          <c:cat>
            <c:strRef>
              <c:f>Сводная!$Z$12:$AI$12</c:f>
              <c:strCache>
                <c:ptCount val="10"/>
                <c:pt idx="0">
                  <c:v>Максимальный балл</c:v>
                </c:pt>
                <c:pt idx="1">
                  <c:v>Максимальный набранный балл</c:v>
                </c:pt>
                <c:pt idx="2">
                  <c:v>Средний балл</c:v>
                </c:pt>
                <c:pt idx="3">
                  <c:v>% порога</c:v>
                </c:pt>
                <c:pt idx="4">
                  <c:v>Ср. % выполнения</c:v>
                </c:pt>
                <c:pt idx="5">
                  <c:v>Кол. не справившихся</c:v>
                </c:pt>
                <c:pt idx="6">
                  <c:v>% не справившихся</c:v>
                </c:pt>
                <c:pt idx="7">
                  <c:v>ср. отметка за работу</c:v>
                </c:pt>
                <c:pt idx="8">
                  <c:v>ср. отметка за год</c:v>
                </c:pt>
                <c:pt idx="9">
                  <c:v>разница </c:v>
                </c:pt>
              </c:strCache>
            </c:strRef>
          </c:cat>
          <c:val>
            <c:numRef>
              <c:f>Сводная!$Z$45:$AI$45</c:f>
              <c:numCache>
                <c:formatCode>General</c:formatCode>
                <c:ptCount val="10"/>
              </c:numCache>
            </c:numRef>
          </c:val>
        </c:ser>
        <c:ser>
          <c:idx val="1"/>
          <c:order val="1"/>
          <c:tx>
            <c:strRef>
              <c:f>Сводная!$Y$46</c:f>
              <c:strCache>
                <c:ptCount val="1"/>
                <c:pt idx="0">
                  <c:v>6</c:v>
                </c:pt>
              </c:strCache>
            </c:strRef>
          </c:tx>
          <c:invertIfNegative val="0"/>
          <c:cat>
            <c:strRef>
              <c:f>Сводная!$Z$12:$AI$12</c:f>
              <c:strCache>
                <c:ptCount val="10"/>
                <c:pt idx="0">
                  <c:v>Максимальный балл</c:v>
                </c:pt>
                <c:pt idx="1">
                  <c:v>Максимальный набранный балл</c:v>
                </c:pt>
                <c:pt idx="2">
                  <c:v>Средний балл</c:v>
                </c:pt>
                <c:pt idx="3">
                  <c:v>% порога</c:v>
                </c:pt>
                <c:pt idx="4">
                  <c:v>Ср. % выполнения</c:v>
                </c:pt>
                <c:pt idx="5">
                  <c:v>Кол. не справившихся</c:v>
                </c:pt>
                <c:pt idx="6">
                  <c:v>% не справившихся</c:v>
                </c:pt>
                <c:pt idx="7">
                  <c:v>ср. отметка за работу</c:v>
                </c:pt>
                <c:pt idx="8">
                  <c:v>ср. отметка за год</c:v>
                </c:pt>
                <c:pt idx="9">
                  <c:v>разница </c:v>
                </c:pt>
              </c:strCache>
            </c:strRef>
          </c:cat>
          <c:val>
            <c:numRef>
              <c:f>Сводная!$Z$46:$AI$46</c:f>
              <c:numCache>
                <c:formatCode>General</c:formatCode>
                <c:ptCount val="10"/>
              </c:numCache>
            </c:numRef>
          </c:val>
        </c:ser>
        <c:ser>
          <c:idx val="2"/>
          <c:order val="2"/>
          <c:tx>
            <c:strRef>
              <c:f>Сводная!$Y$47</c:f>
              <c:strCache>
                <c:ptCount val="1"/>
                <c:pt idx="0">
                  <c:v>7</c:v>
                </c:pt>
              </c:strCache>
            </c:strRef>
          </c:tx>
          <c:invertIfNegative val="0"/>
          <c:cat>
            <c:strRef>
              <c:f>Сводная!$Z$12:$AI$12</c:f>
              <c:strCache>
                <c:ptCount val="10"/>
                <c:pt idx="0">
                  <c:v>Максимальный балл</c:v>
                </c:pt>
                <c:pt idx="1">
                  <c:v>Максимальный набранный балл</c:v>
                </c:pt>
                <c:pt idx="2">
                  <c:v>Средний балл</c:v>
                </c:pt>
                <c:pt idx="3">
                  <c:v>% порога</c:v>
                </c:pt>
                <c:pt idx="4">
                  <c:v>Ср. % выполнения</c:v>
                </c:pt>
                <c:pt idx="5">
                  <c:v>Кол. не справившихся</c:v>
                </c:pt>
                <c:pt idx="6">
                  <c:v>% не справившихся</c:v>
                </c:pt>
                <c:pt idx="7">
                  <c:v>ср. отметка за работу</c:v>
                </c:pt>
                <c:pt idx="8">
                  <c:v>ср. отметка за год</c:v>
                </c:pt>
                <c:pt idx="9">
                  <c:v>разница </c:v>
                </c:pt>
              </c:strCache>
            </c:strRef>
          </c:cat>
          <c:val>
            <c:numRef>
              <c:f>Сводная!$Z$47:$AI$47</c:f>
              <c:numCache>
                <c:formatCode>General</c:formatCode>
                <c:ptCount val="10"/>
                <c:pt idx="0">
                  <c:v>23</c:v>
                </c:pt>
                <c:pt idx="1">
                  <c:v>18</c:v>
                </c:pt>
                <c:pt idx="2" formatCode="0.0">
                  <c:v>6.8181818181818183</c:v>
                </c:pt>
                <c:pt idx="3" formatCode="0.0">
                  <c:v>34.782608695652172</c:v>
                </c:pt>
                <c:pt idx="4" formatCode="0.0">
                  <c:v>26.554778554778554</c:v>
                </c:pt>
                <c:pt idx="5">
                  <c:v>14</c:v>
                </c:pt>
                <c:pt idx="6">
                  <c:v>70</c:v>
                </c:pt>
                <c:pt idx="7" formatCode="0.0">
                  <c:v>2.1363636363636362</c:v>
                </c:pt>
                <c:pt idx="8" formatCode="0.0">
                  <c:v>3.7727272727272729</c:v>
                </c:pt>
                <c:pt idx="9" formatCode="0.0">
                  <c:v>1.6363636363636367</c:v>
                </c:pt>
              </c:numCache>
            </c:numRef>
          </c:val>
        </c:ser>
        <c:ser>
          <c:idx val="3"/>
          <c:order val="3"/>
          <c:tx>
            <c:strRef>
              <c:f>Сводная!$Y$48</c:f>
              <c:strCache>
                <c:ptCount val="1"/>
                <c:pt idx="0">
                  <c:v>8</c:v>
                </c:pt>
              </c:strCache>
            </c:strRef>
          </c:tx>
          <c:invertIfNegative val="0"/>
          <c:cat>
            <c:strRef>
              <c:f>Сводная!$Z$12:$AI$12</c:f>
              <c:strCache>
                <c:ptCount val="10"/>
                <c:pt idx="0">
                  <c:v>Максимальный балл</c:v>
                </c:pt>
                <c:pt idx="1">
                  <c:v>Максимальный набранный балл</c:v>
                </c:pt>
                <c:pt idx="2">
                  <c:v>Средний балл</c:v>
                </c:pt>
                <c:pt idx="3">
                  <c:v>% порога</c:v>
                </c:pt>
                <c:pt idx="4">
                  <c:v>Ср. % выполнения</c:v>
                </c:pt>
                <c:pt idx="5">
                  <c:v>Кол. не справившихся</c:v>
                </c:pt>
                <c:pt idx="6">
                  <c:v>% не справившихся</c:v>
                </c:pt>
                <c:pt idx="7">
                  <c:v>ср. отметка за работу</c:v>
                </c:pt>
                <c:pt idx="8">
                  <c:v>ср. отметка за год</c:v>
                </c:pt>
                <c:pt idx="9">
                  <c:v>разница </c:v>
                </c:pt>
              </c:strCache>
            </c:strRef>
          </c:cat>
          <c:val>
            <c:numRef>
              <c:f>Сводная!$Z$48:$AI$48</c:f>
              <c:numCache>
                <c:formatCode>General</c:formatCode>
                <c:ptCount val="10"/>
                <c:pt idx="0">
                  <c:v>23</c:v>
                </c:pt>
                <c:pt idx="1">
                  <c:v>11</c:v>
                </c:pt>
                <c:pt idx="2" formatCode="0.0">
                  <c:v>6.3181818181818183</c:v>
                </c:pt>
                <c:pt idx="3" formatCode="0.0">
                  <c:v>39.130434782608695</c:v>
                </c:pt>
                <c:pt idx="4" formatCode="0.0">
                  <c:v>27.470355731225297</c:v>
                </c:pt>
                <c:pt idx="5">
                  <c:v>20</c:v>
                </c:pt>
                <c:pt idx="6" formatCode="0.0">
                  <c:v>76.92307692307692</c:v>
                </c:pt>
                <c:pt idx="7" formatCode="0.0">
                  <c:v>1.9615384615384615</c:v>
                </c:pt>
                <c:pt idx="8" formatCode="0.0">
                  <c:v>3.7272727272727271</c:v>
                </c:pt>
                <c:pt idx="9" formatCode="0.0">
                  <c:v>1.7657342657342656</c:v>
                </c:pt>
              </c:numCache>
            </c:numRef>
          </c:val>
        </c:ser>
        <c:ser>
          <c:idx val="4"/>
          <c:order val="4"/>
          <c:tx>
            <c:strRef>
              <c:f>Сводная!$Y$49</c:f>
              <c:strCache>
                <c:ptCount val="1"/>
                <c:pt idx="0">
                  <c:v>9</c:v>
                </c:pt>
              </c:strCache>
            </c:strRef>
          </c:tx>
          <c:invertIfNegative val="0"/>
          <c:cat>
            <c:strRef>
              <c:f>Сводная!$Z$12:$AI$12</c:f>
              <c:strCache>
                <c:ptCount val="10"/>
                <c:pt idx="0">
                  <c:v>Максимальный балл</c:v>
                </c:pt>
                <c:pt idx="1">
                  <c:v>Максимальный набранный балл</c:v>
                </c:pt>
                <c:pt idx="2">
                  <c:v>Средний балл</c:v>
                </c:pt>
                <c:pt idx="3">
                  <c:v>% порога</c:v>
                </c:pt>
                <c:pt idx="4">
                  <c:v>Ср. % выполнения</c:v>
                </c:pt>
                <c:pt idx="5">
                  <c:v>Кол. не справившихся</c:v>
                </c:pt>
                <c:pt idx="6">
                  <c:v>% не справившихся</c:v>
                </c:pt>
                <c:pt idx="7">
                  <c:v>ср. отметка за работу</c:v>
                </c:pt>
                <c:pt idx="8">
                  <c:v>ср. отметка за год</c:v>
                </c:pt>
                <c:pt idx="9">
                  <c:v>разница </c:v>
                </c:pt>
              </c:strCache>
            </c:strRef>
          </c:cat>
          <c:val>
            <c:numRef>
              <c:f>Сводная!$Z$49:$AI$49</c:f>
              <c:numCache>
                <c:formatCode>General</c:formatCode>
                <c:ptCount val="10"/>
                <c:pt idx="0">
                  <c:v>25</c:v>
                </c:pt>
                <c:pt idx="1">
                  <c:v>17</c:v>
                </c:pt>
                <c:pt idx="2" formatCode="0.0">
                  <c:v>8.65</c:v>
                </c:pt>
                <c:pt idx="3" formatCode="0.0">
                  <c:v>44</c:v>
                </c:pt>
                <c:pt idx="4" formatCode="0.0">
                  <c:v>31.454545454545453</c:v>
                </c:pt>
                <c:pt idx="5">
                  <c:v>10</c:v>
                </c:pt>
                <c:pt idx="6">
                  <c:v>50</c:v>
                </c:pt>
                <c:pt idx="7" formatCode="0.0">
                  <c:v>2.2999999999999998</c:v>
                </c:pt>
                <c:pt idx="8" formatCode="0.0">
                  <c:v>4.0588235294117645</c:v>
                </c:pt>
                <c:pt idx="9" formatCode="0.0">
                  <c:v>2.2000000000000002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6200576"/>
        <c:axId val="116202112"/>
      </c:barChart>
      <c:catAx>
        <c:axId val="116200576"/>
        <c:scaling>
          <c:orientation val="minMax"/>
        </c:scaling>
        <c:delete val="0"/>
        <c:axPos val="b"/>
        <c:majorTickMark val="out"/>
        <c:minorTickMark val="none"/>
        <c:tickLblPos val="nextTo"/>
        <c:crossAx val="116202112"/>
        <c:crosses val="autoZero"/>
        <c:auto val="1"/>
        <c:lblAlgn val="ctr"/>
        <c:lblOffset val="100"/>
        <c:noMultiLvlLbl val="0"/>
      </c:catAx>
      <c:valAx>
        <c:axId val="11620211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620057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Физика_2020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Сводная!$Y$52</c:f>
              <c:strCache>
                <c:ptCount val="1"/>
                <c:pt idx="0">
                  <c:v>5</c:v>
                </c:pt>
              </c:strCache>
            </c:strRef>
          </c:tx>
          <c:invertIfNegative val="0"/>
          <c:cat>
            <c:strRef>
              <c:f>Сводная!$Z$12:$AI$12</c:f>
              <c:strCache>
                <c:ptCount val="10"/>
                <c:pt idx="0">
                  <c:v>Максимальный балл</c:v>
                </c:pt>
                <c:pt idx="1">
                  <c:v>Максимальный набранный балл</c:v>
                </c:pt>
                <c:pt idx="2">
                  <c:v>Средний балл</c:v>
                </c:pt>
                <c:pt idx="3">
                  <c:v>% порога</c:v>
                </c:pt>
                <c:pt idx="4">
                  <c:v>Ср. % выполнения</c:v>
                </c:pt>
                <c:pt idx="5">
                  <c:v>Кол. не справившихся</c:v>
                </c:pt>
                <c:pt idx="6">
                  <c:v>% не справившихся</c:v>
                </c:pt>
                <c:pt idx="7">
                  <c:v>ср. отметка за работу</c:v>
                </c:pt>
                <c:pt idx="8">
                  <c:v>ср. отметка за год</c:v>
                </c:pt>
                <c:pt idx="9">
                  <c:v>разница </c:v>
                </c:pt>
              </c:strCache>
            </c:strRef>
          </c:cat>
          <c:val>
            <c:numRef>
              <c:f>Сводная!$Z$52:$AI$52</c:f>
              <c:numCache>
                <c:formatCode>General</c:formatCode>
                <c:ptCount val="10"/>
              </c:numCache>
            </c:numRef>
          </c:val>
        </c:ser>
        <c:ser>
          <c:idx val="1"/>
          <c:order val="1"/>
          <c:tx>
            <c:strRef>
              <c:f>Сводная!$Y$53</c:f>
              <c:strCache>
                <c:ptCount val="1"/>
                <c:pt idx="0">
                  <c:v>6</c:v>
                </c:pt>
              </c:strCache>
            </c:strRef>
          </c:tx>
          <c:invertIfNegative val="0"/>
          <c:cat>
            <c:strRef>
              <c:f>Сводная!$Z$12:$AI$12</c:f>
              <c:strCache>
                <c:ptCount val="10"/>
                <c:pt idx="0">
                  <c:v>Максимальный балл</c:v>
                </c:pt>
                <c:pt idx="1">
                  <c:v>Максимальный набранный балл</c:v>
                </c:pt>
                <c:pt idx="2">
                  <c:v>Средний балл</c:v>
                </c:pt>
                <c:pt idx="3">
                  <c:v>% порога</c:v>
                </c:pt>
                <c:pt idx="4">
                  <c:v>Ср. % выполнения</c:v>
                </c:pt>
                <c:pt idx="5">
                  <c:v>Кол. не справившихся</c:v>
                </c:pt>
                <c:pt idx="6">
                  <c:v>% не справившихся</c:v>
                </c:pt>
                <c:pt idx="7">
                  <c:v>ср. отметка за работу</c:v>
                </c:pt>
                <c:pt idx="8">
                  <c:v>ср. отметка за год</c:v>
                </c:pt>
                <c:pt idx="9">
                  <c:v>разница </c:v>
                </c:pt>
              </c:strCache>
            </c:strRef>
          </c:cat>
          <c:val>
            <c:numRef>
              <c:f>Сводная!$Z$53:$AI$53</c:f>
              <c:numCache>
                <c:formatCode>General</c:formatCode>
                <c:ptCount val="10"/>
              </c:numCache>
            </c:numRef>
          </c:val>
        </c:ser>
        <c:ser>
          <c:idx val="2"/>
          <c:order val="2"/>
          <c:tx>
            <c:strRef>
              <c:f>Сводная!$Y$54</c:f>
              <c:strCache>
                <c:ptCount val="1"/>
                <c:pt idx="0">
                  <c:v>7</c:v>
                </c:pt>
              </c:strCache>
            </c:strRef>
          </c:tx>
          <c:invertIfNegative val="0"/>
          <c:cat>
            <c:strRef>
              <c:f>Сводная!$Z$12:$AI$12</c:f>
              <c:strCache>
                <c:ptCount val="10"/>
                <c:pt idx="0">
                  <c:v>Максимальный балл</c:v>
                </c:pt>
                <c:pt idx="1">
                  <c:v>Максимальный набранный балл</c:v>
                </c:pt>
                <c:pt idx="2">
                  <c:v>Средний балл</c:v>
                </c:pt>
                <c:pt idx="3">
                  <c:v>% порога</c:v>
                </c:pt>
                <c:pt idx="4">
                  <c:v>Ср. % выполнения</c:v>
                </c:pt>
                <c:pt idx="5">
                  <c:v>Кол. не справившихся</c:v>
                </c:pt>
                <c:pt idx="6">
                  <c:v>% не справившихся</c:v>
                </c:pt>
                <c:pt idx="7">
                  <c:v>ср. отметка за работу</c:v>
                </c:pt>
                <c:pt idx="8">
                  <c:v>ср. отметка за год</c:v>
                </c:pt>
                <c:pt idx="9">
                  <c:v>разница </c:v>
                </c:pt>
              </c:strCache>
            </c:strRef>
          </c:cat>
          <c:val>
            <c:numRef>
              <c:f>Сводная!$Z$54:$AI$54</c:f>
              <c:numCache>
                <c:formatCode>General</c:formatCode>
                <c:ptCount val="10"/>
              </c:numCache>
            </c:numRef>
          </c:val>
        </c:ser>
        <c:ser>
          <c:idx val="3"/>
          <c:order val="3"/>
          <c:tx>
            <c:strRef>
              <c:f>Сводная!$Y$55</c:f>
              <c:strCache>
                <c:ptCount val="1"/>
                <c:pt idx="0">
                  <c:v>8</c:v>
                </c:pt>
              </c:strCache>
            </c:strRef>
          </c:tx>
          <c:invertIfNegative val="0"/>
          <c:cat>
            <c:strRef>
              <c:f>Сводная!$Z$12:$AI$12</c:f>
              <c:strCache>
                <c:ptCount val="10"/>
                <c:pt idx="0">
                  <c:v>Максимальный балл</c:v>
                </c:pt>
                <c:pt idx="1">
                  <c:v>Максимальный набранный балл</c:v>
                </c:pt>
                <c:pt idx="2">
                  <c:v>Средний балл</c:v>
                </c:pt>
                <c:pt idx="3">
                  <c:v>% порога</c:v>
                </c:pt>
                <c:pt idx="4">
                  <c:v>Ср. % выполнения</c:v>
                </c:pt>
                <c:pt idx="5">
                  <c:v>Кол. не справившихся</c:v>
                </c:pt>
                <c:pt idx="6">
                  <c:v>% не справившихся</c:v>
                </c:pt>
                <c:pt idx="7">
                  <c:v>ср. отметка за работу</c:v>
                </c:pt>
                <c:pt idx="8">
                  <c:v>ср. отметка за год</c:v>
                </c:pt>
                <c:pt idx="9">
                  <c:v>разница </c:v>
                </c:pt>
              </c:strCache>
            </c:strRef>
          </c:cat>
          <c:val>
            <c:numRef>
              <c:f>Сводная!$Z$55:$AI$55</c:f>
              <c:numCache>
                <c:formatCode>General</c:formatCode>
                <c:ptCount val="10"/>
                <c:pt idx="0">
                  <c:v>18</c:v>
                </c:pt>
                <c:pt idx="1">
                  <c:v>4</c:v>
                </c:pt>
                <c:pt idx="2" formatCode="0.0">
                  <c:v>2.2727272727272729</c:v>
                </c:pt>
                <c:pt idx="3" formatCode="0.0">
                  <c:v>22.222222222222221</c:v>
                </c:pt>
                <c:pt idx="4" formatCode="0.0">
                  <c:v>11.926961926961928</c:v>
                </c:pt>
                <c:pt idx="5">
                  <c:v>25</c:v>
                </c:pt>
                <c:pt idx="6" formatCode="0.0">
                  <c:v>96.15384615384616</c:v>
                </c:pt>
                <c:pt idx="7" formatCode="0.0">
                  <c:v>1.7692307692307692</c:v>
                </c:pt>
                <c:pt idx="8" formatCode="0.0">
                  <c:v>3.6818181818181817</c:v>
                </c:pt>
                <c:pt idx="9" formatCode="0.0">
                  <c:v>1.9125874125874125</c:v>
                </c:pt>
              </c:numCache>
            </c:numRef>
          </c:val>
        </c:ser>
        <c:ser>
          <c:idx val="4"/>
          <c:order val="4"/>
          <c:tx>
            <c:strRef>
              <c:f>Сводная!$Y$56</c:f>
              <c:strCache>
                <c:ptCount val="1"/>
                <c:pt idx="0">
                  <c:v>9</c:v>
                </c:pt>
              </c:strCache>
            </c:strRef>
          </c:tx>
          <c:invertIfNegative val="0"/>
          <c:cat>
            <c:strRef>
              <c:f>Сводная!$Z$12:$AI$12</c:f>
              <c:strCache>
                <c:ptCount val="10"/>
                <c:pt idx="0">
                  <c:v>Максимальный балл</c:v>
                </c:pt>
                <c:pt idx="1">
                  <c:v>Максимальный набранный балл</c:v>
                </c:pt>
                <c:pt idx="2">
                  <c:v>Средний балл</c:v>
                </c:pt>
                <c:pt idx="3">
                  <c:v>% порога</c:v>
                </c:pt>
                <c:pt idx="4">
                  <c:v>Ср. % выполнения</c:v>
                </c:pt>
                <c:pt idx="5">
                  <c:v>Кол. не справившихся</c:v>
                </c:pt>
                <c:pt idx="6">
                  <c:v>% не справившихся</c:v>
                </c:pt>
                <c:pt idx="7">
                  <c:v>ср. отметка за работу</c:v>
                </c:pt>
                <c:pt idx="8">
                  <c:v>ср. отметка за год</c:v>
                </c:pt>
                <c:pt idx="9">
                  <c:v>разница </c:v>
                </c:pt>
              </c:strCache>
            </c:strRef>
          </c:cat>
          <c:val>
            <c:numRef>
              <c:f>Сводная!$Z$56:$AI$56</c:f>
              <c:numCache>
                <c:formatCode>General</c:formatCode>
                <c:ptCount val="10"/>
                <c:pt idx="0">
                  <c:v>18</c:v>
                </c:pt>
                <c:pt idx="1">
                  <c:v>6</c:v>
                </c:pt>
                <c:pt idx="2" formatCode="0.0">
                  <c:v>1.5</c:v>
                </c:pt>
                <c:pt idx="3" formatCode="0.0">
                  <c:v>27.777777777777779</c:v>
                </c:pt>
                <c:pt idx="4" formatCode="0.0">
                  <c:v>7.5757575757575752</c:v>
                </c:pt>
                <c:pt idx="5">
                  <c:v>18</c:v>
                </c:pt>
                <c:pt idx="6">
                  <c:v>90</c:v>
                </c:pt>
                <c:pt idx="7" formatCode="0.0">
                  <c:v>1.8</c:v>
                </c:pt>
                <c:pt idx="8" formatCode="0.0">
                  <c:v>4</c:v>
                </c:pt>
                <c:pt idx="9" formatCode="0.0">
                  <c:v>1.7999999999999998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6246016"/>
        <c:axId val="116247552"/>
      </c:barChart>
      <c:catAx>
        <c:axId val="116246016"/>
        <c:scaling>
          <c:orientation val="minMax"/>
        </c:scaling>
        <c:delete val="0"/>
        <c:axPos val="b"/>
        <c:majorTickMark val="out"/>
        <c:minorTickMark val="none"/>
        <c:tickLblPos val="nextTo"/>
        <c:crossAx val="116247552"/>
        <c:crosses val="autoZero"/>
        <c:auto val="1"/>
        <c:lblAlgn val="ctr"/>
        <c:lblOffset val="100"/>
        <c:noMultiLvlLbl val="0"/>
      </c:catAx>
      <c:valAx>
        <c:axId val="11624755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624601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Химия_2020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Сводная!$Y$59</c:f>
              <c:strCache>
                <c:ptCount val="1"/>
                <c:pt idx="0">
                  <c:v>5</c:v>
                </c:pt>
              </c:strCache>
            </c:strRef>
          </c:tx>
          <c:invertIfNegative val="0"/>
          <c:cat>
            <c:strRef>
              <c:f>Сводная!$Z$12:$AI$12</c:f>
              <c:strCache>
                <c:ptCount val="10"/>
                <c:pt idx="0">
                  <c:v>Максимальный балл</c:v>
                </c:pt>
                <c:pt idx="1">
                  <c:v>Максимальный набранный балл</c:v>
                </c:pt>
                <c:pt idx="2">
                  <c:v>Средний балл</c:v>
                </c:pt>
                <c:pt idx="3">
                  <c:v>% порога</c:v>
                </c:pt>
                <c:pt idx="4">
                  <c:v>Ср. % выполнения</c:v>
                </c:pt>
                <c:pt idx="5">
                  <c:v>Кол. не справившихся</c:v>
                </c:pt>
                <c:pt idx="6">
                  <c:v>% не справившихся</c:v>
                </c:pt>
                <c:pt idx="7">
                  <c:v>ср. отметка за работу</c:v>
                </c:pt>
                <c:pt idx="8">
                  <c:v>ср. отметка за год</c:v>
                </c:pt>
                <c:pt idx="9">
                  <c:v>разница </c:v>
                </c:pt>
              </c:strCache>
            </c:strRef>
          </c:cat>
          <c:val>
            <c:numRef>
              <c:f>Сводная!$Z$59:$AI$59</c:f>
              <c:numCache>
                <c:formatCode>General</c:formatCode>
                <c:ptCount val="10"/>
              </c:numCache>
            </c:numRef>
          </c:val>
        </c:ser>
        <c:ser>
          <c:idx val="1"/>
          <c:order val="1"/>
          <c:tx>
            <c:strRef>
              <c:f>Сводная!$Y$60</c:f>
              <c:strCache>
                <c:ptCount val="1"/>
                <c:pt idx="0">
                  <c:v>6</c:v>
                </c:pt>
              </c:strCache>
            </c:strRef>
          </c:tx>
          <c:invertIfNegative val="0"/>
          <c:cat>
            <c:strRef>
              <c:f>Сводная!$Z$12:$AI$12</c:f>
              <c:strCache>
                <c:ptCount val="10"/>
                <c:pt idx="0">
                  <c:v>Максимальный балл</c:v>
                </c:pt>
                <c:pt idx="1">
                  <c:v>Максимальный набранный балл</c:v>
                </c:pt>
                <c:pt idx="2">
                  <c:v>Средний балл</c:v>
                </c:pt>
                <c:pt idx="3">
                  <c:v>% порога</c:v>
                </c:pt>
                <c:pt idx="4">
                  <c:v>Ср. % выполнения</c:v>
                </c:pt>
                <c:pt idx="5">
                  <c:v>Кол. не справившихся</c:v>
                </c:pt>
                <c:pt idx="6">
                  <c:v>% не справившихся</c:v>
                </c:pt>
                <c:pt idx="7">
                  <c:v>ср. отметка за работу</c:v>
                </c:pt>
                <c:pt idx="8">
                  <c:v>ср. отметка за год</c:v>
                </c:pt>
                <c:pt idx="9">
                  <c:v>разница </c:v>
                </c:pt>
              </c:strCache>
            </c:strRef>
          </c:cat>
          <c:val>
            <c:numRef>
              <c:f>Сводная!$Z$60:$AI$60</c:f>
              <c:numCache>
                <c:formatCode>General</c:formatCode>
                <c:ptCount val="10"/>
              </c:numCache>
            </c:numRef>
          </c:val>
        </c:ser>
        <c:ser>
          <c:idx val="2"/>
          <c:order val="2"/>
          <c:tx>
            <c:strRef>
              <c:f>Сводная!$Y$61</c:f>
              <c:strCache>
                <c:ptCount val="1"/>
                <c:pt idx="0">
                  <c:v>7</c:v>
                </c:pt>
              </c:strCache>
            </c:strRef>
          </c:tx>
          <c:invertIfNegative val="0"/>
          <c:cat>
            <c:strRef>
              <c:f>Сводная!$Z$12:$AI$12</c:f>
              <c:strCache>
                <c:ptCount val="10"/>
                <c:pt idx="0">
                  <c:v>Максимальный балл</c:v>
                </c:pt>
                <c:pt idx="1">
                  <c:v>Максимальный набранный балл</c:v>
                </c:pt>
                <c:pt idx="2">
                  <c:v>Средний балл</c:v>
                </c:pt>
                <c:pt idx="3">
                  <c:v>% порога</c:v>
                </c:pt>
                <c:pt idx="4">
                  <c:v>Ср. % выполнения</c:v>
                </c:pt>
                <c:pt idx="5">
                  <c:v>Кол. не справившихся</c:v>
                </c:pt>
                <c:pt idx="6">
                  <c:v>% не справившихся</c:v>
                </c:pt>
                <c:pt idx="7">
                  <c:v>ср. отметка за работу</c:v>
                </c:pt>
                <c:pt idx="8">
                  <c:v>ср. отметка за год</c:v>
                </c:pt>
                <c:pt idx="9">
                  <c:v>разница </c:v>
                </c:pt>
              </c:strCache>
            </c:strRef>
          </c:cat>
          <c:val>
            <c:numRef>
              <c:f>Сводная!$Z$61:$AI$61</c:f>
              <c:numCache>
                <c:formatCode>General</c:formatCode>
                <c:ptCount val="10"/>
              </c:numCache>
            </c:numRef>
          </c:val>
        </c:ser>
        <c:ser>
          <c:idx val="3"/>
          <c:order val="3"/>
          <c:tx>
            <c:strRef>
              <c:f>Сводная!$Y$62</c:f>
              <c:strCache>
                <c:ptCount val="1"/>
                <c:pt idx="0">
                  <c:v>8</c:v>
                </c:pt>
              </c:strCache>
            </c:strRef>
          </c:tx>
          <c:invertIfNegative val="0"/>
          <c:cat>
            <c:strRef>
              <c:f>Сводная!$Z$12:$AI$12</c:f>
              <c:strCache>
                <c:ptCount val="10"/>
                <c:pt idx="0">
                  <c:v>Максимальный балл</c:v>
                </c:pt>
                <c:pt idx="1">
                  <c:v>Максимальный набранный балл</c:v>
                </c:pt>
                <c:pt idx="2">
                  <c:v>Средний балл</c:v>
                </c:pt>
                <c:pt idx="3">
                  <c:v>% порога</c:v>
                </c:pt>
                <c:pt idx="4">
                  <c:v>Ср. % выполнения</c:v>
                </c:pt>
                <c:pt idx="5">
                  <c:v>Кол. не справившихся</c:v>
                </c:pt>
                <c:pt idx="6">
                  <c:v>% не справившихся</c:v>
                </c:pt>
                <c:pt idx="7">
                  <c:v>ср. отметка за работу</c:v>
                </c:pt>
                <c:pt idx="8">
                  <c:v>ср. отметка за год</c:v>
                </c:pt>
                <c:pt idx="9">
                  <c:v>разница </c:v>
                </c:pt>
              </c:strCache>
            </c:strRef>
          </c:cat>
          <c:val>
            <c:numRef>
              <c:f>Сводная!$Z$62:$AI$62</c:f>
              <c:numCache>
                <c:formatCode>General</c:formatCode>
                <c:ptCount val="10"/>
              </c:numCache>
            </c:numRef>
          </c:val>
        </c:ser>
        <c:ser>
          <c:idx val="4"/>
          <c:order val="4"/>
          <c:tx>
            <c:strRef>
              <c:f>Сводная!$Y$63</c:f>
              <c:strCache>
                <c:ptCount val="1"/>
                <c:pt idx="0">
                  <c:v>9</c:v>
                </c:pt>
              </c:strCache>
            </c:strRef>
          </c:tx>
          <c:invertIfNegative val="0"/>
          <c:cat>
            <c:strRef>
              <c:f>Сводная!$Z$12:$AI$12</c:f>
              <c:strCache>
                <c:ptCount val="10"/>
                <c:pt idx="0">
                  <c:v>Максимальный балл</c:v>
                </c:pt>
                <c:pt idx="1">
                  <c:v>Максимальный набранный балл</c:v>
                </c:pt>
                <c:pt idx="2">
                  <c:v>Средний балл</c:v>
                </c:pt>
                <c:pt idx="3">
                  <c:v>% порога</c:v>
                </c:pt>
                <c:pt idx="4">
                  <c:v>Ср. % выполнения</c:v>
                </c:pt>
                <c:pt idx="5">
                  <c:v>Кол. не справившихся</c:v>
                </c:pt>
                <c:pt idx="6">
                  <c:v>% не справившихся</c:v>
                </c:pt>
                <c:pt idx="7">
                  <c:v>ср. отметка за работу</c:v>
                </c:pt>
                <c:pt idx="8">
                  <c:v>ср. отметка за год</c:v>
                </c:pt>
                <c:pt idx="9">
                  <c:v>разница </c:v>
                </c:pt>
              </c:strCache>
            </c:strRef>
          </c:cat>
          <c:val>
            <c:numRef>
              <c:f>Сводная!$Z$63:$AI$63</c:f>
              <c:numCache>
                <c:formatCode>General</c:formatCode>
                <c:ptCount val="10"/>
                <c:pt idx="0">
                  <c:v>36</c:v>
                </c:pt>
                <c:pt idx="1">
                  <c:v>24</c:v>
                </c:pt>
                <c:pt idx="2" formatCode="0.0">
                  <c:v>11.55</c:v>
                </c:pt>
                <c:pt idx="3" formatCode="0.0">
                  <c:v>27.777777777777779</c:v>
                </c:pt>
                <c:pt idx="4" formatCode="0.0">
                  <c:v>29.166666666666671</c:v>
                </c:pt>
                <c:pt idx="5">
                  <c:v>10</c:v>
                </c:pt>
                <c:pt idx="6">
                  <c:v>50</c:v>
                </c:pt>
                <c:pt idx="7" formatCode="0.0">
                  <c:v>2.65</c:v>
                </c:pt>
                <c:pt idx="8" formatCode="0.0">
                  <c:v>3.85</c:v>
                </c:pt>
                <c:pt idx="9" formatCode="0.0">
                  <c:v>1.7588235294117647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6357376"/>
        <c:axId val="116363264"/>
      </c:barChart>
      <c:catAx>
        <c:axId val="116357376"/>
        <c:scaling>
          <c:orientation val="minMax"/>
        </c:scaling>
        <c:delete val="0"/>
        <c:axPos val="b"/>
        <c:majorTickMark val="out"/>
        <c:minorTickMark val="none"/>
        <c:tickLblPos val="nextTo"/>
        <c:crossAx val="116363264"/>
        <c:crosses val="autoZero"/>
        <c:auto val="1"/>
        <c:lblAlgn val="ctr"/>
        <c:lblOffset val="100"/>
        <c:noMultiLvlLbl val="0"/>
      </c:catAx>
      <c:valAx>
        <c:axId val="11636326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635737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Английский язык_2020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Сводная!$Y$66</c:f>
              <c:strCache>
                <c:ptCount val="1"/>
                <c:pt idx="0">
                  <c:v>5</c:v>
                </c:pt>
              </c:strCache>
            </c:strRef>
          </c:tx>
          <c:invertIfNegative val="0"/>
          <c:cat>
            <c:strRef>
              <c:f>Сводная!$Z$12:$AI$12</c:f>
              <c:strCache>
                <c:ptCount val="10"/>
                <c:pt idx="0">
                  <c:v>Максимальный балл</c:v>
                </c:pt>
                <c:pt idx="1">
                  <c:v>Максимальный набранный балл</c:v>
                </c:pt>
                <c:pt idx="2">
                  <c:v>Средний балл</c:v>
                </c:pt>
                <c:pt idx="3">
                  <c:v>% порога</c:v>
                </c:pt>
                <c:pt idx="4">
                  <c:v>Ср. % выполнения</c:v>
                </c:pt>
                <c:pt idx="5">
                  <c:v>Кол. не справившихся</c:v>
                </c:pt>
                <c:pt idx="6">
                  <c:v>% не справившихся</c:v>
                </c:pt>
                <c:pt idx="7">
                  <c:v>ср. отметка за работу</c:v>
                </c:pt>
                <c:pt idx="8">
                  <c:v>ср. отметка за год</c:v>
                </c:pt>
                <c:pt idx="9">
                  <c:v>разница </c:v>
                </c:pt>
              </c:strCache>
            </c:strRef>
          </c:cat>
          <c:val>
            <c:numRef>
              <c:f>Сводная!$Z$66:$AI$66</c:f>
              <c:numCache>
                <c:formatCode>General</c:formatCode>
                <c:ptCount val="10"/>
              </c:numCache>
            </c:numRef>
          </c:val>
        </c:ser>
        <c:ser>
          <c:idx val="1"/>
          <c:order val="1"/>
          <c:tx>
            <c:strRef>
              <c:f>Сводная!$Y$67</c:f>
              <c:strCache>
                <c:ptCount val="1"/>
                <c:pt idx="0">
                  <c:v>6</c:v>
                </c:pt>
              </c:strCache>
            </c:strRef>
          </c:tx>
          <c:invertIfNegative val="0"/>
          <c:cat>
            <c:strRef>
              <c:f>Сводная!$Z$12:$AI$12</c:f>
              <c:strCache>
                <c:ptCount val="10"/>
                <c:pt idx="0">
                  <c:v>Максимальный балл</c:v>
                </c:pt>
                <c:pt idx="1">
                  <c:v>Максимальный набранный балл</c:v>
                </c:pt>
                <c:pt idx="2">
                  <c:v>Средний балл</c:v>
                </c:pt>
                <c:pt idx="3">
                  <c:v>% порога</c:v>
                </c:pt>
                <c:pt idx="4">
                  <c:v>Ср. % выполнения</c:v>
                </c:pt>
                <c:pt idx="5">
                  <c:v>Кол. не справившихся</c:v>
                </c:pt>
                <c:pt idx="6">
                  <c:v>% не справившихся</c:v>
                </c:pt>
                <c:pt idx="7">
                  <c:v>ср. отметка за работу</c:v>
                </c:pt>
                <c:pt idx="8">
                  <c:v>ср. отметка за год</c:v>
                </c:pt>
                <c:pt idx="9">
                  <c:v>разница </c:v>
                </c:pt>
              </c:strCache>
            </c:strRef>
          </c:cat>
          <c:val>
            <c:numRef>
              <c:f>Сводная!$Z$67:$AI$67</c:f>
              <c:numCache>
                <c:formatCode>General</c:formatCode>
                <c:ptCount val="10"/>
              </c:numCache>
            </c:numRef>
          </c:val>
        </c:ser>
        <c:ser>
          <c:idx val="2"/>
          <c:order val="2"/>
          <c:tx>
            <c:strRef>
              <c:f>Сводная!$Y$68</c:f>
              <c:strCache>
                <c:ptCount val="1"/>
                <c:pt idx="0">
                  <c:v>7</c:v>
                </c:pt>
              </c:strCache>
            </c:strRef>
          </c:tx>
          <c:invertIfNegative val="0"/>
          <c:cat>
            <c:strRef>
              <c:f>Сводная!$Z$12:$AI$12</c:f>
              <c:strCache>
                <c:ptCount val="10"/>
                <c:pt idx="0">
                  <c:v>Максимальный балл</c:v>
                </c:pt>
                <c:pt idx="1">
                  <c:v>Максимальный набранный балл</c:v>
                </c:pt>
                <c:pt idx="2">
                  <c:v>Средний балл</c:v>
                </c:pt>
                <c:pt idx="3">
                  <c:v>% порога</c:v>
                </c:pt>
                <c:pt idx="4">
                  <c:v>Ср. % выполнения</c:v>
                </c:pt>
                <c:pt idx="5">
                  <c:v>Кол. не справившихся</c:v>
                </c:pt>
                <c:pt idx="6">
                  <c:v>% не справившихся</c:v>
                </c:pt>
                <c:pt idx="7">
                  <c:v>ср. отметка за работу</c:v>
                </c:pt>
                <c:pt idx="8">
                  <c:v>ср. отметка за год</c:v>
                </c:pt>
                <c:pt idx="9">
                  <c:v>разница </c:v>
                </c:pt>
              </c:strCache>
            </c:strRef>
          </c:cat>
          <c:val>
            <c:numRef>
              <c:f>Сводная!$Z$68:$AI$68</c:f>
              <c:numCache>
                <c:formatCode>General</c:formatCode>
                <c:ptCount val="10"/>
              </c:numCache>
            </c:numRef>
          </c:val>
        </c:ser>
        <c:ser>
          <c:idx val="3"/>
          <c:order val="3"/>
          <c:tx>
            <c:strRef>
              <c:f>Сводная!$Y$69</c:f>
              <c:strCache>
                <c:ptCount val="1"/>
                <c:pt idx="0">
                  <c:v>8</c:v>
                </c:pt>
              </c:strCache>
            </c:strRef>
          </c:tx>
          <c:invertIfNegative val="0"/>
          <c:cat>
            <c:strRef>
              <c:f>Сводная!$Z$12:$AI$12</c:f>
              <c:strCache>
                <c:ptCount val="10"/>
                <c:pt idx="0">
                  <c:v>Максимальный балл</c:v>
                </c:pt>
                <c:pt idx="1">
                  <c:v>Максимальный набранный балл</c:v>
                </c:pt>
                <c:pt idx="2">
                  <c:v>Средний балл</c:v>
                </c:pt>
                <c:pt idx="3">
                  <c:v>% порога</c:v>
                </c:pt>
                <c:pt idx="4">
                  <c:v>Ср. % выполнения</c:v>
                </c:pt>
                <c:pt idx="5">
                  <c:v>Кол. не справившихся</c:v>
                </c:pt>
                <c:pt idx="6">
                  <c:v>% не справившихся</c:v>
                </c:pt>
                <c:pt idx="7">
                  <c:v>ср. отметка за работу</c:v>
                </c:pt>
                <c:pt idx="8">
                  <c:v>ср. отметка за год</c:v>
                </c:pt>
                <c:pt idx="9">
                  <c:v>разница </c:v>
                </c:pt>
              </c:strCache>
            </c:strRef>
          </c:cat>
          <c:val>
            <c:numRef>
              <c:f>Сводная!$Z$69:$AI$69</c:f>
              <c:numCache>
                <c:formatCode>General</c:formatCode>
                <c:ptCount val="10"/>
                <c:pt idx="0">
                  <c:v>60</c:v>
                </c:pt>
                <c:pt idx="1">
                  <c:v>17</c:v>
                </c:pt>
                <c:pt idx="2" formatCode="0.0">
                  <c:v>4.4545454545454541</c:v>
                </c:pt>
                <c:pt idx="3" formatCode="0.0">
                  <c:v>26.666666666666668</c:v>
                </c:pt>
                <c:pt idx="4" formatCode="0.0">
                  <c:v>7.4242424242424248</c:v>
                </c:pt>
                <c:pt idx="5">
                  <c:v>24</c:v>
                </c:pt>
                <c:pt idx="6" formatCode="0.0">
                  <c:v>92.307692307692307</c:v>
                </c:pt>
                <c:pt idx="7" formatCode="0.0">
                  <c:v>1.4545454545454546</c:v>
                </c:pt>
                <c:pt idx="8" formatCode="0.0">
                  <c:v>3.6363636363636362</c:v>
                </c:pt>
                <c:pt idx="9" formatCode="0.0">
                  <c:v>2.1818181818181817</c:v>
                </c:pt>
              </c:numCache>
            </c:numRef>
          </c:val>
        </c:ser>
        <c:ser>
          <c:idx val="4"/>
          <c:order val="4"/>
          <c:tx>
            <c:strRef>
              <c:f>Сводная!$Y$70</c:f>
              <c:strCache>
                <c:ptCount val="1"/>
                <c:pt idx="0">
                  <c:v>9</c:v>
                </c:pt>
              </c:strCache>
            </c:strRef>
          </c:tx>
          <c:invertIfNegative val="0"/>
          <c:cat>
            <c:strRef>
              <c:f>Сводная!$Z$12:$AI$12</c:f>
              <c:strCache>
                <c:ptCount val="10"/>
                <c:pt idx="0">
                  <c:v>Максимальный балл</c:v>
                </c:pt>
                <c:pt idx="1">
                  <c:v>Максимальный набранный балл</c:v>
                </c:pt>
                <c:pt idx="2">
                  <c:v>Средний балл</c:v>
                </c:pt>
                <c:pt idx="3">
                  <c:v>% порога</c:v>
                </c:pt>
                <c:pt idx="4">
                  <c:v>Ср. % выполнения</c:v>
                </c:pt>
                <c:pt idx="5">
                  <c:v>Кол. не справившихся</c:v>
                </c:pt>
                <c:pt idx="6">
                  <c:v>% не справившихся</c:v>
                </c:pt>
                <c:pt idx="7">
                  <c:v>ср. отметка за работу</c:v>
                </c:pt>
                <c:pt idx="8">
                  <c:v>ср. отметка за год</c:v>
                </c:pt>
                <c:pt idx="9">
                  <c:v>разница </c:v>
                </c:pt>
              </c:strCache>
            </c:strRef>
          </c:cat>
          <c:val>
            <c:numRef>
              <c:f>Сводная!$Z$70:$AI$70</c:f>
              <c:numCache>
                <c:formatCode>General</c:formatCode>
                <c:ptCount val="10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6395008"/>
        <c:axId val="116396800"/>
      </c:barChart>
      <c:catAx>
        <c:axId val="116395008"/>
        <c:scaling>
          <c:orientation val="minMax"/>
        </c:scaling>
        <c:delete val="0"/>
        <c:axPos val="b"/>
        <c:majorTickMark val="out"/>
        <c:minorTickMark val="none"/>
        <c:tickLblPos val="nextTo"/>
        <c:crossAx val="116396800"/>
        <c:crosses val="autoZero"/>
        <c:auto val="1"/>
        <c:lblAlgn val="ctr"/>
        <c:lblOffset val="100"/>
        <c:noMultiLvlLbl val="0"/>
      </c:catAx>
      <c:valAx>
        <c:axId val="11639680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639500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'9 класс_20_предметы'!$DF$25</c:f>
              <c:strCache>
                <c:ptCount val="1"/>
                <c:pt idx="0">
                  <c:v>5</c:v>
                </c:pt>
              </c:strCache>
            </c:strRef>
          </c:tx>
          <c:cat>
            <c:strRef>
              <c:f>'9 класс_20_предметы'!$DG$3:$EB$3</c:f>
              <c:strCache>
                <c:ptCount val="22"/>
                <c:pt idx="0">
                  <c:v>1(1)</c:v>
                </c:pt>
                <c:pt idx="1">
                  <c:v>1(2)</c:v>
                </c:pt>
                <c:pt idx="2">
                  <c:v>2(1)</c:v>
                </c:pt>
                <c:pt idx="3">
                  <c:v>2(2)</c:v>
                </c:pt>
                <c:pt idx="4">
                  <c:v>3(1)</c:v>
                </c:pt>
                <c:pt idx="5">
                  <c:v>3(2)</c:v>
                </c:pt>
                <c:pt idx="6">
                  <c:v>4(1)</c:v>
                </c:pt>
                <c:pt idx="7">
                  <c:v>4(2)</c:v>
                </c:pt>
                <c:pt idx="8">
                  <c:v>4(3)</c:v>
                </c:pt>
                <c:pt idx="9">
                  <c:v>4(4)</c:v>
                </c:pt>
                <c:pt idx="10">
                  <c:v>5(1)</c:v>
                </c:pt>
                <c:pt idx="11">
                  <c:v>5(2)</c:v>
                </c:pt>
                <c:pt idx="12">
                  <c:v>6(1)</c:v>
                </c:pt>
                <c:pt idx="13">
                  <c:v>6(2)</c:v>
                </c:pt>
                <c:pt idx="14">
                  <c:v>6(3)</c:v>
                </c:pt>
                <c:pt idx="15">
                  <c:v>6(4)</c:v>
                </c:pt>
                <c:pt idx="16">
                  <c:v>6(5)</c:v>
                </c:pt>
                <c:pt idx="17">
                  <c:v>7(1)</c:v>
                </c:pt>
                <c:pt idx="18">
                  <c:v>7(2)</c:v>
                </c:pt>
                <c:pt idx="19">
                  <c:v>7(3)</c:v>
                </c:pt>
                <c:pt idx="20">
                  <c:v>8</c:v>
                </c:pt>
                <c:pt idx="21">
                  <c:v>9</c:v>
                </c:pt>
              </c:strCache>
            </c:strRef>
          </c:cat>
          <c:val>
            <c:numRef>
              <c:f>'9 класс_20_предметы'!$DG$25:$EB$25</c:f>
              <c:numCache>
                <c:formatCode>0.0</c:formatCode>
                <c:ptCount val="22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3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3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2</c:v>
                </c:pt>
                <c:pt idx="21">
                  <c:v>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'9 класс_20_предметы'!$DF$26</c:f>
              <c:strCache>
                <c:ptCount val="1"/>
                <c:pt idx="0">
                  <c:v>4</c:v>
                </c:pt>
              </c:strCache>
            </c:strRef>
          </c:tx>
          <c:cat>
            <c:strRef>
              <c:f>'9 класс_20_предметы'!$DG$3:$EB$3</c:f>
              <c:strCache>
                <c:ptCount val="22"/>
                <c:pt idx="0">
                  <c:v>1(1)</c:v>
                </c:pt>
                <c:pt idx="1">
                  <c:v>1(2)</c:v>
                </c:pt>
                <c:pt idx="2">
                  <c:v>2(1)</c:v>
                </c:pt>
                <c:pt idx="3">
                  <c:v>2(2)</c:v>
                </c:pt>
                <c:pt idx="4">
                  <c:v>3(1)</c:v>
                </c:pt>
                <c:pt idx="5">
                  <c:v>3(2)</c:v>
                </c:pt>
                <c:pt idx="6">
                  <c:v>4(1)</c:v>
                </c:pt>
                <c:pt idx="7">
                  <c:v>4(2)</c:v>
                </c:pt>
                <c:pt idx="8">
                  <c:v>4(3)</c:v>
                </c:pt>
                <c:pt idx="9">
                  <c:v>4(4)</c:v>
                </c:pt>
                <c:pt idx="10">
                  <c:v>5(1)</c:v>
                </c:pt>
                <c:pt idx="11">
                  <c:v>5(2)</c:v>
                </c:pt>
                <c:pt idx="12">
                  <c:v>6(1)</c:v>
                </c:pt>
                <c:pt idx="13">
                  <c:v>6(2)</c:v>
                </c:pt>
                <c:pt idx="14">
                  <c:v>6(3)</c:v>
                </c:pt>
                <c:pt idx="15">
                  <c:v>6(4)</c:v>
                </c:pt>
                <c:pt idx="16">
                  <c:v>6(5)</c:v>
                </c:pt>
                <c:pt idx="17">
                  <c:v>7(1)</c:v>
                </c:pt>
                <c:pt idx="18">
                  <c:v>7(2)</c:v>
                </c:pt>
                <c:pt idx="19">
                  <c:v>7(3)</c:v>
                </c:pt>
                <c:pt idx="20">
                  <c:v>8</c:v>
                </c:pt>
                <c:pt idx="21">
                  <c:v>9</c:v>
                </c:pt>
              </c:strCache>
            </c:strRef>
          </c:cat>
          <c:val>
            <c:numRef>
              <c:f>'9 класс_20_предметы'!$DG$26:$EB$26</c:f>
              <c:numCache>
                <c:formatCode>0.0</c:formatCode>
                <c:ptCount val="22"/>
                <c:pt idx="0">
                  <c:v>0.75</c:v>
                </c:pt>
                <c:pt idx="1">
                  <c:v>1.375</c:v>
                </c:pt>
                <c:pt idx="2">
                  <c:v>1</c:v>
                </c:pt>
                <c:pt idx="3">
                  <c:v>0.625</c:v>
                </c:pt>
                <c:pt idx="4">
                  <c:v>2.625</c:v>
                </c:pt>
                <c:pt idx="5">
                  <c:v>1.625</c:v>
                </c:pt>
                <c:pt idx="6">
                  <c:v>2</c:v>
                </c:pt>
                <c:pt idx="7">
                  <c:v>2</c:v>
                </c:pt>
                <c:pt idx="8">
                  <c:v>1</c:v>
                </c:pt>
                <c:pt idx="9">
                  <c:v>1.625</c:v>
                </c:pt>
                <c:pt idx="10">
                  <c:v>0.125</c:v>
                </c:pt>
                <c:pt idx="11">
                  <c:v>0</c:v>
                </c:pt>
                <c:pt idx="12">
                  <c:v>1.375</c:v>
                </c:pt>
                <c:pt idx="13">
                  <c:v>1</c:v>
                </c:pt>
                <c:pt idx="14">
                  <c:v>0.375</c:v>
                </c:pt>
                <c:pt idx="15">
                  <c:v>0.25</c:v>
                </c:pt>
                <c:pt idx="16">
                  <c:v>0.375</c:v>
                </c:pt>
                <c:pt idx="17">
                  <c:v>0.25</c:v>
                </c:pt>
                <c:pt idx="18">
                  <c:v>0.25</c:v>
                </c:pt>
                <c:pt idx="19">
                  <c:v>1</c:v>
                </c:pt>
                <c:pt idx="20">
                  <c:v>1.5</c:v>
                </c:pt>
                <c:pt idx="21">
                  <c:v>1.625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'9 класс_20_предметы'!$DF$27</c:f>
              <c:strCache>
                <c:ptCount val="1"/>
                <c:pt idx="0">
                  <c:v>3</c:v>
                </c:pt>
              </c:strCache>
            </c:strRef>
          </c:tx>
          <c:cat>
            <c:strRef>
              <c:f>'9 класс_20_предметы'!$DG$3:$EB$3</c:f>
              <c:strCache>
                <c:ptCount val="22"/>
                <c:pt idx="0">
                  <c:v>1(1)</c:v>
                </c:pt>
                <c:pt idx="1">
                  <c:v>1(2)</c:v>
                </c:pt>
                <c:pt idx="2">
                  <c:v>2(1)</c:v>
                </c:pt>
                <c:pt idx="3">
                  <c:v>2(2)</c:v>
                </c:pt>
                <c:pt idx="4">
                  <c:v>3(1)</c:v>
                </c:pt>
                <c:pt idx="5">
                  <c:v>3(2)</c:v>
                </c:pt>
                <c:pt idx="6">
                  <c:v>4(1)</c:v>
                </c:pt>
                <c:pt idx="7">
                  <c:v>4(2)</c:v>
                </c:pt>
                <c:pt idx="8">
                  <c:v>4(3)</c:v>
                </c:pt>
                <c:pt idx="9">
                  <c:v>4(4)</c:v>
                </c:pt>
                <c:pt idx="10">
                  <c:v>5(1)</c:v>
                </c:pt>
                <c:pt idx="11">
                  <c:v>5(2)</c:v>
                </c:pt>
                <c:pt idx="12">
                  <c:v>6(1)</c:v>
                </c:pt>
                <c:pt idx="13">
                  <c:v>6(2)</c:v>
                </c:pt>
                <c:pt idx="14">
                  <c:v>6(3)</c:v>
                </c:pt>
                <c:pt idx="15">
                  <c:v>6(4)</c:v>
                </c:pt>
                <c:pt idx="16">
                  <c:v>6(5)</c:v>
                </c:pt>
                <c:pt idx="17">
                  <c:v>7(1)</c:v>
                </c:pt>
                <c:pt idx="18">
                  <c:v>7(2)</c:v>
                </c:pt>
                <c:pt idx="19">
                  <c:v>7(3)</c:v>
                </c:pt>
                <c:pt idx="20">
                  <c:v>8</c:v>
                </c:pt>
                <c:pt idx="21">
                  <c:v>9</c:v>
                </c:pt>
              </c:strCache>
            </c:strRef>
          </c:cat>
          <c:val>
            <c:numRef>
              <c:f>'9 класс_20_предметы'!$DG$27:$EB$27</c:f>
              <c:numCache>
                <c:formatCode>0.0</c:formatCode>
                <c:ptCount val="22"/>
                <c:pt idx="0">
                  <c:v>0.375</c:v>
                </c:pt>
                <c:pt idx="1">
                  <c:v>1.25</c:v>
                </c:pt>
                <c:pt idx="2">
                  <c:v>0.5</c:v>
                </c:pt>
                <c:pt idx="3">
                  <c:v>0.125</c:v>
                </c:pt>
                <c:pt idx="4">
                  <c:v>2.125</c:v>
                </c:pt>
                <c:pt idx="5">
                  <c:v>1.125</c:v>
                </c:pt>
                <c:pt idx="6">
                  <c:v>1.25</c:v>
                </c:pt>
                <c:pt idx="7">
                  <c:v>1.25</c:v>
                </c:pt>
                <c:pt idx="8">
                  <c:v>0.625</c:v>
                </c:pt>
                <c:pt idx="9">
                  <c:v>0.625</c:v>
                </c:pt>
                <c:pt idx="10">
                  <c:v>0.25</c:v>
                </c:pt>
                <c:pt idx="11">
                  <c:v>0.125</c:v>
                </c:pt>
                <c:pt idx="12">
                  <c:v>1.25</c:v>
                </c:pt>
                <c:pt idx="13">
                  <c:v>0.75</c:v>
                </c:pt>
                <c:pt idx="14">
                  <c:v>0</c:v>
                </c:pt>
                <c:pt idx="15">
                  <c:v>0</c:v>
                </c:pt>
                <c:pt idx="16">
                  <c:v>0.125</c:v>
                </c:pt>
                <c:pt idx="17">
                  <c:v>0.375</c:v>
                </c:pt>
                <c:pt idx="18">
                  <c:v>0</c:v>
                </c:pt>
                <c:pt idx="19">
                  <c:v>0.25</c:v>
                </c:pt>
                <c:pt idx="20">
                  <c:v>0.75</c:v>
                </c:pt>
                <c:pt idx="21">
                  <c:v>0.625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'9 класс_20_предметы'!$DF$28</c:f>
              <c:strCache>
                <c:ptCount val="1"/>
                <c:pt idx="0">
                  <c:v>медиана</c:v>
                </c:pt>
              </c:strCache>
            </c:strRef>
          </c:tx>
          <c:cat>
            <c:strRef>
              <c:f>'9 класс_20_предметы'!$DG$3:$EB$3</c:f>
              <c:strCache>
                <c:ptCount val="22"/>
                <c:pt idx="0">
                  <c:v>1(1)</c:v>
                </c:pt>
                <c:pt idx="1">
                  <c:v>1(2)</c:v>
                </c:pt>
                <c:pt idx="2">
                  <c:v>2(1)</c:v>
                </c:pt>
                <c:pt idx="3">
                  <c:v>2(2)</c:v>
                </c:pt>
                <c:pt idx="4">
                  <c:v>3(1)</c:v>
                </c:pt>
                <c:pt idx="5">
                  <c:v>3(2)</c:v>
                </c:pt>
                <c:pt idx="6">
                  <c:v>4(1)</c:v>
                </c:pt>
                <c:pt idx="7">
                  <c:v>4(2)</c:v>
                </c:pt>
                <c:pt idx="8">
                  <c:v>4(3)</c:v>
                </c:pt>
                <c:pt idx="9">
                  <c:v>4(4)</c:v>
                </c:pt>
                <c:pt idx="10">
                  <c:v>5(1)</c:v>
                </c:pt>
                <c:pt idx="11">
                  <c:v>5(2)</c:v>
                </c:pt>
                <c:pt idx="12">
                  <c:v>6(1)</c:v>
                </c:pt>
                <c:pt idx="13">
                  <c:v>6(2)</c:v>
                </c:pt>
                <c:pt idx="14">
                  <c:v>6(3)</c:v>
                </c:pt>
                <c:pt idx="15">
                  <c:v>6(4)</c:v>
                </c:pt>
                <c:pt idx="16">
                  <c:v>6(5)</c:v>
                </c:pt>
                <c:pt idx="17">
                  <c:v>7(1)</c:v>
                </c:pt>
                <c:pt idx="18">
                  <c:v>7(2)</c:v>
                </c:pt>
                <c:pt idx="19">
                  <c:v>7(3)</c:v>
                </c:pt>
                <c:pt idx="20">
                  <c:v>8</c:v>
                </c:pt>
                <c:pt idx="21">
                  <c:v>9</c:v>
                </c:pt>
              </c:strCache>
            </c:strRef>
          </c:cat>
          <c:val>
            <c:numRef>
              <c:f>'9 класс_20_предметы'!$DG$28:$EB$28</c:f>
              <c:numCache>
                <c:formatCode>0.0</c:formatCode>
                <c:ptCount val="22"/>
                <c:pt idx="0">
                  <c:v>0.75</c:v>
                </c:pt>
                <c:pt idx="1">
                  <c:v>1.25</c:v>
                </c:pt>
                <c:pt idx="2">
                  <c:v>1</c:v>
                </c:pt>
                <c:pt idx="3">
                  <c:v>0.625</c:v>
                </c:pt>
                <c:pt idx="4">
                  <c:v>2.625</c:v>
                </c:pt>
                <c:pt idx="5">
                  <c:v>1.625</c:v>
                </c:pt>
                <c:pt idx="6">
                  <c:v>2</c:v>
                </c:pt>
                <c:pt idx="7">
                  <c:v>2</c:v>
                </c:pt>
                <c:pt idx="8">
                  <c:v>1</c:v>
                </c:pt>
                <c:pt idx="9">
                  <c:v>1</c:v>
                </c:pt>
                <c:pt idx="10">
                  <c:v>0.25</c:v>
                </c:pt>
                <c:pt idx="11">
                  <c:v>0</c:v>
                </c:pt>
                <c:pt idx="12">
                  <c:v>1.375</c:v>
                </c:pt>
                <c:pt idx="13">
                  <c:v>1</c:v>
                </c:pt>
                <c:pt idx="14">
                  <c:v>0.375</c:v>
                </c:pt>
                <c:pt idx="15">
                  <c:v>0.25</c:v>
                </c:pt>
                <c:pt idx="16">
                  <c:v>0.375</c:v>
                </c:pt>
                <c:pt idx="17">
                  <c:v>0.375</c:v>
                </c:pt>
                <c:pt idx="18">
                  <c:v>0.25</c:v>
                </c:pt>
                <c:pt idx="19">
                  <c:v>1</c:v>
                </c:pt>
                <c:pt idx="20">
                  <c:v>1.5</c:v>
                </c:pt>
                <c:pt idx="21">
                  <c:v>1.625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5713152"/>
        <c:axId val="115714688"/>
      </c:lineChart>
      <c:catAx>
        <c:axId val="115713152"/>
        <c:scaling>
          <c:orientation val="minMax"/>
        </c:scaling>
        <c:delete val="0"/>
        <c:axPos val="b"/>
        <c:numFmt formatCode="0.0" sourceLinked="1"/>
        <c:majorTickMark val="out"/>
        <c:minorTickMark val="none"/>
        <c:tickLblPos val="nextTo"/>
        <c:crossAx val="115714688"/>
        <c:crosses val="autoZero"/>
        <c:auto val="1"/>
        <c:lblAlgn val="ctr"/>
        <c:lblOffset val="100"/>
        <c:noMultiLvlLbl val="0"/>
      </c:catAx>
      <c:valAx>
        <c:axId val="115714688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crossAx val="11571315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Русский язык</a:t>
            </a:r>
            <a:endParaRPr lang="en-US"/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13"/>
            <c:invertIfNegative val="0"/>
            <c:bubble3D val="0"/>
            <c:spPr>
              <a:solidFill>
                <a:schemeClr val="accent2"/>
              </a:solidFill>
            </c:spPr>
          </c:dPt>
          <c:dPt>
            <c:idx val="23"/>
            <c:invertIfNegative val="0"/>
            <c:bubble3D val="0"/>
            <c:spPr>
              <a:solidFill>
                <a:schemeClr val="accent2"/>
              </a:solidFill>
            </c:spPr>
          </c:dPt>
          <c:val>
            <c:numRef>
              <c:f>'4 класс_20_свод'!$T$34:$T$71</c:f>
              <c:numCache>
                <c:formatCode>General</c:formatCode>
                <c:ptCount val="3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3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2</c:v>
                </c:pt>
                <c:pt idx="18">
                  <c:v>0</c:v>
                </c:pt>
                <c:pt idx="19">
                  <c:v>0</c:v>
                </c:pt>
                <c:pt idx="20">
                  <c:v>2</c:v>
                </c:pt>
                <c:pt idx="21">
                  <c:v>2</c:v>
                </c:pt>
                <c:pt idx="22">
                  <c:v>0</c:v>
                </c:pt>
                <c:pt idx="23">
                  <c:v>3</c:v>
                </c:pt>
                <c:pt idx="24">
                  <c:v>0</c:v>
                </c:pt>
                <c:pt idx="25">
                  <c:v>1</c:v>
                </c:pt>
                <c:pt idx="26">
                  <c:v>2</c:v>
                </c:pt>
                <c:pt idx="27">
                  <c:v>0</c:v>
                </c:pt>
                <c:pt idx="28">
                  <c:v>0</c:v>
                </c:pt>
                <c:pt idx="29">
                  <c:v>1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99456512"/>
        <c:axId val="99458048"/>
      </c:barChart>
      <c:catAx>
        <c:axId val="99456512"/>
        <c:scaling>
          <c:orientation val="minMax"/>
        </c:scaling>
        <c:delete val="0"/>
        <c:axPos val="b"/>
        <c:majorTickMark val="out"/>
        <c:minorTickMark val="none"/>
        <c:tickLblPos val="nextTo"/>
        <c:crossAx val="99458048"/>
        <c:crosses val="autoZero"/>
        <c:auto val="1"/>
        <c:lblAlgn val="ctr"/>
        <c:lblOffset val="100"/>
        <c:noMultiLvlLbl val="0"/>
      </c:catAx>
      <c:valAx>
        <c:axId val="9945804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9945651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'9 класс_20_предметы'!$DF$93</c:f>
              <c:strCache>
                <c:ptCount val="1"/>
                <c:pt idx="0">
                  <c:v>4</c:v>
                </c:pt>
              </c:strCache>
            </c:strRef>
          </c:tx>
          <c:cat>
            <c:strRef>
              <c:f>'9 класс_20_предметы'!$DG$3:$EB$3</c:f>
              <c:strCache>
                <c:ptCount val="22"/>
                <c:pt idx="0">
                  <c:v>1(1)</c:v>
                </c:pt>
                <c:pt idx="1">
                  <c:v>1(2)</c:v>
                </c:pt>
                <c:pt idx="2">
                  <c:v>2(1)</c:v>
                </c:pt>
                <c:pt idx="3">
                  <c:v>2(2)</c:v>
                </c:pt>
                <c:pt idx="4">
                  <c:v>3(1)</c:v>
                </c:pt>
                <c:pt idx="5">
                  <c:v>3(2)</c:v>
                </c:pt>
                <c:pt idx="6">
                  <c:v>4(1)</c:v>
                </c:pt>
                <c:pt idx="7">
                  <c:v>4(2)</c:v>
                </c:pt>
                <c:pt idx="8">
                  <c:v>4(3)</c:v>
                </c:pt>
                <c:pt idx="9">
                  <c:v>4(4)</c:v>
                </c:pt>
                <c:pt idx="10">
                  <c:v>5(1)</c:v>
                </c:pt>
                <c:pt idx="11">
                  <c:v>5(2)</c:v>
                </c:pt>
                <c:pt idx="12">
                  <c:v>6(1)</c:v>
                </c:pt>
                <c:pt idx="13">
                  <c:v>6(2)</c:v>
                </c:pt>
                <c:pt idx="14">
                  <c:v>6(3)</c:v>
                </c:pt>
                <c:pt idx="15">
                  <c:v>6(4)</c:v>
                </c:pt>
                <c:pt idx="16">
                  <c:v>6(5)</c:v>
                </c:pt>
                <c:pt idx="17">
                  <c:v>7(1)</c:v>
                </c:pt>
                <c:pt idx="18">
                  <c:v>7(2)</c:v>
                </c:pt>
                <c:pt idx="19">
                  <c:v>7(3)</c:v>
                </c:pt>
                <c:pt idx="20">
                  <c:v>8</c:v>
                </c:pt>
                <c:pt idx="21">
                  <c:v>9</c:v>
                </c:pt>
              </c:strCache>
            </c:strRef>
          </c:cat>
          <c:val>
            <c:numRef>
              <c:f>'9 класс_20_предметы'!$DG$93:$EB$93</c:f>
              <c:numCache>
                <c:formatCode>0.0</c:formatCode>
                <c:ptCount val="22"/>
                <c:pt idx="0">
                  <c:v>0.8</c:v>
                </c:pt>
                <c:pt idx="1">
                  <c:v>1.8</c:v>
                </c:pt>
                <c:pt idx="2">
                  <c:v>1</c:v>
                </c:pt>
                <c:pt idx="3">
                  <c:v>0.6</c:v>
                </c:pt>
                <c:pt idx="4">
                  <c:v>3</c:v>
                </c:pt>
                <c:pt idx="5">
                  <c:v>1.2</c:v>
                </c:pt>
                <c:pt idx="6">
                  <c:v>1.4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0.2</c:v>
                </c:pt>
                <c:pt idx="12">
                  <c:v>1</c:v>
                </c:pt>
                <c:pt idx="13">
                  <c:v>0.6</c:v>
                </c:pt>
                <c:pt idx="14">
                  <c:v>0.4</c:v>
                </c:pt>
                <c:pt idx="15">
                  <c:v>0.6</c:v>
                </c:pt>
                <c:pt idx="16">
                  <c:v>0.2</c:v>
                </c:pt>
                <c:pt idx="17">
                  <c:v>0.2</c:v>
                </c:pt>
                <c:pt idx="18">
                  <c:v>0.6</c:v>
                </c:pt>
                <c:pt idx="19">
                  <c:v>0.6</c:v>
                </c:pt>
                <c:pt idx="20">
                  <c:v>1.4</c:v>
                </c:pt>
                <c:pt idx="21">
                  <c:v>1.2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'9 класс_20_предметы'!$DF$94</c:f>
              <c:strCache>
                <c:ptCount val="1"/>
                <c:pt idx="0">
                  <c:v>3</c:v>
                </c:pt>
              </c:strCache>
            </c:strRef>
          </c:tx>
          <c:cat>
            <c:strRef>
              <c:f>'9 класс_20_предметы'!$DG$3:$EB$3</c:f>
              <c:strCache>
                <c:ptCount val="22"/>
                <c:pt idx="0">
                  <c:v>1(1)</c:v>
                </c:pt>
                <c:pt idx="1">
                  <c:v>1(2)</c:v>
                </c:pt>
                <c:pt idx="2">
                  <c:v>2(1)</c:v>
                </c:pt>
                <c:pt idx="3">
                  <c:v>2(2)</c:v>
                </c:pt>
                <c:pt idx="4">
                  <c:v>3(1)</c:v>
                </c:pt>
                <c:pt idx="5">
                  <c:v>3(2)</c:v>
                </c:pt>
                <c:pt idx="6">
                  <c:v>4(1)</c:v>
                </c:pt>
                <c:pt idx="7">
                  <c:v>4(2)</c:v>
                </c:pt>
                <c:pt idx="8">
                  <c:v>4(3)</c:v>
                </c:pt>
                <c:pt idx="9">
                  <c:v>4(4)</c:v>
                </c:pt>
                <c:pt idx="10">
                  <c:v>5(1)</c:v>
                </c:pt>
                <c:pt idx="11">
                  <c:v>5(2)</c:v>
                </c:pt>
                <c:pt idx="12">
                  <c:v>6(1)</c:v>
                </c:pt>
                <c:pt idx="13">
                  <c:v>6(2)</c:v>
                </c:pt>
                <c:pt idx="14">
                  <c:v>6(3)</c:v>
                </c:pt>
                <c:pt idx="15">
                  <c:v>6(4)</c:v>
                </c:pt>
                <c:pt idx="16">
                  <c:v>6(5)</c:v>
                </c:pt>
                <c:pt idx="17">
                  <c:v>7(1)</c:v>
                </c:pt>
                <c:pt idx="18">
                  <c:v>7(2)</c:v>
                </c:pt>
                <c:pt idx="19">
                  <c:v>7(3)</c:v>
                </c:pt>
                <c:pt idx="20">
                  <c:v>8</c:v>
                </c:pt>
                <c:pt idx="21">
                  <c:v>9</c:v>
                </c:pt>
              </c:strCache>
            </c:strRef>
          </c:cat>
          <c:val>
            <c:numRef>
              <c:f>'9 класс_20_предметы'!$DG$94:$EB$94</c:f>
              <c:numCache>
                <c:formatCode>0.0</c:formatCode>
                <c:ptCount val="22"/>
                <c:pt idx="0">
                  <c:v>0.6</c:v>
                </c:pt>
                <c:pt idx="1">
                  <c:v>1.4</c:v>
                </c:pt>
                <c:pt idx="2">
                  <c:v>0.8</c:v>
                </c:pt>
                <c:pt idx="3">
                  <c:v>0.2</c:v>
                </c:pt>
                <c:pt idx="4">
                  <c:v>1.2</c:v>
                </c:pt>
                <c:pt idx="5">
                  <c:v>0.8</c:v>
                </c:pt>
                <c:pt idx="6">
                  <c:v>1.2</c:v>
                </c:pt>
                <c:pt idx="7">
                  <c:v>1</c:v>
                </c:pt>
                <c:pt idx="8">
                  <c:v>0.4</c:v>
                </c:pt>
                <c:pt idx="9">
                  <c:v>0</c:v>
                </c:pt>
                <c:pt idx="10">
                  <c:v>0.2</c:v>
                </c:pt>
                <c:pt idx="11">
                  <c:v>0.2</c:v>
                </c:pt>
                <c:pt idx="12">
                  <c:v>0.8</c:v>
                </c:pt>
                <c:pt idx="13">
                  <c:v>0.6</c:v>
                </c:pt>
                <c:pt idx="14">
                  <c:v>0.2</c:v>
                </c:pt>
                <c:pt idx="15">
                  <c:v>0</c:v>
                </c:pt>
                <c:pt idx="16">
                  <c:v>0.2</c:v>
                </c:pt>
                <c:pt idx="17">
                  <c:v>0.2</c:v>
                </c:pt>
                <c:pt idx="18">
                  <c:v>0</c:v>
                </c:pt>
                <c:pt idx="19">
                  <c:v>0.4</c:v>
                </c:pt>
                <c:pt idx="20">
                  <c:v>1</c:v>
                </c:pt>
                <c:pt idx="21">
                  <c:v>0.8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'9 класс_20_предметы'!$DF$95</c:f>
              <c:strCache>
                <c:ptCount val="1"/>
                <c:pt idx="0">
                  <c:v>2</c:v>
                </c:pt>
              </c:strCache>
            </c:strRef>
          </c:tx>
          <c:cat>
            <c:strRef>
              <c:f>'9 класс_20_предметы'!$DG$3:$EB$3</c:f>
              <c:strCache>
                <c:ptCount val="22"/>
                <c:pt idx="0">
                  <c:v>1(1)</c:v>
                </c:pt>
                <c:pt idx="1">
                  <c:v>1(2)</c:v>
                </c:pt>
                <c:pt idx="2">
                  <c:v>2(1)</c:v>
                </c:pt>
                <c:pt idx="3">
                  <c:v>2(2)</c:v>
                </c:pt>
                <c:pt idx="4">
                  <c:v>3(1)</c:v>
                </c:pt>
                <c:pt idx="5">
                  <c:v>3(2)</c:v>
                </c:pt>
                <c:pt idx="6">
                  <c:v>4(1)</c:v>
                </c:pt>
                <c:pt idx="7">
                  <c:v>4(2)</c:v>
                </c:pt>
                <c:pt idx="8">
                  <c:v>4(3)</c:v>
                </c:pt>
                <c:pt idx="9">
                  <c:v>4(4)</c:v>
                </c:pt>
                <c:pt idx="10">
                  <c:v>5(1)</c:v>
                </c:pt>
                <c:pt idx="11">
                  <c:v>5(2)</c:v>
                </c:pt>
                <c:pt idx="12">
                  <c:v>6(1)</c:v>
                </c:pt>
                <c:pt idx="13">
                  <c:v>6(2)</c:v>
                </c:pt>
                <c:pt idx="14">
                  <c:v>6(3)</c:v>
                </c:pt>
                <c:pt idx="15">
                  <c:v>6(4)</c:v>
                </c:pt>
                <c:pt idx="16">
                  <c:v>6(5)</c:v>
                </c:pt>
                <c:pt idx="17">
                  <c:v>7(1)</c:v>
                </c:pt>
                <c:pt idx="18">
                  <c:v>7(2)</c:v>
                </c:pt>
                <c:pt idx="19">
                  <c:v>7(3)</c:v>
                </c:pt>
                <c:pt idx="20">
                  <c:v>8</c:v>
                </c:pt>
                <c:pt idx="21">
                  <c:v>9</c:v>
                </c:pt>
              </c:strCache>
            </c:strRef>
          </c:cat>
          <c:val>
            <c:numRef>
              <c:f>'9 класс_20_предметы'!$DG$95:$EB$95</c:f>
              <c:numCache>
                <c:formatCode>0.0</c:formatCode>
                <c:ptCount val="22"/>
                <c:pt idx="0">
                  <c:v>0.55555555555555558</c:v>
                </c:pt>
                <c:pt idx="1">
                  <c:v>0.55555555555555558</c:v>
                </c:pt>
                <c:pt idx="2">
                  <c:v>0.1111111111111111</c:v>
                </c:pt>
                <c:pt idx="3">
                  <c:v>0</c:v>
                </c:pt>
                <c:pt idx="4">
                  <c:v>0.77777777777777779</c:v>
                </c:pt>
                <c:pt idx="5">
                  <c:v>0.55555555555555558</c:v>
                </c:pt>
                <c:pt idx="6">
                  <c:v>0.66666666666666663</c:v>
                </c:pt>
                <c:pt idx="7">
                  <c:v>0.66666666666666663</c:v>
                </c:pt>
                <c:pt idx="8">
                  <c:v>0.22222222222222221</c:v>
                </c:pt>
                <c:pt idx="9">
                  <c:v>0.55555555555555558</c:v>
                </c:pt>
                <c:pt idx="10">
                  <c:v>0</c:v>
                </c:pt>
                <c:pt idx="11">
                  <c:v>0</c:v>
                </c:pt>
                <c:pt idx="12">
                  <c:v>0.66666666666666663</c:v>
                </c:pt>
                <c:pt idx="13">
                  <c:v>0.1111111111111111</c:v>
                </c:pt>
                <c:pt idx="14">
                  <c:v>0.1111111111111111</c:v>
                </c:pt>
                <c:pt idx="15">
                  <c:v>0</c:v>
                </c:pt>
                <c:pt idx="16">
                  <c:v>0.1111111111111111</c:v>
                </c:pt>
                <c:pt idx="17">
                  <c:v>0.22222222222222221</c:v>
                </c:pt>
                <c:pt idx="18">
                  <c:v>0.1111111111111111</c:v>
                </c:pt>
                <c:pt idx="19">
                  <c:v>0.22222222222222221</c:v>
                </c:pt>
                <c:pt idx="20">
                  <c:v>0.55555555555555558</c:v>
                </c:pt>
                <c:pt idx="21">
                  <c:v>0.55555555555555558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'9 класс_20_предметы'!$DF$96</c:f>
              <c:strCache>
                <c:ptCount val="1"/>
                <c:pt idx="0">
                  <c:v>медиана</c:v>
                </c:pt>
              </c:strCache>
            </c:strRef>
          </c:tx>
          <c:cat>
            <c:strRef>
              <c:f>'9 класс_20_предметы'!$DG$3:$EB$3</c:f>
              <c:strCache>
                <c:ptCount val="22"/>
                <c:pt idx="0">
                  <c:v>1(1)</c:v>
                </c:pt>
                <c:pt idx="1">
                  <c:v>1(2)</c:v>
                </c:pt>
                <c:pt idx="2">
                  <c:v>2(1)</c:v>
                </c:pt>
                <c:pt idx="3">
                  <c:v>2(2)</c:v>
                </c:pt>
                <c:pt idx="4">
                  <c:v>3(1)</c:v>
                </c:pt>
                <c:pt idx="5">
                  <c:v>3(2)</c:v>
                </c:pt>
                <c:pt idx="6">
                  <c:v>4(1)</c:v>
                </c:pt>
                <c:pt idx="7">
                  <c:v>4(2)</c:v>
                </c:pt>
                <c:pt idx="8">
                  <c:v>4(3)</c:v>
                </c:pt>
                <c:pt idx="9">
                  <c:v>4(4)</c:v>
                </c:pt>
                <c:pt idx="10">
                  <c:v>5(1)</c:v>
                </c:pt>
                <c:pt idx="11">
                  <c:v>5(2)</c:v>
                </c:pt>
                <c:pt idx="12">
                  <c:v>6(1)</c:v>
                </c:pt>
                <c:pt idx="13">
                  <c:v>6(2)</c:v>
                </c:pt>
                <c:pt idx="14">
                  <c:v>6(3)</c:v>
                </c:pt>
                <c:pt idx="15">
                  <c:v>6(4)</c:v>
                </c:pt>
                <c:pt idx="16">
                  <c:v>6(5)</c:v>
                </c:pt>
                <c:pt idx="17">
                  <c:v>7(1)</c:v>
                </c:pt>
                <c:pt idx="18">
                  <c:v>7(2)</c:v>
                </c:pt>
                <c:pt idx="19">
                  <c:v>7(3)</c:v>
                </c:pt>
                <c:pt idx="20">
                  <c:v>8</c:v>
                </c:pt>
                <c:pt idx="21">
                  <c:v>9</c:v>
                </c:pt>
              </c:strCache>
            </c:strRef>
          </c:cat>
          <c:val>
            <c:numRef>
              <c:f>'9 класс_20_предметы'!$DG$96:$EB$96</c:f>
              <c:numCache>
                <c:formatCode>0.0</c:formatCode>
                <c:ptCount val="22"/>
                <c:pt idx="0">
                  <c:v>0.6</c:v>
                </c:pt>
                <c:pt idx="1">
                  <c:v>1.4</c:v>
                </c:pt>
                <c:pt idx="2">
                  <c:v>0.8</c:v>
                </c:pt>
                <c:pt idx="3">
                  <c:v>0.2</c:v>
                </c:pt>
                <c:pt idx="4">
                  <c:v>1.2</c:v>
                </c:pt>
                <c:pt idx="5">
                  <c:v>0.8</c:v>
                </c:pt>
                <c:pt idx="6">
                  <c:v>1.2</c:v>
                </c:pt>
                <c:pt idx="7">
                  <c:v>1</c:v>
                </c:pt>
                <c:pt idx="8">
                  <c:v>0.4</c:v>
                </c:pt>
                <c:pt idx="9">
                  <c:v>0.55555555555555558</c:v>
                </c:pt>
                <c:pt idx="10">
                  <c:v>0.2</c:v>
                </c:pt>
                <c:pt idx="11">
                  <c:v>0.2</c:v>
                </c:pt>
                <c:pt idx="12">
                  <c:v>0.8</c:v>
                </c:pt>
                <c:pt idx="13">
                  <c:v>0.6</c:v>
                </c:pt>
                <c:pt idx="14">
                  <c:v>0.2</c:v>
                </c:pt>
                <c:pt idx="15">
                  <c:v>0</c:v>
                </c:pt>
                <c:pt idx="16">
                  <c:v>0.2</c:v>
                </c:pt>
                <c:pt idx="17">
                  <c:v>0.2</c:v>
                </c:pt>
                <c:pt idx="18">
                  <c:v>0.1111111111111111</c:v>
                </c:pt>
                <c:pt idx="19">
                  <c:v>0.4</c:v>
                </c:pt>
                <c:pt idx="20">
                  <c:v>1</c:v>
                </c:pt>
                <c:pt idx="21">
                  <c:v>0.8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5729152"/>
        <c:axId val="115730688"/>
      </c:lineChart>
      <c:catAx>
        <c:axId val="115729152"/>
        <c:scaling>
          <c:orientation val="minMax"/>
        </c:scaling>
        <c:delete val="0"/>
        <c:axPos val="b"/>
        <c:numFmt formatCode="0.0" sourceLinked="1"/>
        <c:majorTickMark val="out"/>
        <c:minorTickMark val="none"/>
        <c:tickLblPos val="nextTo"/>
        <c:crossAx val="115730688"/>
        <c:crosses val="autoZero"/>
        <c:auto val="1"/>
        <c:lblAlgn val="ctr"/>
        <c:lblOffset val="100"/>
        <c:noMultiLvlLbl val="0"/>
      </c:catAx>
      <c:valAx>
        <c:axId val="115730688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crossAx val="11572915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'5 класс '!$BE$34</c:f>
              <c:strCache>
                <c:ptCount val="1"/>
                <c:pt idx="0">
                  <c:v>5</c:v>
                </c:pt>
              </c:strCache>
            </c:strRef>
          </c:tx>
          <c:cat>
            <c:strRef>
              <c:f>'5 класс '!$BF$3:$BZ$3</c:f>
              <c:strCache>
                <c:ptCount val="21"/>
                <c:pt idx="0">
                  <c:v>1К1</c:v>
                </c:pt>
                <c:pt idx="1">
                  <c:v>1К2</c:v>
                </c:pt>
                <c:pt idx="2">
                  <c:v>1К3</c:v>
                </c:pt>
                <c:pt idx="3">
                  <c:v>2К1</c:v>
                </c:pt>
                <c:pt idx="4">
                  <c:v>2К2</c:v>
                </c:pt>
                <c:pt idx="5">
                  <c:v>2К3</c:v>
                </c:pt>
                <c:pt idx="6">
                  <c:v>2К4</c:v>
                </c:pt>
                <c:pt idx="7">
                  <c:v>3</c:v>
                </c:pt>
                <c:pt idx="8">
                  <c:v>4(1)</c:v>
                </c:pt>
                <c:pt idx="9">
                  <c:v>4(2)</c:v>
                </c:pt>
                <c:pt idx="10">
                  <c:v>5(1)</c:v>
                </c:pt>
                <c:pt idx="11">
                  <c:v>5(2)</c:v>
                </c:pt>
                <c:pt idx="12">
                  <c:v>6(1)</c:v>
                </c:pt>
                <c:pt idx="13">
                  <c:v>6(2)</c:v>
                </c:pt>
                <c:pt idx="14">
                  <c:v>7(1)</c:v>
                </c:pt>
                <c:pt idx="15">
                  <c:v>7(2)</c:v>
                </c:pt>
                <c:pt idx="16">
                  <c:v>8</c:v>
                </c:pt>
                <c:pt idx="17">
                  <c:v>9</c:v>
                </c:pt>
                <c:pt idx="18">
                  <c:v>10</c:v>
                </c:pt>
                <c:pt idx="19">
                  <c:v>11</c:v>
                </c:pt>
                <c:pt idx="20">
                  <c:v>12</c:v>
                </c:pt>
              </c:strCache>
            </c:strRef>
          </c:cat>
          <c:val>
            <c:numRef>
              <c:f>'5 класс '!$BF$34:$BZ$34</c:f>
              <c:numCache>
                <c:formatCode>0.0</c:formatCode>
                <c:ptCount val="21"/>
              </c:numCache>
            </c:numRef>
          </c:val>
          <c:smooth val="0"/>
        </c:ser>
        <c:ser>
          <c:idx val="1"/>
          <c:order val="1"/>
          <c:tx>
            <c:strRef>
              <c:f>'5 класс '!$BE$35</c:f>
              <c:strCache>
                <c:ptCount val="1"/>
                <c:pt idx="0">
                  <c:v>4</c:v>
                </c:pt>
              </c:strCache>
            </c:strRef>
          </c:tx>
          <c:cat>
            <c:strRef>
              <c:f>'5 класс '!$BF$3:$BZ$3</c:f>
              <c:strCache>
                <c:ptCount val="21"/>
                <c:pt idx="0">
                  <c:v>1К1</c:v>
                </c:pt>
                <c:pt idx="1">
                  <c:v>1К2</c:v>
                </c:pt>
                <c:pt idx="2">
                  <c:v>1К3</c:v>
                </c:pt>
                <c:pt idx="3">
                  <c:v>2К1</c:v>
                </c:pt>
                <c:pt idx="4">
                  <c:v>2К2</c:v>
                </c:pt>
                <c:pt idx="5">
                  <c:v>2К3</c:v>
                </c:pt>
                <c:pt idx="6">
                  <c:v>2К4</c:v>
                </c:pt>
                <c:pt idx="7">
                  <c:v>3</c:v>
                </c:pt>
                <c:pt idx="8">
                  <c:v>4(1)</c:v>
                </c:pt>
                <c:pt idx="9">
                  <c:v>4(2)</c:v>
                </c:pt>
                <c:pt idx="10">
                  <c:v>5(1)</c:v>
                </c:pt>
                <c:pt idx="11">
                  <c:v>5(2)</c:v>
                </c:pt>
                <c:pt idx="12">
                  <c:v>6(1)</c:v>
                </c:pt>
                <c:pt idx="13">
                  <c:v>6(2)</c:v>
                </c:pt>
                <c:pt idx="14">
                  <c:v>7(1)</c:v>
                </c:pt>
                <c:pt idx="15">
                  <c:v>7(2)</c:v>
                </c:pt>
                <c:pt idx="16">
                  <c:v>8</c:v>
                </c:pt>
                <c:pt idx="17">
                  <c:v>9</c:v>
                </c:pt>
                <c:pt idx="18">
                  <c:v>10</c:v>
                </c:pt>
                <c:pt idx="19">
                  <c:v>11</c:v>
                </c:pt>
                <c:pt idx="20">
                  <c:v>12</c:v>
                </c:pt>
              </c:strCache>
            </c:strRef>
          </c:cat>
          <c:val>
            <c:numRef>
              <c:f>'5 класс '!$BF$35:$BZ$35</c:f>
              <c:numCache>
                <c:formatCode>0.0</c:formatCode>
                <c:ptCount val="21"/>
                <c:pt idx="0">
                  <c:v>3.1428571428571428</c:v>
                </c:pt>
                <c:pt idx="1">
                  <c:v>2.1428571428571428</c:v>
                </c:pt>
                <c:pt idx="2">
                  <c:v>2</c:v>
                </c:pt>
                <c:pt idx="3">
                  <c:v>2.2857142857142856</c:v>
                </c:pt>
                <c:pt idx="4">
                  <c:v>3</c:v>
                </c:pt>
                <c:pt idx="5">
                  <c:v>0.2857142857142857</c:v>
                </c:pt>
                <c:pt idx="6">
                  <c:v>2.2857142857142856</c:v>
                </c:pt>
                <c:pt idx="7">
                  <c:v>1.4285714285714286</c:v>
                </c:pt>
                <c:pt idx="8">
                  <c:v>2.4285714285714284</c:v>
                </c:pt>
                <c:pt idx="9">
                  <c:v>1.5714285714285714</c:v>
                </c:pt>
                <c:pt idx="10">
                  <c:v>1.4285714285714286</c:v>
                </c:pt>
                <c:pt idx="11">
                  <c:v>1</c:v>
                </c:pt>
                <c:pt idx="12">
                  <c:v>1.5714285714285714</c:v>
                </c:pt>
                <c:pt idx="13">
                  <c:v>0.7142857142857143</c:v>
                </c:pt>
                <c:pt idx="14">
                  <c:v>1.4285714285714286</c:v>
                </c:pt>
                <c:pt idx="15">
                  <c:v>0.7142857142857143</c:v>
                </c:pt>
                <c:pt idx="16">
                  <c:v>1.7142857142857142</c:v>
                </c:pt>
                <c:pt idx="17">
                  <c:v>0.42857142857142855</c:v>
                </c:pt>
                <c:pt idx="18">
                  <c:v>0.8571428571428571</c:v>
                </c:pt>
                <c:pt idx="19">
                  <c:v>0.5714285714285714</c:v>
                </c:pt>
                <c:pt idx="20">
                  <c:v>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'5 класс '!$BE$36</c:f>
              <c:strCache>
                <c:ptCount val="1"/>
                <c:pt idx="0">
                  <c:v>3</c:v>
                </c:pt>
              </c:strCache>
            </c:strRef>
          </c:tx>
          <c:cat>
            <c:strRef>
              <c:f>'5 класс '!$BF$3:$BZ$3</c:f>
              <c:strCache>
                <c:ptCount val="21"/>
                <c:pt idx="0">
                  <c:v>1К1</c:v>
                </c:pt>
                <c:pt idx="1">
                  <c:v>1К2</c:v>
                </c:pt>
                <c:pt idx="2">
                  <c:v>1К3</c:v>
                </c:pt>
                <c:pt idx="3">
                  <c:v>2К1</c:v>
                </c:pt>
                <c:pt idx="4">
                  <c:v>2К2</c:v>
                </c:pt>
                <c:pt idx="5">
                  <c:v>2К3</c:v>
                </c:pt>
                <c:pt idx="6">
                  <c:v>2К4</c:v>
                </c:pt>
                <c:pt idx="7">
                  <c:v>3</c:v>
                </c:pt>
                <c:pt idx="8">
                  <c:v>4(1)</c:v>
                </c:pt>
                <c:pt idx="9">
                  <c:v>4(2)</c:v>
                </c:pt>
                <c:pt idx="10">
                  <c:v>5(1)</c:v>
                </c:pt>
                <c:pt idx="11">
                  <c:v>5(2)</c:v>
                </c:pt>
                <c:pt idx="12">
                  <c:v>6(1)</c:v>
                </c:pt>
                <c:pt idx="13">
                  <c:v>6(2)</c:v>
                </c:pt>
                <c:pt idx="14">
                  <c:v>7(1)</c:v>
                </c:pt>
                <c:pt idx="15">
                  <c:v>7(2)</c:v>
                </c:pt>
                <c:pt idx="16">
                  <c:v>8</c:v>
                </c:pt>
                <c:pt idx="17">
                  <c:v>9</c:v>
                </c:pt>
                <c:pt idx="18">
                  <c:v>10</c:v>
                </c:pt>
                <c:pt idx="19">
                  <c:v>11</c:v>
                </c:pt>
                <c:pt idx="20">
                  <c:v>12</c:v>
                </c:pt>
              </c:strCache>
            </c:strRef>
          </c:cat>
          <c:val>
            <c:numRef>
              <c:f>'5 класс '!$BF$36:$BZ$36</c:f>
              <c:numCache>
                <c:formatCode>0.0</c:formatCode>
                <c:ptCount val="21"/>
                <c:pt idx="0">
                  <c:v>2.6666666666666665</c:v>
                </c:pt>
                <c:pt idx="1">
                  <c:v>1.6666666666666667</c:v>
                </c:pt>
                <c:pt idx="2">
                  <c:v>1.8888888888888888</c:v>
                </c:pt>
                <c:pt idx="3">
                  <c:v>1.8888888888888888</c:v>
                </c:pt>
                <c:pt idx="4">
                  <c:v>2.2222222222222223</c:v>
                </c:pt>
                <c:pt idx="5">
                  <c:v>1</c:v>
                </c:pt>
                <c:pt idx="6">
                  <c:v>1</c:v>
                </c:pt>
                <c:pt idx="7">
                  <c:v>1.5555555555555556</c:v>
                </c:pt>
                <c:pt idx="8">
                  <c:v>2.3333333333333335</c:v>
                </c:pt>
                <c:pt idx="9">
                  <c:v>0.77777777777777779</c:v>
                </c:pt>
                <c:pt idx="10">
                  <c:v>0.33333333333333331</c:v>
                </c:pt>
                <c:pt idx="11">
                  <c:v>0.22222222222222221</c:v>
                </c:pt>
                <c:pt idx="12">
                  <c:v>0.1111111111111111</c:v>
                </c:pt>
                <c:pt idx="13">
                  <c:v>0.1111111111111111</c:v>
                </c:pt>
                <c:pt idx="14">
                  <c:v>0.22222222222222221</c:v>
                </c:pt>
                <c:pt idx="15">
                  <c:v>0.1111111111111111</c:v>
                </c:pt>
                <c:pt idx="16">
                  <c:v>0.88888888888888884</c:v>
                </c:pt>
                <c:pt idx="17">
                  <c:v>0.22222222222222221</c:v>
                </c:pt>
                <c:pt idx="18">
                  <c:v>0.44444444444444442</c:v>
                </c:pt>
                <c:pt idx="19">
                  <c:v>0.33333333333333331</c:v>
                </c:pt>
                <c:pt idx="20">
                  <c:v>0.88888888888888884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'5 класс '!$BE$37</c:f>
              <c:strCache>
                <c:ptCount val="1"/>
                <c:pt idx="0">
                  <c:v>2</c:v>
                </c:pt>
              </c:strCache>
            </c:strRef>
          </c:tx>
          <c:cat>
            <c:strRef>
              <c:f>'5 класс '!$BF$3:$BZ$3</c:f>
              <c:strCache>
                <c:ptCount val="21"/>
                <c:pt idx="0">
                  <c:v>1К1</c:v>
                </c:pt>
                <c:pt idx="1">
                  <c:v>1К2</c:v>
                </c:pt>
                <c:pt idx="2">
                  <c:v>1К3</c:v>
                </c:pt>
                <c:pt idx="3">
                  <c:v>2К1</c:v>
                </c:pt>
                <c:pt idx="4">
                  <c:v>2К2</c:v>
                </c:pt>
                <c:pt idx="5">
                  <c:v>2К3</c:v>
                </c:pt>
                <c:pt idx="6">
                  <c:v>2К4</c:v>
                </c:pt>
                <c:pt idx="7">
                  <c:v>3</c:v>
                </c:pt>
                <c:pt idx="8">
                  <c:v>4(1)</c:v>
                </c:pt>
                <c:pt idx="9">
                  <c:v>4(2)</c:v>
                </c:pt>
                <c:pt idx="10">
                  <c:v>5(1)</c:v>
                </c:pt>
                <c:pt idx="11">
                  <c:v>5(2)</c:v>
                </c:pt>
                <c:pt idx="12">
                  <c:v>6(1)</c:v>
                </c:pt>
                <c:pt idx="13">
                  <c:v>6(2)</c:v>
                </c:pt>
                <c:pt idx="14">
                  <c:v>7(1)</c:v>
                </c:pt>
                <c:pt idx="15">
                  <c:v>7(2)</c:v>
                </c:pt>
                <c:pt idx="16">
                  <c:v>8</c:v>
                </c:pt>
                <c:pt idx="17">
                  <c:v>9</c:v>
                </c:pt>
                <c:pt idx="18">
                  <c:v>10</c:v>
                </c:pt>
                <c:pt idx="19">
                  <c:v>11</c:v>
                </c:pt>
                <c:pt idx="20">
                  <c:v>12</c:v>
                </c:pt>
              </c:strCache>
            </c:strRef>
          </c:cat>
          <c:val>
            <c:numRef>
              <c:f>'5 класс '!$BF$37:$BZ$37</c:f>
              <c:numCache>
                <c:formatCode>0.0</c:formatCode>
                <c:ptCount val="21"/>
                <c:pt idx="0">
                  <c:v>1.7142857142857142</c:v>
                </c:pt>
                <c:pt idx="1">
                  <c:v>0.8571428571428571</c:v>
                </c:pt>
                <c:pt idx="2">
                  <c:v>1</c:v>
                </c:pt>
                <c:pt idx="3">
                  <c:v>1.1428571428571428</c:v>
                </c:pt>
                <c:pt idx="4">
                  <c:v>1.8571428571428572</c:v>
                </c:pt>
                <c:pt idx="5">
                  <c:v>0</c:v>
                </c:pt>
                <c:pt idx="6">
                  <c:v>0.42857142857142855</c:v>
                </c:pt>
                <c:pt idx="7">
                  <c:v>0.8571428571428571</c:v>
                </c:pt>
                <c:pt idx="8">
                  <c:v>1.5714285714285714</c:v>
                </c:pt>
                <c:pt idx="9">
                  <c:v>0.5714285714285714</c:v>
                </c:pt>
                <c:pt idx="10">
                  <c:v>0.14285714285714285</c:v>
                </c:pt>
                <c:pt idx="11">
                  <c:v>0.14285714285714285</c:v>
                </c:pt>
                <c:pt idx="12">
                  <c:v>0.5714285714285714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0.7142857142857143</c:v>
                </c:pt>
                <c:pt idx="17">
                  <c:v>0</c:v>
                </c:pt>
                <c:pt idx="18">
                  <c:v>0</c:v>
                </c:pt>
                <c:pt idx="19">
                  <c:v>0.42857142857142855</c:v>
                </c:pt>
                <c:pt idx="20">
                  <c:v>1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'5 класс '!$BE$38</c:f>
              <c:strCache>
                <c:ptCount val="1"/>
                <c:pt idx="0">
                  <c:v>медиана</c:v>
                </c:pt>
              </c:strCache>
            </c:strRef>
          </c:tx>
          <c:cat>
            <c:strRef>
              <c:f>'5 класс '!$BF$3:$BZ$3</c:f>
              <c:strCache>
                <c:ptCount val="21"/>
                <c:pt idx="0">
                  <c:v>1К1</c:v>
                </c:pt>
                <c:pt idx="1">
                  <c:v>1К2</c:v>
                </c:pt>
                <c:pt idx="2">
                  <c:v>1К3</c:v>
                </c:pt>
                <c:pt idx="3">
                  <c:v>2К1</c:v>
                </c:pt>
                <c:pt idx="4">
                  <c:v>2К2</c:v>
                </c:pt>
                <c:pt idx="5">
                  <c:v>2К3</c:v>
                </c:pt>
                <c:pt idx="6">
                  <c:v>2К4</c:v>
                </c:pt>
                <c:pt idx="7">
                  <c:v>3</c:v>
                </c:pt>
                <c:pt idx="8">
                  <c:v>4(1)</c:v>
                </c:pt>
                <c:pt idx="9">
                  <c:v>4(2)</c:v>
                </c:pt>
                <c:pt idx="10">
                  <c:v>5(1)</c:v>
                </c:pt>
                <c:pt idx="11">
                  <c:v>5(2)</c:v>
                </c:pt>
                <c:pt idx="12">
                  <c:v>6(1)</c:v>
                </c:pt>
                <c:pt idx="13">
                  <c:v>6(2)</c:v>
                </c:pt>
                <c:pt idx="14">
                  <c:v>7(1)</c:v>
                </c:pt>
                <c:pt idx="15">
                  <c:v>7(2)</c:v>
                </c:pt>
                <c:pt idx="16">
                  <c:v>8</c:v>
                </c:pt>
                <c:pt idx="17">
                  <c:v>9</c:v>
                </c:pt>
                <c:pt idx="18">
                  <c:v>10</c:v>
                </c:pt>
                <c:pt idx="19">
                  <c:v>11</c:v>
                </c:pt>
                <c:pt idx="20">
                  <c:v>12</c:v>
                </c:pt>
              </c:strCache>
            </c:strRef>
          </c:cat>
          <c:val>
            <c:numRef>
              <c:f>'5 класс '!$BF$38:$BZ$38</c:f>
              <c:numCache>
                <c:formatCode>0.0</c:formatCode>
                <c:ptCount val="21"/>
                <c:pt idx="0">
                  <c:v>2.6666666666666665</c:v>
                </c:pt>
                <c:pt idx="1">
                  <c:v>1.6666666666666667</c:v>
                </c:pt>
                <c:pt idx="2">
                  <c:v>1.8888888888888888</c:v>
                </c:pt>
                <c:pt idx="3">
                  <c:v>1.8888888888888888</c:v>
                </c:pt>
                <c:pt idx="4">
                  <c:v>2.2222222222222223</c:v>
                </c:pt>
                <c:pt idx="5">
                  <c:v>0.2857142857142857</c:v>
                </c:pt>
                <c:pt idx="6">
                  <c:v>1</c:v>
                </c:pt>
                <c:pt idx="7">
                  <c:v>1.4285714285714286</c:v>
                </c:pt>
                <c:pt idx="8">
                  <c:v>2.3333333333333335</c:v>
                </c:pt>
                <c:pt idx="9">
                  <c:v>0.77777777777777779</c:v>
                </c:pt>
                <c:pt idx="10">
                  <c:v>0.33333333333333331</c:v>
                </c:pt>
                <c:pt idx="11">
                  <c:v>0.22222222222222221</c:v>
                </c:pt>
                <c:pt idx="12">
                  <c:v>0.5714285714285714</c:v>
                </c:pt>
                <c:pt idx="13">
                  <c:v>0.1111111111111111</c:v>
                </c:pt>
                <c:pt idx="14">
                  <c:v>0.22222222222222221</c:v>
                </c:pt>
                <c:pt idx="15">
                  <c:v>0.1111111111111111</c:v>
                </c:pt>
                <c:pt idx="16">
                  <c:v>0.88888888888888884</c:v>
                </c:pt>
                <c:pt idx="17">
                  <c:v>0.22222222222222221</c:v>
                </c:pt>
                <c:pt idx="18">
                  <c:v>0.44444444444444442</c:v>
                </c:pt>
                <c:pt idx="19">
                  <c:v>0.42857142857142855</c:v>
                </c:pt>
                <c:pt idx="20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023808"/>
        <c:axId val="112033792"/>
      </c:lineChart>
      <c:catAx>
        <c:axId val="112023808"/>
        <c:scaling>
          <c:orientation val="minMax"/>
        </c:scaling>
        <c:delete val="0"/>
        <c:axPos val="b"/>
        <c:numFmt formatCode="0.0" sourceLinked="1"/>
        <c:majorTickMark val="out"/>
        <c:minorTickMark val="none"/>
        <c:tickLblPos val="nextTo"/>
        <c:crossAx val="112033792"/>
        <c:crosses val="autoZero"/>
        <c:auto val="1"/>
        <c:lblAlgn val="ctr"/>
        <c:lblOffset val="100"/>
        <c:noMultiLvlLbl val="0"/>
      </c:catAx>
      <c:valAx>
        <c:axId val="112033792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crossAx val="11202380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'7 класс'!$AB$29</c:f>
              <c:strCache>
                <c:ptCount val="1"/>
                <c:pt idx="0">
                  <c:v>3</c:v>
                </c:pt>
              </c:strCache>
            </c:strRef>
          </c:tx>
          <c:cat>
            <c:strRef>
              <c:f>'7 класс'!$EG$3:$FE$3</c:f>
              <c:strCache>
                <c:ptCount val="25"/>
                <c:pt idx="0">
                  <c:v>1К1</c:v>
                </c:pt>
                <c:pt idx="1">
                  <c:v>1К2</c:v>
                </c:pt>
                <c:pt idx="2">
                  <c:v>1К3</c:v>
                </c:pt>
                <c:pt idx="3">
                  <c:v>2К1</c:v>
                </c:pt>
                <c:pt idx="4">
                  <c:v>2К2</c:v>
                </c:pt>
                <c:pt idx="5">
                  <c:v>2К3</c:v>
                </c:pt>
                <c:pt idx="6">
                  <c:v>2К4</c:v>
                </c:pt>
                <c:pt idx="7">
                  <c:v>3(1)</c:v>
                </c:pt>
                <c:pt idx="8">
                  <c:v>3(2)</c:v>
                </c:pt>
                <c:pt idx="9">
                  <c:v>4(1)</c:v>
                </c:pt>
                <c:pt idx="10">
                  <c:v>4(2)</c:v>
                </c:pt>
                <c:pt idx="11">
                  <c:v>5</c:v>
                </c:pt>
                <c:pt idx="12">
                  <c:v>6</c:v>
                </c:pt>
                <c:pt idx="13">
                  <c:v>7(1)</c:v>
                </c:pt>
                <c:pt idx="14">
                  <c:v>7(2)</c:v>
                </c:pt>
                <c:pt idx="15">
                  <c:v>8(1)</c:v>
                </c:pt>
                <c:pt idx="16">
                  <c:v>8(2)</c:v>
                </c:pt>
                <c:pt idx="17">
                  <c:v>9</c:v>
                </c:pt>
                <c:pt idx="18">
                  <c:v>10</c:v>
                </c:pt>
                <c:pt idx="19">
                  <c:v>11(1)</c:v>
                </c:pt>
                <c:pt idx="20">
                  <c:v>11(2)</c:v>
                </c:pt>
                <c:pt idx="21">
                  <c:v>12</c:v>
                </c:pt>
                <c:pt idx="22">
                  <c:v>13(1)</c:v>
                </c:pt>
                <c:pt idx="23">
                  <c:v>13(2)</c:v>
                </c:pt>
                <c:pt idx="24">
                  <c:v>14</c:v>
                </c:pt>
              </c:strCache>
            </c:strRef>
          </c:cat>
          <c:val>
            <c:numRef>
              <c:f>'7 класс'!$EG$29:$FE$29</c:f>
              <c:numCache>
                <c:formatCode>0.0</c:formatCode>
                <c:ptCount val="25"/>
                <c:pt idx="0">
                  <c:v>3</c:v>
                </c:pt>
                <c:pt idx="1">
                  <c:v>1</c:v>
                </c:pt>
                <c:pt idx="2">
                  <c:v>2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  <c:pt idx="6">
                  <c:v>3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2</c:v>
                </c:pt>
                <c:pt idx="16">
                  <c:v>0</c:v>
                </c:pt>
                <c:pt idx="17">
                  <c:v>2</c:v>
                </c:pt>
                <c:pt idx="18">
                  <c:v>0</c:v>
                </c:pt>
                <c:pt idx="19">
                  <c:v>2</c:v>
                </c:pt>
                <c:pt idx="20">
                  <c:v>2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'7 класс'!$AB$30</c:f>
              <c:strCache>
                <c:ptCount val="1"/>
                <c:pt idx="0">
                  <c:v>2</c:v>
                </c:pt>
              </c:strCache>
            </c:strRef>
          </c:tx>
          <c:cat>
            <c:strRef>
              <c:f>'7 класс'!$EG$3:$FE$3</c:f>
              <c:strCache>
                <c:ptCount val="25"/>
                <c:pt idx="0">
                  <c:v>1К1</c:v>
                </c:pt>
                <c:pt idx="1">
                  <c:v>1К2</c:v>
                </c:pt>
                <c:pt idx="2">
                  <c:v>1К3</c:v>
                </c:pt>
                <c:pt idx="3">
                  <c:v>2К1</c:v>
                </c:pt>
                <c:pt idx="4">
                  <c:v>2К2</c:v>
                </c:pt>
                <c:pt idx="5">
                  <c:v>2К3</c:v>
                </c:pt>
                <c:pt idx="6">
                  <c:v>2К4</c:v>
                </c:pt>
                <c:pt idx="7">
                  <c:v>3(1)</c:v>
                </c:pt>
                <c:pt idx="8">
                  <c:v>3(2)</c:v>
                </c:pt>
                <c:pt idx="9">
                  <c:v>4(1)</c:v>
                </c:pt>
                <c:pt idx="10">
                  <c:v>4(2)</c:v>
                </c:pt>
                <c:pt idx="11">
                  <c:v>5</c:v>
                </c:pt>
                <c:pt idx="12">
                  <c:v>6</c:v>
                </c:pt>
                <c:pt idx="13">
                  <c:v>7(1)</c:v>
                </c:pt>
                <c:pt idx="14">
                  <c:v>7(2)</c:v>
                </c:pt>
                <c:pt idx="15">
                  <c:v>8(1)</c:v>
                </c:pt>
                <c:pt idx="16">
                  <c:v>8(2)</c:v>
                </c:pt>
                <c:pt idx="17">
                  <c:v>9</c:v>
                </c:pt>
                <c:pt idx="18">
                  <c:v>10</c:v>
                </c:pt>
                <c:pt idx="19">
                  <c:v>11(1)</c:v>
                </c:pt>
                <c:pt idx="20">
                  <c:v>11(2)</c:v>
                </c:pt>
                <c:pt idx="21">
                  <c:v>12</c:v>
                </c:pt>
                <c:pt idx="22">
                  <c:v>13(1)</c:v>
                </c:pt>
                <c:pt idx="23">
                  <c:v>13(2)</c:v>
                </c:pt>
                <c:pt idx="24">
                  <c:v>14</c:v>
                </c:pt>
              </c:strCache>
            </c:strRef>
          </c:cat>
          <c:val>
            <c:numRef>
              <c:f>'7 класс'!$EG$30:$FE$30</c:f>
              <c:numCache>
                <c:formatCode>0.0</c:formatCode>
                <c:ptCount val="25"/>
                <c:pt idx="0">
                  <c:v>1.8421052631578947</c:v>
                </c:pt>
                <c:pt idx="1">
                  <c:v>0.94736842105263153</c:v>
                </c:pt>
                <c:pt idx="2">
                  <c:v>1.263157894736842</c:v>
                </c:pt>
                <c:pt idx="3">
                  <c:v>0.63157894736842102</c:v>
                </c:pt>
                <c:pt idx="4">
                  <c:v>0</c:v>
                </c:pt>
                <c:pt idx="5">
                  <c:v>0</c:v>
                </c:pt>
                <c:pt idx="6">
                  <c:v>0.21052631578947367</c:v>
                </c:pt>
                <c:pt idx="7">
                  <c:v>0.10526315789473684</c:v>
                </c:pt>
                <c:pt idx="8">
                  <c:v>0</c:v>
                </c:pt>
                <c:pt idx="9">
                  <c:v>0.10526315789473684</c:v>
                </c:pt>
                <c:pt idx="10">
                  <c:v>0.15789473684210525</c:v>
                </c:pt>
                <c:pt idx="11">
                  <c:v>0.52631578947368418</c:v>
                </c:pt>
                <c:pt idx="12">
                  <c:v>0</c:v>
                </c:pt>
                <c:pt idx="13">
                  <c:v>0.26315789473684209</c:v>
                </c:pt>
                <c:pt idx="14">
                  <c:v>0</c:v>
                </c:pt>
                <c:pt idx="15">
                  <c:v>1.263157894736842</c:v>
                </c:pt>
                <c:pt idx="16">
                  <c:v>0</c:v>
                </c:pt>
                <c:pt idx="17">
                  <c:v>0.52631578947368418</c:v>
                </c:pt>
                <c:pt idx="18">
                  <c:v>0.21052631578947367</c:v>
                </c:pt>
                <c:pt idx="19">
                  <c:v>0.57894736842105265</c:v>
                </c:pt>
                <c:pt idx="20">
                  <c:v>0.89473684210526316</c:v>
                </c:pt>
                <c:pt idx="21">
                  <c:v>0.47368421052631576</c:v>
                </c:pt>
                <c:pt idx="22">
                  <c:v>0.84210526315789469</c:v>
                </c:pt>
                <c:pt idx="23">
                  <c:v>0.68421052631578949</c:v>
                </c:pt>
                <c:pt idx="24">
                  <c:v>0.89473684210526316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'7 класс'!$AB$31</c:f>
              <c:strCache>
                <c:ptCount val="1"/>
                <c:pt idx="0">
                  <c:v>медиана</c:v>
                </c:pt>
              </c:strCache>
            </c:strRef>
          </c:tx>
          <c:cat>
            <c:strRef>
              <c:f>'7 класс'!$EG$3:$FE$3</c:f>
              <c:strCache>
                <c:ptCount val="25"/>
                <c:pt idx="0">
                  <c:v>1К1</c:v>
                </c:pt>
                <c:pt idx="1">
                  <c:v>1К2</c:v>
                </c:pt>
                <c:pt idx="2">
                  <c:v>1К3</c:v>
                </c:pt>
                <c:pt idx="3">
                  <c:v>2К1</c:v>
                </c:pt>
                <c:pt idx="4">
                  <c:v>2К2</c:v>
                </c:pt>
                <c:pt idx="5">
                  <c:v>2К3</c:v>
                </c:pt>
                <c:pt idx="6">
                  <c:v>2К4</c:v>
                </c:pt>
                <c:pt idx="7">
                  <c:v>3(1)</c:v>
                </c:pt>
                <c:pt idx="8">
                  <c:v>3(2)</c:v>
                </c:pt>
                <c:pt idx="9">
                  <c:v>4(1)</c:v>
                </c:pt>
                <c:pt idx="10">
                  <c:v>4(2)</c:v>
                </c:pt>
                <c:pt idx="11">
                  <c:v>5</c:v>
                </c:pt>
                <c:pt idx="12">
                  <c:v>6</c:v>
                </c:pt>
                <c:pt idx="13">
                  <c:v>7(1)</c:v>
                </c:pt>
                <c:pt idx="14">
                  <c:v>7(2)</c:v>
                </c:pt>
                <c:pt idx="15">
                  <c:v>8(1)</c:v>
                </c:pt>
                <c:pt idx="16">
                  <c:v>8(2)</c:v>
                </c:pt>
                <c:pt idx="17">
                  <c:v>9</c:v>
                </c:pt>
                <c:pt idx="18">
                  <c:v>10</c:v>
                </c:pt>
                <c:pt idx="19">
                  <c:v>11(1)</c:v>
                </c:pt>
                <c:pt idx="20">
                  <c:v>11(2)</c:v>
                </c:pt>
                <c:pt idx="21">
                  <c:v>12</c:v>
                </c:pt>
                <c:pt idx="22">
                  <c:v>13(1)</c:v>
                </c:pt>
                <c:pt idx="23">
                  <c:v>13(2)</c:v>
                </c:pt>
                <c:pt idx="24">
                  <c:v>14</c:v>
                </c:pt>
              </c:strCache>
            </c:strRef>
          </c:cat>
          <c:val>
            <c:numRef>
              <c:f>'7 класс'!$EG$31:$FE$31</c:f>
              <c:numCache>
                <c:formatCode>0.0</c:formatCode>
                <c:ptCount val="25"/>
                <c:pt idx="0">
                  <c:v>2.4210526315789473</c:v>
                </c:pt>
                <c:pt idx="1">
                  <c:v>0.97368421052631571</c:v>
                </c:pt>
                <c:pt idx="2">
                  <c:v>1.631578947368421</c:v>
                </c:pt>
                <c:pt idx="3">
                  <c:v>1.3157894736842106</c:v>
                </c:pt>
                <c:pt idx="4">
                  <c:v>0</c:v>
                </c:pt>
                <c:pt idx="5">
                  <c:v>0</c:v>
                </c:pt>
                <c:pt idx="6">
                  <c:v>1.6052631578947369</c:v>
                </c:pt>
                <c:pt idx="7">
                  <c:v>5.2631578947368418E-2</c:v>
                </c:pt>
                <c:pt idx="8">
                  <c:v>0</c:v>
                </c:pt>
                <c:pt idx="9">
                  <c:v>0.55263157894736836</c:v>
                </c:pt>
                <c:pt idx="10">
                  <c:v>7.8947368421052627E-2</c:v>
                </c:pt>
                <c:pt idx="11">
                  <c:v>0.76315789473684204</c:v>
                </c:pt>
                <c:pt idx="12">
                  <c:v>0</c:v>
                </c:pt>
                <c:pt idx="13">
                  <c:v>0.13157894736842105</c:v>
                </c:pt>
                <c:pt idx="14">
                  <c:v>0</c:v>
                </c:pt>
                <c:pt idx="15">
                  <c:v>1.631578947368421</c:v>
                </c:pt>
                <c:pt idx="16">
                  <c:v>0</c:v>
                </c:pt>
                <c:pt idx="17">
                  <c:v>1.263157894736842</c:v>
                </c:pt>
                <c:pt idx="18">
                  <c:v>0.10526315789473684</c:v>
                </c:pt>
                <c:pt idx="19">
                  <c:v>1.2894736842105263</c:v>
                </c:pt>
                <c:pt idx="20">
                  <c:v>1.4473684210526314</c:v>
                </c:pt>
                <c:pt idx="21">
                  <c:v>0.73684210526315796</c:v>
                </c:pt>
                <c:pt idx="22">
                  <c:v>0.92105263157894735</c:v>
                </c:pt>
                <c:pt idx="23">
                  <c:v>0.84210526315789469</c:v>
                </c:pt>
                <c:pt idx="24">
                  <c:v>0.44736842105263158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065536"/>
        <c:axId val="116613888"/>
      </c:lineChart>
      <c:catAx>
        <c:axId val="112065536"/>
        <c:scaling>
          <c:orientation val="minMax"/>
        </c:scaling>
        <c:delete val="0"/>
        <c:axPos val="b"/>
        <c:numFmt formatCode="0" sourceLinked="0"/>
        <c:majorTickMark val="out"/>
        <c:minorTickMark val="none"/>
        <c:tickLblPos val="nextTo"/>
        <c:crossAx val="116613888"/>
        <c:crosses val="autoZero"/>
        <c:auto val="1"/>
        <c:lblAlgn val="ctr"/>
        <c:lblOffset val="100"/>
        <c:noMultiLvlLbl val="0"/>
      </c:catAx>
      <c:valAx>
        <c:axId val="116613888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crossAx val="1120655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7756228319142215"/>
          <c:y val="0.35997326323753964"/>
          <c:w val="0.10666982024597918"/>
          <c:h val="0.27009579366432818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'8 класс'!#REF!</c:f>
              <c:strCache>
                <c:ptCount val="1"/>
                <c:pt idx="0">
                  <c:v>#ССЫЛКА!</c:v>
                </c:pt>
              </c:strCache>
            </c:strRef>
          </c:tx>
          <c:cat>
            <c:strRef>
              <c:f>'8 класс'!$EW$3:$FQ$3</c:f>
              <c:strCache>
                <c:ptCount val="21"/>
                <c:pt idx="0">
                  <c:v>1K1</c:v>
                </c:pt>
                <c:pt idx="1">
                  <c:v>1K2</c:v>
                </c:pt>
                <c:pt idx="2">
                  <c:v>1K3</c:v>
                </c:pt>
                <c:pt idx="3">
                  <c:v>2K1</c:v>
                </c:pt>
                <c:pt idx="4">
                  <c:v>2K2</c:v>
                </c:pt>
                <c:pt idx="5">
                  <c:v>2K3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  <c:pt idx="10">
                  <c:v>7</c:v>
                </c:pt>
                <c:pt idx="11">
                  <c:v>8</c:v>
                </c:pt>
                <c:pt idx="12">
                  <c:v>9</c:v>
                </c:pt>
                <c:pt idx="13">
                  <c:v>10</c:v>
                </c:pt>
                <c:pt idx="14">
                  <c:v>11</c:v>
                </c:pt>
                <c:pt idx="15">
                  <c:v>12</c:v>
                </c:pt>
                <c:pt idx="16">
                  <c:v>13</c:v>
                </c:pt>
                <c:pt idx="17">
                  <c:v>14</c:v>
                </c:pt>
                <c:pt idx="18">
                  <c:v>15</c:v>
                </c:pt>
                <c:pt idx="19">
                  <c:v>16</c:v>
                </c:pt>
                <c:pt idx="20">
                  <c:v>17</c:v>
                </c:pt>
              </c:strCache>
            </c:strRef>
          </c:cat>
          <c:val>
            <c:numRef>
              <c:f>'8 класс'!$EW$33:$FQ$33</c:f>
              <c:numCache>
                <c:formatCode>0.0</c:formatCode>
                <c:ptCount val="21"/>
                <c:pt idx="0">
                  <c:v>3</c:v>
                </c:pt>
                <c:pt idx="1">
                  <c:v>2.5</c:v>
                </c:pt>
                <c:pt idx="2">
                  <c:v>2</c:v>
                </c:pt>
                <c:pt idx="3">
                  <c:v>3</c:v>
                </c:pt>
                <c:pt idx="4">
                  <c:v>2.25</c:v>
                </c:pt>
                <c:pt idx="5">
                  <c:v>2.25</c:v>
                </c:pt>
                <c:pt idx="6">
                  <c:v>1.25</c:v>
                </c:pt>
                <c:pt idx="7">
                  <c:v>1.25</c:v>
                </c:pt>
                <c:pt idx="8">
                  <c:v>1.25</c:v>
                </c:pt>
                <c:pt idx="9">
                  <c:v>2</c:v>
                </c:pt>
                <c:pt idx="10">
                  <c:v>0.25</c:v>
                </c:pt>
                <c:pt idx="11">
                  <c:v>1</c:v>
                </c:pt>
                <c:pt idx="12">
                  <c:v>0.75</c:v>
                </c:pt>
                <c:pt idx="13">
                  <c:v>1</c:v>
                </c:pt>
                <c:pt idx="14">
                  <c:v>3.5</c:v>
                </c:pt>
                <c:pt idx="15">
                  <c:v>1</c:v>
                </c:pt>
                <c:pt idx="16">
                  <c:v>0.5</c:v>
                </c:pt>
                <c:pt idx="17">
                  <c:v>1.75</c:v>
                </c:pt>
                <c:pt idx="18">
                  <c:v>2.5</c:v>
                </c:pt>
                <c:pt idx="19">
                  <c:v>1.75</c:v>
                </c:pt>
                <c:pt idx="20">
                  <c:v>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'8 класс'!#REF!</c:f>
              <c:strCache>
                <c:ptCount val="1"/>
                <c:pt idx="0">
                  <c:v>#ССЫЛКА!</c:v>
                </c:pt>
              </c:strCache>
            </c:strRef>
          </c:tx>
          <c:cat>
            <c:strRef>
              <c:f>'8 класс'!$EW$3:$FQ$3</c:f>
              <c:strCache>
                <c:ptCount val="21"/>
                <c:pt idx="0">
                  <c:v>1K1</c:v>
                </c:pt>
                <c:pt idx="1">
                  <c:v>1K2</c:v>
                </c:pt>
                <c:pt idx="2">
                  <c:v>1K3</c:v>
                </c:pt>
                <c:pt idx="3">
                  <c:v>2K1</c:v>
                </c:pt>
                <c:pt idx="4">
                  <c:v>2K2</c:v>
                </c:pt>
                <c:pt idx="5">
                  <c:v>2K3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  <c:pt idx="10">
                  <c:v>7</c:v>
                </c:pt>
                <c:pt idx="11">
                  <c:v>8</c:v>
                </c:pt>
                <c:pt idx="12">
                  <c:v>9</c:v>
                </c:pt>
                <c:pt idx="13">
                  <c:v>10</c:v>
                </c:pt>
                <c:pt idx="14">
                  <c:v>11</c:v>
                </c:pt>
                <c:pt idx="15">
                  <c:v>12</c:v>
                </c:pt>
                <c:pt idx="16">
                  <c:v>13</c:v>
                </c:pt>
                <c:pt idx="17">
                  <c:v>14</c:v>
                </c:pt>
                <c:pt idx="18">
                  <c:v>15</c:v>
                </c:pt>
                <c:pt idx="19">
                  <c:v>16</c:v>
                </c:pt>
                <c:pt idx="20">
                  <c:v>17</c:v>
                </c:pt>
              </c:strCache>
            </c:strRef>
          </c:cat>
          <c:val>
            <c:numRef>
              <c:f>'8 класс'!$EW$34:$FQ$34</c:f>
              <c:numCache>
                <c:formatCode>0.0</c:formatCode>
                <c:ptCount val="21"/>
                <c:pt idx="0">
                  <c:v>2.5714285714285716</c:v>
                </c:pt>
                <c:pt idx="1">
                  <c:v>1.7142857142857142</c:v>
                </c:pt>
                <c:pt idx="2">
                  <c:v>2</c:v>
                </c:pt>
                <c:pt idx="3">
                  <c:v>3</c:v>
                </c:pt>
                <c:pt idx="4">
                  <c:v>1.2857142857142858</c:v>
                </c:pt>
                <c:pt idx="5">
                  <c:v>1.5714285714285714</c:v>
                </c:pt>
                <c:pt idx="6">
                  <c:v>1.1428571428571428</c:v>
                </c:pt>
                <c:pt idx="7">
                  <c:v>1.2857142857142858</c:v>
                </c:pt>
                <c:pt idx="8">
                  <c:v>1.8571428571428572</c:v>
                </c:pt>
                <c:pt idx="9">
                  <c:v>0.7142857142857143</c:v>
                </c:pt>
                <c:pt idx="10">
                  <c:v>1</c:v>
                </c:pt>
                <c:pt idx="11">
                  <c:v>0.8571428571428571</c:v>
                </c:pt>
                <c:pt idx="12">
                  <c:v>0.7142857142857143</c:v>
                </c:pt>
                <c:pt idx="13">
                  <c:v>1</c:v>
                </c:pt>
                <c:pt idx="14">
                  <c:v>1.5714285714285714</c:v>
                </c:pt>
                <c:pt idx="15">
                  <c:v>0.8571428571428571</c:v>
                </c:pt>
                <c:pt idx="16">
                  <c:v>0.42857142857142855</c:v>
                </c:pt>
                <c:pt idx="17">
                  <c:v>1.7142857142857142</c:v>
                </c:pt>
                <c:pt idx="18">
                  <c:v>1.2857142857142858</c:v>
                </c:pt>
                <c:pt idx="19">
                  <c:v>1.2857142857142858</c:v>
                </c:pt>
                <c:pt idx="20">
                  <c:v>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'8 класс'!#REF!</c:f>
              <c:strCache>
                <c:ptCount val="1"/>
                <c:pt idx="0">
                  <c:v>#ССЫЛКА!</c:v>
                </c:pt>
              </c:strCache>
            </c:strRef>
          </c:tx>
          <c:cat>
            <c:strRef>
              <c:f>'8 класс'!$EW$3:$FQ$3</c:f>
              <c:strCache>
                <c:ptCount val="21"/>
                <c:pt idx="0">
                  <c:v>1K1</c:v>
                </c:pt>
                <c:pt idx="1">
                  <c:v>1K2</c:v>
                </c:pt>
                <c:pt idx="2">
                  <c:v>1K3</c:v>
                </c:pt>
                <c:pt idx="3">
                  <c:v>2K1</c:v>
                </c:pt>
                <c:pt idx="4">
                  <c:v>2K2</c:v>
                </c:pt>
                <c:pt idx="5">
                  <c:v>2K3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  <c:pt idx="10">
                  <c:v>7</c:v>
                </c:pt>
                <c:pt idx="11">
                  <c:v>8</c:v>
                </c:pt>
                <c:pt idx="12">
                  <c:v>9</c:v>
                </c:pt>
                <c:pt idx="13">
                  <c:v>10</c:v>
                </c:pt>
                <c:pt idx="14">
                  <c:v>11</c:v>
                </c:pt>
                <c:pt idx="15">
                  <c:v>12</c:v>
                </c:pt>
                <c:pt idx="16">
                  <c:v>13</c:v>
                </c:pt>
                <c:pt idx="17">
                  <c:v>14</c:v>
                </c:pt>
                <c:pt idx="18">
                  <c:v>15</c:v>
                </c:pt>
                <c:pt idx="19">
                  <c:v>16</c:v>
                </c:pt>
                <c:pt idx="20">
                  <c:v>17</c:v>
                </c:pt>
              </c:strCache>
            </c:strRef>
          </c:cat>
          <c:val>
            <c:numRef>
              <c:f>'8 класс'!$EW$35:$FQ$35</c:f>
              <c:numCache>
                <c:formatCode>0.0</c:formatCode>
                <c:ptCount val="21"/>
                <c:pt idx="0">
                  <c:v>1.2727272727272727</c:v>
                </c:pt>
                <c:pt idx="1">
                  <c:v>1.3636363636363635</c:v>
                </c:pt>
                <c:pt idx="2">
                  <c:v>2</c:v>
                </c:pt>
                <c:pt idx="3">
                  <c:v>1.9090909090909092</c:v>
                </c:pt>
                <c:pt idx="4">
                  <c:v>0.27272727272727271</c:v>
                </c:pt>
                <c:pt idx="5">
                  <c:v>0.18181818181818182</c:v>
                </c:pt>
                <c:pt idx="6">
                  <c:v>0.36363636363636365</c:v>
                </c:pt>
                <c:pt idx="7">
                  <c:v>0.27272727272727271</c:v>
                </c:pt>
                <c:pt idx="8">
                  <c:v>0.81818181818181823</c:v>
                </c:pt>
                <c:pt idx="9">
                  <c:v>0.36363636363636365</c:v>
                </c:pt>
                <c:pt idx="10">
                  <c:v>9.0909090909090912E-2</c:v>
                </c:pt>
                <c:pt idx="11">
                  <c:v>1</c:v>
                </c:pt>
                <c:pt idx="12">
                  <c:v>0.27272727272727271</c:v>
                </c:pt>
                <c:pt idx="13">
                  <c:v>0.72727272727272729</c:v>
                </c:pt>
                <c:pt idx="14">
                  <c:v>1.1818181818181819</c:v>
                </c:pt>
                <c:pt idx="15">
                  <c:v>0.45454545454545453</c:v>
                </c:pt>
                <c:pt idx="16">
                  <c:v>9.0909090909090912E-2</c:v>
                </c:pt>
                <c:pt idx="17">
                  <c:v>0.36363636363636365</c:v>
                </c:pt>
                <c:pt idx="18">
                  <c:v>0.36363636363636365</c:v>
                </c:pt>
                <c:pt idx="19">
                  <c:v>0.36363636363636365</c:v>
                </c:pt>
                <c:pt idx="20">
                  <c:v>0.63636363636363635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'8 класс'!#REF!</c:f>
              <c:strCache>
                <c:ptCount val="1"/>
                <c:pt idx="0">
                  <c:v>#ССЫЛКА!</c:v>
                </c:pt>
              </c:strCache>
            </c:strRef>
          </c:tx>
          <c:cat>
            <c:strRef>
              <c:f>'8 класс'!$EW$3:$FQ$3</c:f>
              <c:strCache>
                <c:ptCount val="21"/>
                <c:pt idx="0">
                  <c:v>1K1</c:v>
                </c:pt>
                <c:pt idx="1">
                  <c:v>1K2</c:v>
                </c:pt>
                <c:pt idx="2">
                  <c:v>1K3</c:v>
                </c:pt>
                <c:pt idx="3">
                  <c:v>2K1</c:v>
                </c:pt>
                <c:pt idx="4">
                  <c:v>2K2</c:v>
                </c:pt>
                <c:pt idx="5">
                  <c:v>2K3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  <c:pt idx="10">
                  <c:v>7</c:v>
                </c:pt>
                <c:pt idx="11">
                  <c:v>8</c:v>
                </c:pt>
                <c:pt idx="12">
                  <c:v>9</c:v>
                </c:pt>
                <c:pt idx="13">
                  <c:v>10</c:v>
                </c:pt>
                <c:pt idx="14">
                  <c:v>11</c:v>
                </c:pt>
                <c:pt idx="15">
                  <c:v>12</c:v>
                </c:pt>
                <c:pt idx="16">
                  <c:v>13</c:v>
                </c:pt>
                <c:pt idx="17">
                  <c:v>14</c:v>
                </c:pt>
                <c:pt idx="18">
                  <c:v>15</c:v>
                </c:pt>
                <c:pt idx="19">
                  <c:v>16</c:v>
                </c:pt>
                <c:pt idx="20">
                  <c:v>17</c:v>
                </c:pt>
              </c:strCache>
            </c:strRef>
          </c:cat>
          <c:val>
            <c:numRef>
              <c:f>'8 класс'!$EW$37:$FQ$37</c:f>
              <c:numCache>
                <c:formatCode>0.0</c:formatCode>
                <c:ptCount val="21"/>
                <c:pt idx="0">
                  <c:v>2.7857142857142856</c:v>
                </c:pt>
                <c:pt idx="1">
                  <c:v>1.8571428571428572</c:v>
                </c:pt>
                <c:pt idx="2">
                  <c:v>2</c:v>
                </c:pt>
                <c:pt idx="3">
                  <c:v>3</c:v>
                </c:pt>
                <c:pt idx="4">
                  <c:v>1.7678571428571428</c:v>
                </c:pt>
                <c:pt idx="5">
                  <c:v>1.9107142857142856</c:v>
                </c:pt>
                <c:pt idx="6">
                  <c:v>1.1964285714285714</c:v>
                </c:pt>
                <c:pt idx="7">
                  <c:v>1.2678571428571428</c:v>
                </c:pt>
                <c:pt idx="8">
                  <c:v>1.5535714285714286</c:v>
                </c:pt>
                <c:pt idx="9">
                  <c:v>1.3571428571428572</c:v>
                </c:pt>
                <c:pt idx="10">
                  <c:v>0.625</c:v>
                </c:pt>
                <c:pt idx="11">
                  <c:v>1</c:v>
                </c:pt>
                <c:pt idx="12">
                  <c:v>0.73214285714285721</c:v>
                </c:pt>
                <c:pt idx="13">
                  <c:v>1</c:v>
                </c:pt>
                <c:pt idx="14">
                  <c:v>2.5357142857142856</c:v>
                </c:pt>
                <c:pt idx="15">
                  <c:v>0.9285714285714286</c:v>
                </c:pt>
                <c:pt idx="16">
                  <c:v>0.4642857142857143</c:v>
                </c:pt>
                <c:pt idx="17">
                  <c:v>1.7321428571428572</c:v>
                </c:pt>
                <c:pt idx="18">
                  <c:v>1.8928571428571428</c:v>
                </c:pt>
                <c:pt idx="19">
                  <c:v>1.5178571428571428</c:v>
                </c:pt>
                <c:pt idx="20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288192"/>
        <c:axId val="119289728"/>
      </c:lineChart>
      <c:catAx>
        <c:axId val="119288192"/>
        <c:scaling>
          <c:orientation val="minMax"/>
        </c:scaling>
        <c:delete val="0"/>
        <c:axPos val="b"/>
        <c:majorTickMark val="out"/>
        <c:minorTickMark val="none"/>
        <c:tickLblPos val="nextTo"/>
        <c:crossAx val="119289728"/>
        <c:crosses val="autoZero"/>
        <c:auto val="1"/>
        <c:lblAlgn val="ctr"/>
        <c:lblOffset val="100"/>
        <c:noMultiLvlLbl val="0"/>
      </c:catAx>
      <c:valAx>
        <c:axId val="119289728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crossAx val="11928819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'9 класс_20_предметы'!$GI$25</c:f>
              <c:strCache>
                <c:ptCount val="1"/>
                <c:pt idx="0">
                  <c:v>4</c:v>
                </c:pt>
              </c:strCache>
            </c:strRef>
          </c:tx>
          <c:cat>
            <c:strRef>
              <c:f>'9 класс_20_предметы'!$GJ$3:$HD$3</c:f>
              <c:strCache>
                <c:ptCount val="21"/>
                <c:pt idx="0">
                  <c:v>1K1</c:v>
                </c:pt>
                <c:pt idx="1">
                  <c:v>1K2</c:v>
                </c:pt>
                <c:pt idx="2">
                  <c:v>1K3</c:v>
                </c:pt>
                <c:pt idx="3">
                  <c:v>2K1</c:v>
                </c:pt>
                <c:pt idx="4">
                  <c:v>2K2</c:v>
                </c:pt>
                <c:pt idx="5">
                  <c:v>2K3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  <c:pt idx="10">
                  <c:v>7</c:v>
                </c:pt>
                <c:pt idx="11">
                  <c:v>8</c:v>
                </c:pt>
                <c:pt idx="12">
                  <c:v>9</c:v>
                </c:pt>
                <c:pt idx="13">
                  <c:v>10</c:v>
                </c:pt>
                <c:pt idx="14">
                  <c:v>11</c:v>
                </c:pt>
                <c:pt idx="15">
                  <c:v>12</c:v>
                </c:pt>
                <c:pt idx="16">
                  <c:v>13</c:v>
                </c:pt>
                <c:pt idx="17">
                  <c:v>14</c:v>
                </c:pt>
                <c:pt idx="18">
                  <c:v>15</c:v>
                </c:pt>
                <c:pt idx="19">
                  <c:v>16</c:v>
                </c:pt>
                <c:pt idx="20">
                  <c:v>17</c:v>
                </c:pt>
              </c:strCache>
            </c:strRef>
          </c:cat>
          <c:val>
            <c:numRef>
              <c:f>'9 класс_20_предметы'!$GJ$25:$HD$25</c:f>
              <c:numCache>
                <c:formatCode>0.0</c:formatCode>
                <c:ptCount val="21"/>
                <c:pt idx="0">
                  <c:v>3</c:v>
                </c:pt>
                <c:pt idx="1">
                  <c:v>2</c:v>
                </c:pt>
                <c:pt idx="2">
                  <c:v>2</c:v>
                </c:pt>
                <c:pt idx="3">
                  <c:v>3</c:v>
                </c:pt>
                <c:pt idx="4">
                  <c:v>1.5</c:v>
                </c:pt>
                <c:pt idx="5">
                  <c:v>2</c:v>
                </c:pt>
                <c:pt idx="6">
                  <c:v>1.5</c:v>
                </c:pt>
                <c:pt idx="7">
                  <c:v>1</c:v>
                </c:pt>
                <c:pt idx="8">
                  <c:v>1</c:v>
                </c:pt>
                <c:pt idx="9">
                  <c:v>1.5</c:v>
                </c:pt>
                <c:pt idx="10">
                  <c:v>1</c:v>
                </c:pt>
                <c:pt idx="11">
                  <c:v>2</c:v>
                </c:pt>
                <c:pt idx="12">
                  <c:v>1</c:v>
                </c:pt>
                <c:pt idx="13">
                  <c:v>0.5</c:v>
                </c:pt>
                <c:pt idx="14">
                  <c:v>1.5</c:v>
                </c:pt>
                <c:pt idx="15">
                  <c:v>1</c:v>
                </c:pt>
                <c:pt idx="16">
                  <c:v>0</c:v>
                </c:pt>
                <c:pt idx="17">
                  <c:v>2</c:v>
                </c:pt>
                <c:pt idx="18">
                  <c:v>3</c:v>
                </c:pt>
                <c:pt idx="19">
                  <c:v>2</c:v>
                </c:pt>
                <c:pt idx="20">
                  <c:v>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'9 класс_20_предметы'!$GI$26</c:f>
              <c:strCache>
                <c:ptCount val="1"/>
                <c:pt idx="0">
                  <c:v>3</c:v>
                </c:pt>
              </c:strCache>
            </c:strRef>
          </c:tx>
          <c:cat>
            <c:strRef>
              <c:f>'9 класс_20_предметы'!$GJ$3:$HD$3</c:f>
              <c:strCache>
                <c:ptCount val="21"/>
                <c:pt idx="0">
                  <c:v>1K1</c:v>
                </c:pt>
                <c:pt idx="1">
                  <c:v>1K2</c:v>
                </c:pt>
                <c:pt idx="2">
                  <c:v>1K3</c:v>
                </c:pt>
                <c:pt idx="3">
                  <c:v>2K1</c:v>
                </c:pt>
                <c:pt idx="4">
                  <c:v>2K2</c:v>
                </c:pt>
                <c:pt idx="5">
                  <c:v>2K3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  <c:pt idx="10">
                  <c:v>7</c:v>
                </c:pt>
                <c:pt idx="11">
                  <c:v>8</c:v>
                </c:pt>
                <c:pt idx="12">
                  <c:v>9</c:v>
                </c:pt>
                <c:pt idx="13">
                  <c:v>10</c:v>
                </c:pt>
                <c:pt idx="14">
                  <c:v>11</c:v>
                </c:pt>
                <c:pt idx="15">
                  <c:v>12</c:v>
                </c:pt>
                <c:pt idx="16">
                  <c:v>13</c:v>
                </c:pt>
                <c:pt idx="17">
                  <c:v>14</c:v>
                </c:pt>
                <c:pt idx="18">
                  <c:v>15</c:v>
                </c:pt>
                <c:pt idx="19">
                  <c:v>16</c:v>
                </c:pt>
                <c:pt idx="20">
                  <c:v>17</c:v>
                </c:pt>
              </c:strCache>
            </c:strRef>
          </c:cat>
          <c:val>
            <c:numRef>
              <c:f>'9 класс_20_предметы'!$GJ$26:$HD$26</c:f>
              <c:numCache>
                <c:formatCode>0.0</c:formatCode>
                <c:ptCount val="21"/>
                <c:pt idx="0">
                  <c:v>2.6</c:v>
                </c:pt>
                <c:pt idx="1">
                  <c:v>0.4</c:v>
                </c:pt>
                <c:pt idx="2">
                  <c:v>2</c:v>
                </c:pt>
                <c:pt idx="3">
                  <c:v>2.8</c:v>
                </c:pt>
                <c:pt idx="4">
                  <c:v>1</c:v>
                </c:pt>
                <c:pt idx="5">
                  <c:v>1.6</c:v>
                </c:pt>
                <c:pt idx="6">
                  <c:v>3</c:v>
                </c:pt>
                <c:pt idx="7">
                  <c:v>0.8</c:v>
                </c:pt>
                <c:pt idx="8">
                  <c:v>1.6</c:v>
                </c:pt>
                <c:pt idx="9">
                  <c:v>1</c:v>
                </c:pt>
                <c:pt idx="10">
                  <c:v>0.6</c:v>
                </c:pt>
                <c:pt idx="11">
                  <c:v>1</c:v>
                </c:pt>
                <c:pt idx="12">
                  <c:v>0.6</c:v>
                </c:pt>
                <c:pt idx="13">
                  <c:v>1</c:v>
                </c:pt>
                <c:pt idx="14">
                  <c:v>0.6</c:v>
                </c:pt>
                <c:pt idx="15">
                  <c:v>0.8</c:v>
                </c:pt>
                <c:pt idx="16">
                  <c:v>0.6</c:v>
                </c:pt>
                <c:pt idx="17">
                  <c:v>2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'9 класс_20_предметы'!$GI$27</c:f>
              <c:strCache>
                <c:ptCount val="1"/>
                <c:pt idx="0">
                  <c:v>2</c:v>
                </c:pt>
              </c:strCache>
            </c:strRef>
          </c:tx>
          <c:cat>
            <c:strRef>
              <c:f>'9 класс_20_предметы'!$GJ$3:$HD$3</c:f>
              <c:strCache>
                <c:ptCount val="21"/>
                <c:pt idx="0">
                  <c:v>1K1</c:v>
                </c:pt>
                <c:pt idx="1">
                  <c:v>1K2</c:v>
                </c:pt>
                <c:pt idx="2">
                  <c:v>1K3</c:v>
                </c:pt>
                <c:pt idx="3">
                  <c:v>2K1</c:v>
                </c:pt>
                <c:pt idx="4">
                  <c:v>2K2</c:v>
                </c:pt>
                <c:pt idx="5">
                  <c:v>2K3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  <c:pt idx="10">
                  <c:v>7</c:v>
                </c:pt>
                <c:pt idx="11">
                  <c:v>8</c:v>
                </c:pt>
                <c:pt idx="12">
                  <c:v>9</c:v>
                </c:pt>
                <c:pt idx="13">
                  <c:v>10</c:v>
                </c:pt>
                <c:pt idx="14">
                  <c:v>11</c:v>
                </c:pt>
                <c:pt idx="15">
                  <c:v>12</c:v>
                </c:pt>
                <c:pt idx="16">
                  <c:v>13</c:v>
                </c:pt>
                <c:pt idx="17">
                  <c:v>14</c:v>
                </c:pt>
                <c:pt idx="18">
                  <c:v>15</c:v>
                </c:pt>
                <c:pt idx="19">
                  <c:v>16</c:v>
                </c:pt>
                <c:pt idx="20">
                  <c:v>17</c:v>
                </c:pt>
              </c:strCache>
            </c:strRef>
          </c:cat>
          <c:val>
            <c:numRef>
              <c:f>'9 класс_20_предметы'!$GJ$27:$HD$27</c:f>
              <c:numCache>
                <c:formatCode>0.0</c:formatCode>
                <c:ptCount val="21"/>
                <c:pt idx="0">
                  <c:v>0.66666666666666663</c:v>
                </c:pt>
                <c:pt idx="1">
                  <c:v>0.22222222222222221</c:v>
                </c:pt>
                <c:pt idx="2">
                  <c:v>1.5555555555555556</c:v>
                </c:pt>
                <c:pt idx="3">
                  <c:v>0.88888888888888884</c:v>
                </c:pt>
                <c:pt idx="4">
                  <c:v>0.22222222222222221</c:v>
                </c:pt>
                <c:pt idx="5">
                  <c:v>0.33333333333333331</c:v>
                </c:pt>
                <c:pt idx="6">
                  <c:v>0.77777777777777779</c:v>
                </c:pt>
                <c:pt idx="7">
                  <c:v>0.44444444444444442</c:v>
                </c:pt>
                <c:pt idx="8">
                  <c:v>1.4444444444444444</c:v>
                </c:pt>
                <c:pt idx="9">
                  <c:v>0.44444444444444442</c:v>
                </c:pt>
                <c:pt idx="10">
                  <c:v>0.55555555555555558</c:v>
                </c:pt>
                <c:pt idx="11">
                  <c:v>0.33333333333333331</c:v>
                </c:pt>
                <c:pt idx="12">
                  <c:v>0</c:v>
                </c:pt>
                <c:pt idx="13">
                  <c:v>0.66666666666666663</c:v>
                </c:pt>
                <c:pt idx="14">
                  <c:v>0.33333333333333331</c:v>
                </c:pt>
                <c:pt idx="15">
                  <c:v>0.1111111111111111</c:v>
                </c:pt>
                <c:pt idx="16">
                  <c:v>0.1111111111111111</c:v>
                </c:pt>
                <c:pt idx="17">
                  <c:v>0.44444444444444442</c:v>
                </c:pt>
                <c:pt idx="18">
                  <c:v>0.33333333333333331</c:v>
                </c:pt>
                <c:pt idx="19">
                  <c:v>0.33333333333333331</c:v>
                </c:pt>
                <c:pt idx="20">
                  <c:v>0.55555555555555558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'9 класс_20_предметы'!$GI$28</c:f>
              <c:strCache>
                <c:ptCount val="1"/>
                <c:pt idx="0">
                  <c:v>медиана</c:v>
                </c:pt>
              </c:strCache>
            </c:strRef>
          </c:tx>
          <c:cat>
            <c:strRef>
              <c:f>'9 класс_20_предметы'!$GJ$3:$HD$3</c:f>
              <c:strCache>
                <c:ptCount val="21"/>
                <c:pt idx="0">
                  <c:v>1K1</c:v>
                </c:pt>
                <c:pt idx="1">
                  <c:v>1K2</c:v>
                </c:pt>
                <c:pt idx="2">
                  <c:v>1K3</c:v>
                </c:pt>
                <c:pt idx="3">
                  <c:v>2K1</c:v>
                </c:pt>
                <c:pt idx="4">
                  <c:v>2K2</c:v>
                </c:pt>
                <c:pt idx="5">
                  <c:v>2K3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  <c:pt idx="10">
                  <c:v>7</c:v>
                </c:pt>
                <c:pt idx="11">
                  <c:v>8</c:v>
                </c:pt>
                <c:pt idx="12">
                  <c:v>9</c:v>
                </c:pt>
                <c:pt idx="13">
                  <c:v>10</c:v>
                </c:pt>
                <c:pt idx="14">
                  <c:v>11</c:v>
                </c:pt>
                <c:pt idx="15">
                  <c:v>12</c:v>
                </c:pt>
                <c:pt idx="16">
                  <c:v>13</c:v>
                </c:pt>
                <c:pt idx="17">
                  <c:v>14</c:v>
                </c:pt>
                <c:pt idx="18">
                  <c:v>15</c:v>
                </c:pt>
                <c:pt idx="19">
                  <c:v>16</c:v>
                </c:pt>
                <c:pt idx="20">
                  <c:v>17</c:v>
                </c:pt>
              </c:strCache>
            </c:strRef>
          </c:cat>
          <c:val>
            <c:numRef>
              <c:f>'9 класс_20_предметы'!$GJ$28:$HD$28</c:f>
              <c:numCache>
                <c:formatCode>0.0</c:formatCode>
                <c:ptCount val="21"/>
                <c:pt idx="0">
                  <c:v>2.6</c:v>
                </c:pt>
                <c:pt idx="1">
                  <c:v>0.4</c:v>
                </c:pt>
                <c:pt idx="2">
                  <c:v>2</c:v>
                </c:pt>
                <c:pt idx="3">
                  <c:v>2.8</c:v>
                </c:pt>
                <c:pt idx="4">
                  <c:v>1</c:v>
                </c:pt>
                <c:pt idx="5">
                  <c:v>1.6</c:v>
                </c:pt>
                <c:pt idx="6">
                  <c:v>1.5</c:v>
                </c:pt>
                <c:pt idx="7">
                  <c:v>0.8</c:v>
                </c:pt>
                <c:pt idx="8">
                  <c:v>1.4444444444444444</c:v>
                </c:pt>
                <c:pt idx="9">
                  <c:v>1</c:v>
                </c:pt>
                <c:pt idx="10">
                  <c:v>0.6</c:v>
                </c:pt>
                <c:pt idx="11">
                  <c:v>1</c:v>
                </c:pt>
                <c:pt idx="12">
                  <c:v>0.6</c:v>
                </c:pt>
                <c:pt idx="13">
                  <c:v>0.66666666666666663</c:v>
                </c:pt>
                <c:pt idx="14">
                  <c:v>0.6</c:v>
                </c:pt>
                <c:pt idx="15">
                  <c:v>0.8</c:v>
                </c:pt>
                <c:pt idx="16">
                  <c:v>0.1111111111111111</c:v>
                </c:pt>
                <c:pt idx="17">
                  <c:v>2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078912"/>
        <c:axId val="119080448"/>
      </c:lineChart>
      <c:catAx>
        <c:axId val="119078912"/>
        <c:scaling>
          <c:orientation val="minMax"/>
        </c:scaling>
        <c:delete val="0"/>
        <c:axPos val="b"/>
        <c:numFmt formatCode="0.0" sourceLinked="1"/>
        <c:majorTickMark val="out"/>
        <c:minorTickMark val="none"/>
        <c:tickLblPos val="nextTo"/>
        <c:crossAx val="119080448"/>
        <c:crosses val="autoZero"/>
        <c:auto val="1"/>
        <c:lblAlgn val="ctr"/>
        <c:lblOffset val="100"/>
        <c:noMultiLvlLbl val="0"/>
      </c:catAx>
      <c:valAx>
        <c:axId val="119080448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crossAx val="11907891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'5 класс '!$BE$34</c:f>
              <c:strCache>
                <c:ptCount val="1"/>
                <c:pt idx="0">
                  <c:v>5</c:v>
                </c:pt>
              </c:strCache>
            </c:strRef>
          </c:tx>
          <c:cat>
            <c:strRef>
              <c:f>'5 класс '!$BF$3:$BZ$3</c:f>
              <c:strCache>
                <c:ptCount val="21"/>
                <c:pt idx="0">
                  <c:v>1К1</c:v>
                </c:pt>
                <c:pt idx="1">
                  <c:v>1К2</c:v>
                </c:pt>
                <c:pt idx="2">
                  <c:v>1К3</c:v>
                </c:pt>
                <c:pt idx="3">
                  <c:v>2К1</c:v>
                </c:pt>
                <c:pt idx="4">
                  <c:v>2К2</c:v>
                </c:pt>
                <c:pt idx="5">
                  <c:v>2К3</c:v>
                </c:pt>
                <c:pt idx="6">
                  <c:v>2К4</c:v>
                </c:pt>
                <c:pt idx="7">
                  <c:v>3</c:v>
                </c:pt>
                <c:pt idx="8">
                  <c:v>4(1)</c:v>
                </c:pt>
                <c:pt idx="9">
                  <c:v>4(2)</c:v>
                </c:pt>
                <c:pt idx="10">
                  <c:v>5(1)</c:v>
                </c:pt>
                <c:pt idx="11">
                  <c:v>5(2)</c:v>
                </c:pt>
                <c:pt idx="12">
                  <c:v>6(1)</c:v>
                </c:pt>
                <c:pt idx="13">
                  <c:v>6(2)</c:v>
                </c:pt>
                <c:pt idx="14">
                  <c:v>7(1)</c:v>
                </c:pt>
                <c:pt idx="15">
                  <c:v>7(2)</c:v>
                </c:pt>
                <c:pt idx="16">
                  <c:v>8</c:v>
                </c:pt>
                <c:pt idx="17">
                  <c:v>9</c:v>
                </c:pt>
                <c:pt idx="18">
                  <c:v>10</c:v>
                </c:pt>
                <c:pt idx="19">
                  <c:v>11</c:v>
                </c:pt>
                <c:pt idx="20">
                  <c:v>12</c:v>
                </c:pt>
              </c:strCache>
            </c:strRef>
          </c:cat>
          <c:val>
            <c:numRef>
              <c:f>'5 класс '!$BF$34:$BZ$34</c:f>
              <c:numCache>
                <c:formatCode>0.0</c:formatCode>
                <c:ptCount val="21"/>
              </c:numCache>
            </c:numRef>
          </c:val>
          <c:smooth val="0"/>
        </c:ser>
        <c:ser>
          <c:idx val="1"/>
          <c:order val="1"/>
          <c:tx>
            <c:strRef>
              <c:f>'5 класс '!$BE$35</c:f>
              <c:strCache>
                <c:ptCount val="1"/>
                <c:pt idx="0">
                  <c:v>4</c:v>
                </c:pt>
              </c:strCache>
            </c:strRef>
          </c:tx>
          <c:cat>
            <c:strRef>
              <c:f>'5 класс '!$BF$3:$BZ$3</c:f>
              <c:strCache>
                <c:ptCount val="21"/>
                <c:pt idx="0">
                  <c:v>1К1</c:v>
                </c:pt>
                <c:pt idx="1">
                  <c:v>1К2</c:v>
                </c:pt>
                <c:pt idx="2">
                  <c:v>1К3</c:v>
                </c:pt>
                <c:pt idx="3">
                  <c:v>2К1</c:v>
                </c:pt>
                <c:pt idx="4">
                  <c:v>2К2</c:v>
                </c:pt>
                <c:pt idx="5">
                  <c:v>2К3</c:v>
                </c:pt>
                <c:pt idx="6">
                  <c:v>2К4</c:v>
                </c:pt>
                <c:pt idx="7">
                  <c:v>3</c:v>
                </c:pt>
                <c:pt idx="8">
                  <c:v>4(1)</c:v>
                </c:pt>
                <c:pt idx="9">
                  <c:v>4(2)</c:v>
                </c:pt>
                <c:pt idx="10">
                  <c:v>5(1)</c:v>
                </c:pt>
                <c:pt idx="11">
                  <c:v>5(2)</c:v>
                </c:pt>
                <c:pt idx="12">
                  <c:v>6(1)</c:v>
                </c:pt>
                <c:pt idx="13">
                  <c:v>6(2)</c:v>
                </c:pt>
                <c:pt idx="14">
                  <c:v>7(1)</c:v>
                </c:pt>
                <c:pt idx="15">
                  <c:v>7(2)</c:v>
                </c:pt>
                <c:pt idx="16">
                  <c:v>8</c:v>
                </c:pt>
                <c:pt idx="17">
                  <c:v>9</c:v>
                </c:pt>
                <c:pt idx="18">
                  <c:v>10</c:v>
                </c:pt>
                <c:pt idx="19">
                  <c:v>11</c:v>
                </c:pt>
                <c:pt idx="20">
                  <c:v>12</c:v>
                </c:pt>
              </c:strCache>
            </c:strRef>
          </c:cat>
          <c:val>
            <c:numRef>
              <c:f>'5 класс '!$BF$35:$BZ$35</c:f>
              <c:numCache>
                <c:formatCode>0.0</c:formatCode>
                <c:ptCount val="21"/>
                <c:pt idx="0">
                  <c:v>3.1428571428571428</c:v>
                </c:pt>
                <c:pt idx="1">
                  <c:v>2.1428571428571428</c:v>
                </c:pt>
                <c:pt idx="2">
                  <c:v>2</c:v>
                </c:pt>
                <c:pt idx="3">
                  <c:v>2.2857142857142856</c:v>
                </c:pt>
                <c:pt idx="4">
                  <c:v>3</c:v>
                </c:pt>
                <c:pt idx="5">
                  <c:v>0.2857142857142857</c:v>
                </c:pt>
                <c:pt idx="6">
                  <c:v>2.2857142857142856</c:v>
                </c:pt>
                <c:pt idx="7">
                  <c:v>1.4285714285714286</c:v>
                </c:pt>
                <c:pt idx="8">
                  <c:v>2.4285714285714284</c:v>
                </c:pt>
                <c:pt idx="9">
                  <c:v>1.5714285714285714</c:v>
                </c:pt>
                <c:pt idx="10">
                  <c:v>1.4285714285714286</c:v>
                </c:pt>
                <c:pt idx="11">
                  <c:v>1</c:v>
                </c:pt>
                <c:pt idx="12">
                  <c:v>1.5714285714285714</c:v>
                </c:pt>
                <c:pt idx="13">
                  <c:v>0.7142857142857143</c:v>
                </c:pt>
                <c:pt idx="14">
                  <c:v>1.4285714285714286</c:v>
                </c:pt>
                <c:pt idx="15">
                  <c:v>0.7142857142857143</c:v>
                </c:pt>
                <c:pt idx="16">
                  <c:v>1.7142857142857142</c:v>
                </c:pt>
                <c:pt idx="17">
                  <c:v>0.42857142857142855</c:v>
                </c:pt>
                <c:pt idx="18">
                  <c:v>0.8571428571428571</c:v>
                </c:pt>
                <c:pt idx="19">
                  <c:v>0.5714285714285714</c:v>
                </c:pt>
                <c:pt idx="20">
                  <c:v>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'5 класс '!$BE$36</c:f>
              <c:strCache>
                <c:ptCount val="1"/>
                <c:pt idx="0">
                  <c:v>3</c:v>
                </c:pt>
              </c:strCache>
            </c:strRef>
          </c:tx>
          <c:cat>
            <c:strRef>
              <c:f>'5 класс '!$BF$3:$BZ$3</c:f>
              <c:strCache>
                <c:ptCount val="21"/>
                <c:pt idx="0">
                  <c:v>1К1</c:v>
                </c:pt>
                <c:pt idx="1">
                  <c:v>1К2</c:v>
                </c:pt>
                <c:pt idx="2">
                  <c:v>1К3</c:v>
                </c:pt>
                <c:pt idx="3">
                  <c:v>2К1</c:v>
                </c:pt>
                <c:pt idx="4">
                  <c:v>2К2</c:v>
                </c:pt>
                <c:pt idx="5">
                  <c:v>2К3</c:v>
                </c:pt>
                <c:pt idx="6">
                  <c:v>2К4</c:v>
                </c:pt>
                <c:pt idx="7">
                  <c:v>3</c:v>
                </c:pt>
                <c:pt idx="8">
                  <c:v>4(1)</c:v>
                </c:pt>
                <c:pt idx="9">
                  <c:v>4(2)</c:v>
                </c:pt>
                <c:pt idx="10">
                  <c:v>5(1)</c:v>
                </c:pt>
                <c:pt idx="11">
                  <c:v>5(2)</c:v>
                </c:pt>
                <c:pt idx="12">
                  <c:v>6(1)</c:v>
                </c:pt>
                <c:pt idx="13">
                  <c:v>6(2)</c:v>
                </c:pt>
                <c:pt idx="14">
                  <c:v>7(1)</c:v>
                </c:pt>
                <c:pt idx="15">
                  <c:v>7(2)</c:v>
                </c:pt>
                <c:pt idx="16">
                  <c:v>8</c:v>
                </c:pt>
                <c:pt idx="17">
                  <c:v>9</c:v>
                </c:pt>
                <c:pt idx="18">
                  <c:v>10</c:v>
                </c:pt>
                <c:pt idx="19">
                  <c:v>11</c:v>
                </c:pt>
                <c:pt idx="20">
                  <c:v>12</c:v>
                </c:pt>
              </c:strCache>
            </c:strRef>
          </c:cat>
          <c:val>
            <c:numRef>
              <c:f>'5 класс '!$BF$36:$BZ$36</c:f>
              <c:numCache>
                <c:formatCode>0.0</c:formatCode>
                <c:ptCount val="21"/>
                <c:pt idx="0">
                  <c:v>2.6666666666666665</c:v>
                </c:pt>
                <c:pt idx="1">
                  <c:v>1.6666666666666667</c:v>
                </c:pt>
                <c:pt idx="2">
                  <c:v>1.8888888888888888</c:v>
                </c:pt>
                <c:pt idx="3">
                  <c:v>1.8888888888888888</c:v>
                </c:pt>
                <c:pt idx="4">
                  <c:v>2.2222222222222223</c:v>
                </c:pt>
                <c:pt idx="5">
                  <c:v>1</c:v>
                </c:pt>
                <c:pt idx="6">
                  <c:v>1</c:v>
                </c:pt>
                <c:pt idx="7">
                  <c:v>1.5555555555555556</c:v>
                </c:pt>
                <c:pt idx="8">
                  <c:v>2.3333333333333335</c:v>
                </c:pt>
                <c:pt idx="9">
                  <c:v>0.77777777777777779</c:v>
                </c:pt>
                <c:pt idx="10">
                  <c:v>0.33333333333333331</c:v>
                </c:pt>
                <c:pt idx="11">
                  <c:v>0.22222222222222221</c:v>
                </c:pt>
                <c:pt idx="12">
                  <c:v>0.1111111111111111</c:v>
                </c:pt>
                <c:pt idx="13">
                  <c:v>0.1111111111111111</c:v>
                </c:pt>
                <c:pt idx="14">
                  <c:v>0.22222222222222221</c:v>
                </c:pt>
                <c:pt idx="15">
                  <c:v>0.1111111111111111</c:v>
                </c:pt>
                <c:pt idx="16">
                  <c:v>0.88888888888888884</c:v>
                </c:pt>
                <c:pt idx="17">
                  <c:v>0.22222222222222221</c:v>
                </c:pt>
                <c:pt idx="18">
                  <c:v>0.44444444444444442</c:v>
                </c:pt>
                <c:pt idx="19">
                  <c:v>0.33333333333333331</c:v>
                </c:pt>
                <c:pt idx="20">
                  <c:v>0.88888888888888884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'5 класс '!$BE$37</c:f>
              <c:strCache>
                <c:ptCount val="1"/>
                <c:pt idx="0">
                  <c:v>2</c:v>
                </c:pt>
              </c:strCache>
            </c:strRef>
          </c:tx>
          <c:cat>
            <c:strRef>
              <c:f>'5 класс '!$BF$3:$BZ$3</c:f>
              <c:strCache>
                <c:ptCount val="21"/>
                <c:pt idx="0">
                  <c:v>1К1</c:v>
                </c:pt>
                <c:pt idx="1">
                  <c:v>1К2</c:v>
                </c:pt>
                <c:pt idx="2">
                  <c:v>1К3</c:v>
                </c:pt>
                <c:pt idx="3">
                  <c:v>2К1</c:v>
                </c:pt>
                <c:pt idx="4">
                  <c:v>2К2</c:v>
                </c:pt>
                <c:pt idx="5">
                  <c:v>2К3</c:v>
                </c:pt>
                <c:pt idx="6">
                  <c:v>2К4</c:v>
                </c:pt>
                <c:pt idx="7">
                  <c:v>3</c:v>
                </c:pt>
                <c:pt idx="8">
                  <c:v>4(1)</c:v>
                </c:pt>
                <c:pt idx="9">
                  <c:v>4(2)</c:v>
                </c:pt>
                <c:pt idx="10">
                  <c:v>5(1)</c:v>
                </c:pt>
                <c:pt idx="11">
                  <c:v>5(2)</c:v>
                </c:pt>
                <c:pt idx="12">
                  <c:v>6(1)</c:v>
                </c:pt>
                <c:pt idx="13">
                  <c:v>6(2)</c:v>
                </c:pt>
                <c:pt idx="14">
                  <c:v>7(1)</c:v>
                </c:pt>
                <c:pt idx="15">
                  <c:v>7(2)</c:v>
                </c:pt>
                <c:pt idx="16">
                  <c:v>8</c:v>
                </c:pt>
                <c:pt idx="17">
                  <c:v>9</c:v>
                </c:pt>
                <c:pt idx="18">
                  <c:v>10</c:v>
                </c:pt>
                <c:pt idx="19">
                  <c:v>11</c:v>
                </c:pt>
                <c:pt idx="20">
                  <c:v>12</c:v>
                </c:pt>
              </c:strCache>
            </c:strRef>
          </c:cat>
          <c:val>
            <c:numRef>
              <c:f>'5 класс '!$BF$37:$BZ$37</c:f>
              <c:numCache>
                <c:formatCode>0.0</c:formatCode>
                <c:ptCount val="21"/>
                <c:pt idx="0">
                  <c:v>1.7142857142857142</c:v>
                </c:pt>
                <c:pt idx="1">
                  <c:v>0.8571428571428571</c:v>
                </c:pt>
                <c:pt idx="2">
                  <c:v>1</c:v>
                </c:pt>
                <c:pt idx="3">
                  <c:v>1.1428571428571428</c:v>
                </c:pt>
                <c:pt idx="4">
                  <c:v>1.8571428571428572</c:v>
                </c:pt>
                <c:pt idx="5">
                  <c:v>0</c:v>
                </c:pt>
                <c:pt idx="6">
                  <c:v>0.42857142857142855</c:v>
                </c:pt>
                <c:pt idx="7">
                  <c:v>0.8571428571428571</c:v>
                </c:pt>
                <c:pt idx="8">
                  <c:v>1.5714285714285714</c:v>
                </c:pt>
                <c:pt idx="9">
                  <c:v>0.5714285714285714</c:v>
                </c:pt>
                <c:pt idx="10">
                  <c:v>0.14285714285714285</c:v>
                </c:pt>
                <c:pt idx="11">
                  <c:v>0.14285714285714285</c:v>
                </c:pt>
                <c:pt idx="12">
                  <c:v>0.5714285714285714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0.7142857142857143</c:v>
                </c:pt>
                <c:pt idx="17">
                  <c:v>0</c:v>
                </c:pt>
                <c:pt idx="18">
                  <c:v>0</c:v>
                </c:pt>
                <c:pt idx="19">
                  <c:v>0.42857142857142855</c:v>
                </c:pt>
                <c:pt idx="20">
                  <c:v>1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'5 класс '!$BE$38</c:f>
              <c:strCache>
                <c:ptCount val="1"/>
                <c:pt idx="0">
                  <c:v>медиана</c:v>
                </c:pt>
              </c:strCache>
            </c:strRef>
          </c:tx>
          <c:cat>
            <c:strRef>
              <c:f>'5 класс '!$BF$3:$BZ$3</c:f>
              <c:strCache>
                <c:ptCount val="21"/>
                <c:pt idx="0">
                  <c:v>1К1</c:v>
                </c:pt>
                <c:pt idx="1">
                  <c:v>1К2</c:v>
                </c:pt>
                <c:pt idx="2">
                  <c:v>1К3</c:v>
                </c:pt>
                <c:pt idx="3">
                  <c:v>2К1</c:v>
                </c:pt>
                <c:pt idx="4">
                  <c:v>2К2</c:v>
                </c:pt>
                <c:pt idx="5">
                  <c:v>2К3</c:v>
                </c:pt>
                <c:pt idx="6">
                  <c:v>2К4</c:v>
                </c:pt>
                <c:pt idx="7">
                  <c:v>3</c:v>
                </c:pt>
                <c:pt idx="8">
                  <c:v>4(1)</c:v>
                </c:pt>
                <c:pt idx="9">
                  <c:v>4(2)</c:v>
                </c:pt>
                <c:pt idx="10">
                  <c:v>5(1)</c:v>
                </c:pt>
                <c:pt idx="11">
                  <c:v>5(2)</c:v>
                </c:pt>
                <c:pt idx="12">
                  <c:v>6(1)</c:v>
                </c:pt>
                <c:pt idx="13">
                  <c:v>6(2)</c:v>
                </c:pt>
                <c:pt idx="14">
                  <c:v>7(1)</c:v>
                </c:pt>
                <c:pt idx="15">
                  <c:v>7(2)</c:v>
                </c:pt>
                <c:pt idx="16">
                  <c:v>8</c:v>
                </c:pt>
                <c:pt idx="17">
                  <c:v>9</c:v>
                </c:pt>
                <c:pt idx="18">
                  <c:v>10</c:v>
                </c:pt>
                <c:pt idx="19">
                  <c:v>11</c:v>
                </c:pt>
                <c:pt idx="20">
                  <c:v>12</c:v>
                </c:pt>
              </c:strCache>
            </c:strRef>
          </c:cat>
          <c:val>
            <c:numRef>
              <c:f>'5 класс '!$BF$38:$BZ$38</c:f>
              <c:numCache>
                <c:formatCode>0.0</c:formatCode>
                <c:ptCount val="21"/>
                <c:pt idx="0">
                  <c:v>2.6666666666666665</c:v>
                </c:pt>
                <c:pt idx="1">
                  <c:v>1.6666666666666667</c:v>
                </c:pt>
                <c:pt idx="2">
                  <c:v>1.8888888888888888</c:v>
                </c:pt>
                <c:pt idx="3">
                  <c:v>1.8888888888888888</c:v>
                </c:pt>
                <c:pt idx="4">
                  <c:v>2.2222222222222223</c:v>
                </c:pt>
                <c:pt idx="5">
                  <c:v>0.2857142857142857</c:v>
                </c:pt>
                <c:pt idx="6">
                  <c:v>1</c:v>
                </c:pt>
                <c:pt idx="7">
                  <c:v>1.4285714285714286</c:v>
                </c:pt>
                <c:pt idx="8">
                  <c:v>2.3333333333333335</c:v>
                </c:pt>
                <c:pt idx="9">
                  <c:v>0.77777777777777779</c:v>
                </c:pt>
                <c:pt idx="10">
                  <c:v>0.33333333333333331</c:v>
                </c:pt>
                <c:pt idx="11">
                  <c:v>0.22222222222222221</c:v>
                </c:pt>
                <c:pt idx="12">
                  <c:v>0.5714285714285714</c:v>
                </c:pt>
                <c:pt idx="13">
                  <c:v>0.1111111111111111</c:v>
                </c:pt>
                <c:pt idx="14">
                  <c:v>0.22222222222222221</c:v>
                </c:pt>
                <c:pt idx="15">
                  <c:v>0.1111111111111111</c:v>
                </c:pt>
                <c:pt idx="16">
                  <c:v>0.88888888888888884</c:v>
                </c:pt>
                <c:pt idx="17">
                  <c:v>0.22222222222222221</c:v>
                </c:pt>
                <c:pt idx="18">
                  <c:v>0.44444444444444442</c:v>
                </c:pt>
                <c:pt idx="19">
                  <c:v>0.42857142857142855</c:v>
                </c:pt>
                <c:pt idx="20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108352"/>
        <c:axId val="119109888"/>
      </c:lineChart>
      <c:catAx>
        <c:axId val="119108352"/>
        <c:scaling>
          <c:orientation val="minMax"/>
        </c:scaling>
        <c:delete val="0"/>
        <c:axPos val="b"/>
        <c:numFmt formatCode="0.0" sourceLinked="1"/>
        <c:majorTickMark val="out"/>
        <c:minorTickMark val="none"/>
        <c:tickLblPos val="nextTo"/>
        <c:crossAx val="119109888"/>
        <c:crosses val="autoZero"/>
        <c:auto val="1"/>
        <c:lblAlgn val="ctr"/>
        <c:lblOffset val="100"/>
        <c:noMultiLvlLbl val="0"/>
      </c:catAx>
      <c:valAx>
        <c:axId val="119109888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crossAx val="11910835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'6 класс'!$BD$26</c:f>
              <c:strCache>
                <c:ptCount val="1"/>
                <c:pt idx="0">
                  <c:v>4</c:v>
                </c:pt>
              </c:strCache>
            </c:strRef>
          </c:tx>
          <c:cat>
            <c:strRef>
              <c:f>'6 класс'!$BE$3:$CC$3</c:f>
              <c:strCache>
                <c:ptCount val="25"/>
                <c:pt idx="0">
                  <c:v>1К1</c:v>
                </c:pt>
                <c:pt idx="1">
                  <c:v>1К2</c:v>
                </c:pt>
                <c:pt idx="2">
                  <c:v>1К3</c:v>
                </c:pt>
                <c:pt idx="3">
                  <c:v>2К1</c:v>
                </c:pt>
                <c:pt idx="4">
                  <c:v>2К2</c:v>
                </c:pt>
                <c:pt idx="5">
                  <c:v>2К3</c:v>
                </c:pt>
                <c:pt idx="6">
                  <c:v>2К4</c:v>
                </c:pt>
                <c:pt idx="7">
                  <c:v>3(1)</c:v>
                </c:pt>
                <c:pt idx="8">
                  <c:v>3(2)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7(1)</c:v>
                </c:pt>
                <c:pt idx="13">
                  <c:v>7(2)</c:v>
                </c:pt>
                <c:pt idx="14">
                  <c:v>8(1)</c:v>
                </c:pt>
                <c:pt idx="15">
                  <c:v>8(2)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12(1)</c:v>
                </c:pt>
                <c:pt idx="20">
                  <c:v>12(2)</c:v>
                </c:pt>
                <c:pt idx="21">
                  <c:v>13(1)</c:v>
                </c:pt>
                <c:pt idx="22">
                  <c:v>13(2)</c:v>
                </c:pt>
                <c:pt idx="23">
                  <c:v>14(1)</c:v>
                </c:pt>
                <c:pt idx="24">
                  <c:v>14(2)</c:v>
                </c:pt>
              </c:strCache>
            </c:strRef>
          </c:cat>
          <c:val>
            <c:numRef>
              <c:f>'6 класс'!$BE$26:$CC$26</c:f>
              <c:numCache>
                <c:formatCode>0.0</c:formatCode>
                <c:ptCount val="25"/>
                <c:pt idx="0">
                  <c:v>3.4</c:v>
                </c:pt>
                <c:pt idx="1">
                  <c:v>3</c:v>
                </c:pt>
                <c:pt idx="2">
                  <c:v>2</c:v>
                </c:pt>
                <c:pt idx="3">
                  <c:v>3</c:v>
                </c:pt>
                <c:pt idx="4">
                  <c:v>3</c:v>
                </c:pt>
                <c:pt idx="5">
                  <c:v>0.8</c:v>
                </c:pt>
                <c:pt idx="6">
                  <c:v>2</c:v>
                </c:pt>
                <c:pt idx="7">
                  <c:v>1</c:v>
                </c:pt>
                <c:pt idx="8">
                  <c:v>1</c:v>
                </c:pt>
                <c:pt idx="9">
                  <c:v>1.6</c:v>
                </c:pt>
                <c:pt idx="10">
                  <c:v>2.6</c:v>
                </c:pt>
                <c:pt idx="11">
                  <c:v>1.2</c:v>
                </c:pt>
                <c:pt idx="12">
                  <c:v>1</c:v>
                </c:pt>
                <c:pt idx="13">
                  <c:v>0.6</c:v>
                </c:pt>
                <c:pt idx="14">
                  <c:v>2</c:v>
                </c:pt>
                <c:pt idx="15">
                  <c:v>1</c:v>
                </c:pt>
                <c:pt idx="16">
                  <c:v>0.2</c:v>
                </c:pt>
                <c:pt idx="17">
                  <c:v>1.2</c:v>
                </c:pt>
                <c:pt idx="18">
                  <c:v>1.2</c:v>
                </c:pt>
                <c:pt idx="19">
                  <c:v>1</c:v>
                </c:pt>
                <c:pt idx="20">
                  <c:v>2</c:v>
                </c:pt>
                <c:pt idx="21">
                  <c:v>0</c:v>
                </c:pt>
                <c:pt idx="22">
                  <c:v>0.2</c:v>
                </c:pt>
                <c:pt idx="23">
                  <c:v>0.8</c:v>
                </c:pt>
                <c:pt idx="24">
                  <c:v>1.2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'6 класс'!$BD$27</c:f>
              <c:strCache>
                <c:ptCount val="1"/>
                <c:pt idx="0">
                  <c:v>3</c:v>
                </c:pt>
              </c:strCache>
            </c:strRef>
          </c:tx>
          <c:cat>
            <c:strRef>
              <c:f>'6 класс'!$BE$3:$CC$3</c:f>
              <c:strCache>
                <c:ptCount val="25"/>
                <c:pt idx="0">
                  <c:v>1К1</c:v>
                </c:pt>
                <c:pt idx="1">
                  <c:v>1К2</c:v>
                </c:pt>
                <c:pt idx="2">
                  <c:v>1К3</c:v>
                </c:pt>
                <c:pt idx="3">
                  <c:v>2К1</c:v>
                </c:pt>
                <c:pt idx="4">
                  <c:v>2К2</c:v>
                </c:pt>
                <c:pt idx="5">
                  <c:v>2К3</c:v>
                </c:pt>
                <c:pt idx="6">
                  <c:v>2К4</c:v>
                </c:pt>
                <c:pt idx="7">
                  <c:v>3(1)</c:v>
                </c:pt>
                <c:pt idx="8">
                  <c:v>3(2)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7(1)</c:v>
                </c:pt>
                <c:pt idx="13">
                  <c:v>7(2)</c:v>
                </c:pt>
                <c:pt idx="14">
                  <c:v>8(1)</c:v>
                </c:pt>
                <c:pt idx="15">
                  <c:v>8(2)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12(1)</c:v>
                </c:pt>
                <c:pt idx="20">
                  <c:v>12(2)</c:v>
                </c:pt>
                <c:pt idx="21">
                  <c:v>13(1)</c:v>
                </c:pt>
                <c:pt idx="22">
                  <c:v>13(2)</c:v>
                </c:pt>
                <c:pt idx="23">
                  <c:v>14(1)</c:v>
                </c:pt>
                <c:pt idx="24">
                  <c:v>14(2)</c:v>
                </c:pt>
              </c:strCache>
            </c:strRef>
          </c:cat>
          <c:val>
            <c:numRef>
              <c:f>'6 класс'!$BE$27:$CC$27</c:f>
              <c:numCache>
                <c:formatCode>0.0</c:formatCode>
                <c:ptCount val="25"/>
                <c:pt idx="0">
                  <c:v>3.6</c:v>
                </c:pt>
                <c:pt idx="1">
                  <c:v>2.8</c:v>
                </c:pt>
                <c:pt idx="2">
                  <c:v>2.4</c:v>
                </c:pt>
                <c:pt idx="3">
                  <c:v>3.6</c:v>
                </c:pt>
                <c:pt idx="4">
                  <c:v>3.6</c:v>
                </c:pt>
                <c:pt idx="5">
                  <c:v>0.4</c:v>
                </c:pt>
                <c:pt idx="6">
                  <c:v>0.4</c:v>
                </c:pt>
                <c:pt idx="7">
                  <c:v>1.2</c:v>
                </c:pt>
                <c:pt idx="8">
                  <c:v>1</c:v>
                </c:pt>
                <c:pt idx="9">
                  <c:v>1.8</c:v>
                </c:pt>
                <c:pt idx="10">
                  <c:v>2.6</c:v>
                </c:pt>
                <c:pt idx="11">
                  <c:v>1</c:v>
                </c:pt>
                <c:pt idx="12">
                  <c:v>1</c:v>
                </c:pt>
                <c:pt idx="13">
                  <c:v>0.6</c:v>
                </c:pt>
                <c:pt idx="14">
                  <c:v>0.4</c:v>
                </c:pt>
                <c:pt idx="15">
                  <c:v>0</c:v>
                </c:pt>
                <c:pt idx="16">
                  <c:v>0.2</c:v>
                </c:pt>
                <c:pt idx="17">
                  <c:v>1.8</c:v>
                </c:pt>
                <c:pt idx="18">
                  <c:v>0.4</c:v>
                </c:pt>
                <c:pt idx="19">
                  <c:v>0.4</c:v>
                </c:pt>
                <c:pt idx="20">
                  <c:v>1.6</c:v>
                </c:pt>
                <c:pt idx="21">
                  <c:v>0</c:v>
                </c:pt>
                <c:pt idx="22">
                  <c:v>0.6</c:v>
                </c:pt>
                <c:pt idx="23">
                  <c:v>0.8</c:v>
                </c:pt>
                <c:pt idx="24">
                  <c:v>0.8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'6 класс'!$BD$28</c:f>
              <c:strCache>
                <c:ptCount val="1"/>
                <c:pt idx="0">
                  <c:v>2</c:v>
                </c:pt>
              </c:strCache>
            </c:strRef>
          </c:tx>
          <c:cat>
            <c:strRef>
              <c:f>'6 класс'!$BE$3:$CC$3</c:f>
              <c:strCache>
                <c:ptCount val="25"/>
                <c:pt idx="0">
                  <c:v>1К1</c:v>
                </c:pt>
                <c:pt idx="1">
                  <c:v>1К2</c:v>
                </c:pt>
                <c:pt idx="2">
                  <c:v>1К3</c:v>
                </c:pt>
                <c:pt idx="3">
                  <c:v>2К1</c:v>
                </c:pt>
                <c:pt idx="4">
                  <c:v>2К2</c:v>
                </c:pt>
                <c:pt idx="5">
                  <c:v>2К3</c:v>
                </c:pt>
                <c:pt idx="6">
                  <c:v>2К4</c:v>
                </c:pt>
                <c:pt idx="7">
                  <c:v>3(1)</c:v>
                </c:pt>
                <c:pt idx="8">
                  <c:v>3(2)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7(1)</c:v>
                </c:pt>
                <c:pt idx="13">
                  <c:v>7(2)</c:v>
                </c:pt>
                <c:pt idx="14">
                  <c:v>8(1)</c:v>
                </c:pt>
                <c:pt idx="15">
                  <c:v>8(2)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12(1)</c:v>
                </c:pt>
                <c:pt idx="20">
                  <c:v>12(2)</c:v>
                </c:pt>
                <c:pt idx="21">
                  <c:v>13(1)</c:v>
                </c:pt>
                <c:pt idx="22">
                  <c:v>13(2)</c:v>
                </c:pt>
                <c:pt idx="23">
                  <c:v>14(1)</c:v>
                </c:pt>
                <c:pt idx="24">
                  <c:v>14(2)</c:v>
                </c:pt>
              </c:strCache>
            </c:strRef>
          </c:cat>
          <c:val>
            <c:numRef>
              <c:f>'6 класс'!$BE$28:$CC$28</c:f>
              <c:numCache>
                <c:formatCode>0.0</c:formatCode>
                <c:ptCount val="25"/>
                <c:pt idx="0">
                  <c:v>2.3333333333333335</c:v>
                </c:pt>
                <c:pt idx="1">
                  <c:v>2.3333333333333335</c:v>
                </c:pt>
                <c:pt idx="2">
                  <c:v>2</c:v>
                </c:pt>
                <c:pt idx="3">
                  <c:v>2.6666666666666665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0.66666666666666663</c:v>
                </c:pt>
                <c:pt idx="8">
                  <c:v>0.66666666666666663</c:v>
                </c:pt>
                <c:pt idx="9">
                  <c:v>1</c:v>
                </c:pt>
                <c:pt idx="10">
                  <c:v>0.33333333333333331</c:v>
                </c:pt>
                <c:pt idx="11">
                  <c:v>0.33333333333333331</c:v>
                </c:pt>
                <c:pt idx="12">
                  <c:v>1</c:v>
                </c:pt>
                <c:pt idx="13">
                  <c:v>0.33333333333333331</c:v>
                </c:pt>
                <c:pt idx="14">
                  <c:v>0.33333333333333331</c:v>
                </c:pt>
                <c:pt idx="15">
                  <c:v>0</c:v>
                </c:pt>
                <c:pt idx="16">
                  <c:v>0</c:v>
                </c:pt>
                <c:pt idx="17">
                  <c:v>0.66666666666666663</c:v>
                </c:pt>
                <c:pt idx="18">
                  <c:v>1</c:v>
                </c:pt>
                <c:pt idx="19">
                  <c:v>0.33333333333333331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'6 класс'!$BD$29</c:f>
              <c:strCache>
                <c:ptCount val="1"/>
                <c:pt idx="0">
                  <c:v>медиана</c:v>
                </c:pt>
              </c:strCache>
            </c:strRef>
          </c:tx>
          <c:cat>
            <c:strRef>
              <c:f>'6 класс'!$BE$3:$CC$3</c:f>
              <c:strCache>
                <c:ptCount val="25"/>
                <c:pt idx="0">
                  <c:v>1К1</c:v>
                </c:pt>
                <c:pt idx="1">
                  <c:v>1К2</c:v>
                </c:pt>
                <c:pt idx="2">
                  <c:v>1К3</c:v>
                </c:pt>
                <c:pt idx="3">
                  <c:v>2К1</c:v>
                </c:pt>
                <c:pt idx="4">
                  <c:v>2К2</c:v>
                </c:pt>
                <c:pt idx="5">
                  <c:v>2К3</c:v>
                </c:pt>
                <c:pt idx="6">
                  <c:v>2К4</c:v>
                </c:pt>
                <c:pt idx="7">
                  <c:v>3(1)</c:v>
                </c:pt>
                <c:pt idx="8">
                  <c:v>3(2)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7(1)</c:v>
                </c:pt>
                <c:pt idx="13">
                  <c:v>7(2)</c:v>
                </c:pt>
                <c:pt idx="14">
                  <c:v>8(1)</c:v>
                </c:pt>
                <c:pt idx="15">
                  <c:v>8(2)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12(1)</c:v>
                </c:pt>
                <c:pt idx="20">
                  <c:v>12(2)</c:v>
                </c:pt>
                <c:pt idx="21">
                  <c:v>13(1)</c:v>
                </c:pt>
                <c:pt idx="22">
                  <c:v>13(2)</c:v>
                </c:pt>
                <c:pt idx="23">
                  <c:v>14(1)</c:v>
                </c:pt>
                <c:pt idx="24">
                  <c:v>14(2)</c:v>
                </c:pt>
              </c:strCache>
            </c:strRef>
          </c:cat>
          <c:val>
            <c:numRef>
              <c:f>'6 класс'!$BE$29:$CC$29</c:f>
              <c:numCache>
                <c:formatCode>0.0</c:formatCode>
                <c:ptCount val="25"/>
                <c:pt idx="0">
                  <c:v>3.4</c:v>
                </c:pt>
                <c:pt idx="1">
                  <c:v>2.8</c:v>
                </c:pt>
                <c:pt idx="2">
                  <c:v>2</c:v>
                </c:pt>
                <c:pt idx="3">
                  <c:v>3</c:v>
                </c:pt>
                <c:pt idx="4">
                  <c:v>3</c:v>
                </c:pt>
                <c:pt idx="5">
                  <c:v>0.4</c:v>
                </c:pt>
                <c:pt idx="6">
                  <c:v>0.4</c:v>
                </c:pt>
                <c:pt idx="7">
                  <c:v>1</c:v>
                </c:pt>
                <c:pt idx="8">
                  <c:v>1</c:v>
                </c:pt>
                <c:pt idx="9">
                  <c:v>1.6</c:v>
                </c:pt>
                <c:pt idx="10">
                  <c:v>2.6</c:v>
                </c:pt>
                <c:pt idx="11">
                  <c:v>1</c:v>
                </c:pt>
                <c:pt idx="12">
                  <c:v>1</c:v>
                </c:pt>
                <c:pt idx="13">
                  <c:v>0.6</c:v>
                </c:pt>
                <c:pt idx="14">
                  <c:v>0.4</c:v>
                </c:pt>
                <c:pt idx="15">
                  <c:v>0</c:v>
                </c:pt>
                <c:pt idx="16">
                  <c:v>0.2</c:v>
                </c:pt>
                <c:pt idx="17">
                  <c:v>1.2</c:v>
                </c:pt>
                <c:pt idx="18">
                  <c:v>1</c:v>
                </c:pt>
                <c:pt idx="19">
                  <c:v>0.4</c:v>
                </c:pt>
                <c:pt idx="20">
                  <c:v>1.6</c:v>
                </c:pt>
                <c:pt idx="21">
                  <c:v>0</c:v>
                </c:pt>
                <c:pt idx="22">
                  <c:v>0.2</c:v>
                </c:pt>
                <c:pt idx="23">
                  <c:v>0.8</c:v>
                </c:pt>
                <c:pt idx="24">
                  <c:v>0.8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134848"/>
        <c:axId val="119148928"/>
      </c:lineChart>
      <c:catAx>
        <c:axId val="119134848"/>
        <c:scaling>
          <c:orientation val="minMax"/>
        </c:scaling>
        <c:delete val="0"/>
        <c:axPos val="b"/>
        <c:majorTickMark val="out"/>
        <c:minorTickMark val="none"/>
        <c:tickLblPos val="nextTo"/>
        <c:crossAx val="119148928"/>
        <c:crosses val="autoZero"/>
        <c:auto val="1"/>
        <c:lblAlgn val="ctr"/>
        <c:lblOffset val="100"/>
        <c:noMultiLvlLbl val="0"/>
      </c:catAx>
      <c:valAx>
        <c:axId val="119148928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crossAx val="11913484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'7 класс'!$AB$29</c:f>
              <c:strCache>
                <c:ptCount val="1"/>
                <c:pt idx="0">
                  <c:v>3</c:v>
                </c:pt>
              </c:strCache>
            </c:strRef>
          </c:tx>
          <c:cat>
            <c:strRef>
              <c:f>'7 класс'!$EG$3:$FE$3</c:f>
              <c:strCache>
                <c:ptCount val="25"/>
                <c:pt idx="0">
                  <c:v>1К1</c:v>
                </c:pt>
                <c:pt idx="1">
                  <c:v>1К2</c:v>
                </c:pt>
                <c:pt idx="2">
                  <c:v>1К3</c:v>
                </c:pt>
                <c:pt idx="3">
                  <c:v>2К1</c:v>
                </c:pt>
                <c:pt idx="4">
                  <c:v>2К2</c:v>
                </c:pt>
                <c:pt idx="5">
                  <c:v>2К3</c:v>
                </c:pt>
                <c:pt idx="6">
                  <c:v>2К4</c:v>
                </c:pt>
                <c:pt idx="7">
                  <c:v>3(1)</c:v>
                </c:pt>
                <c:pt idx="8">
                  <c:v>3(2)</c:v>
                </c:pt>
                <c:pt idx="9">
                  <c:v>4(1)</c:v>
                </c:pt>
                <c:pt idx="10">
                  <c:v>4(2)</c:v>
                </c:pt>
                <c:pt idx="11">
                  <c:v>5</c:v>
                </c:pt>
                <c:pt idx="12">
                  <c:v>6</c:v>
                </c:pt>
                <c:pt idx="13">
                  <c:v>7(1)</c:v>
                </c:pt>
                <c:pt idx="14">
                  <c:v>7(2)</c:v>
                </c:pt>
                <c:pt idx="15">
                  <c:v>8(1)</c:v>
                </c:pt>
                <c:pt idx="16">
                  <c:v>8(2)</c:v>
                </c:pt>
                <c:pt idx="17">
                  <c:v>9</c:v>
                </c:pt>
                <c:pt idx="18">
                  <c:v>10</c:v>
                </c:pt>
                <c:pt idx="19">
                  <c:v>11(1)</c:v>
                </c:pt>
                <c:pt idx="20">
                  <c:v>11(2)</c:v>
                </c:pt>
                <c:pt idx="21">
                  <c:v>12</c:v>
                </c:pt>
                <c:pt idx="22">
                  <c:v>13(1)</c:v>
                </c:pt>
                <c:pt idx="23">
                  <c:v>13(2)</c:v>
                </c:pt>
                <c:pt idx="24">
                  <c:v>14</c:v>
                </c:pt>
              </c:strCache>
            </c:strRef>
          </c:cat>
          <c:val>
            <c:numRef>
              <c:f>'7 класс'!$EG$29:$FE$29</c:f>
              <c:numCache>
                <c:formatCode>0.0</c:formatCode>
                <c:ptCount val="25"/>
                <c:pt idx="0">
                  <c:v>3</c:v>
                </c:pt>
                <c:pt idx="1">
                  <c:v>1</c:v>
                </c:pt>
                <c:pt idx="2">
                  <c:v>2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  <c:pt idx="6">
                  <c:v>3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2</c:v>
                </c:pt>
                <c:pt idx="16">
                  <c:v>0</c:v>
                </c:pt>
                <c:pt idx="17">
                  <c:v>2</c:v>
                </c:pt>
                <c:pt idx="18">
                  <c:v>0</c:v>
                </c:pt>
                <c:pt idx="19">
                  <c:v>2</c:v>
                </c:pt>
                <c:pt idx="20">
                  <c:v>2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'7 класс'!$AB$30</c:f>
              <c:strCache>
                <c:ptCount val="1"/>
                <c:pt idx="0">
                  <c:v>2</c:v>
                </c:pt>
              </c:strCache>
            </c:strRef>
          </c:tx>
          <c:cat>
            <c:strRef>
              <c:f>'7 класс'!$EG$3:$FE$3</c:f>
              <c:strCache>
                <c:ptCount val="25"/>
                <c:pt idx="0">
                  <c:v>1К1</c:v>
                </c:pt>
                <c:pt idx="1">
                  <c:v>1К2</c:v>
                </c:pt>
                <c:pt idx="2">
                  <c:v>1К3</c:v>
                </c:pt>
                <c:pt idx="3">
                  <c:v>2К1</c:v>
                </c:pt>
                <c:pt idx="4">
                  <c:v>2К2</c:v>
                </c:pt>
                <c:pt idx="5">
                  <c:v>2К3</c:v>
                </c:pt>
                <c:pt idx="6">
                  <c:v>2К4</c:v>
                </c:pt>
                <c:pt idx="7">
                  <c:v>3(1)</c:v>
                </c:pt>
                <c:pt idx="8">
                  <c:v>3(2)</c:v>
                </c:pt>
                <c:pt idx="9">
                  <c:v>4(1)</c:v>
                </c:pt>
                <c:pt idx="10">
                  <c:v>4(2)</c:v>
                </c:pt>
                <c:pt idx="11">
                  <c:v>5</c:v>
                </c:pt>
                <c:pt idx="12">
                  <c:v>6</c:v>
                </c:pt>
                <c:pt idx="13">
                  <c:v>7(1)</c:v>
                </c:pt>
                <c:pt idx="14">
                  <c:v>7(2)</c:v>
                </c:pt>
                <c:pt idx="15">
                  <c:v>8(1)</c:v>
                </c:pt>
                <c:pt idx="16">
                  <c:v>8(2)</c:v>
                </c:pt>
                <c:pt idx="17">
                  <c:v>9</c:v>
                </c:pt>
                <c:pt idx="18">
                  <c:v>10</c:v>
                </c:pt>
                <c:pt idx="19">
                  <c:v>11(1)</c:v>
                </c:pt>
                <c:pt idx="20">
                  <c:v>11(2)</c:v>
                </c:pt>
                <c:pt idx="21">
                  <c:v>12</c:v>
                </c:pt>
                <c:pt idx="22">
                  <c:v>13(1)</c:v>
                </c:pt>
                <c:pt idx="23">
                  <c:v>13(2)</c:v>
                </c:pt>
                <c:pt idx="24">
                  <c:v>14</c:v>
                </c:pt>
              </c:strCache>
            </c:strRef>
          </c:cat>
          <c:val>
            <c:numRef>
              <c:f>'7 класс'!$EG$30:$FE$30</c:f>
              <c:numCache>
                <c:formatCode>0.0</c:formatCode>
                <c:ptCount val="25"/>
                <c:pt idx="0">
                  <c:v>1.8421052631578947</c:v>
                </c:pt>
                <c:pt idx="1">
                  <c:v>0.94736842105263153</c:v>
                </c:pt>
                <c:pt idx="2">
                  <c:v>1.263157894736842</c:v>
                </c:pt>
                <c:pt idx="3">
                  <c:v>0.63157894736842102</c:v>
                </c:pt>
                <c:pt idx="4">
                  <c:v>0</c:v>
                </c:pt>
                <c:pt idx="5">
                  <c:v>0</c:v>
                </c:pt>
                <c:pt idx="6">
                  <c:v>0.21052631578947367</c:v>
                </c:pt>
                <c:pt idx="7">
                  <c:v>0.10526315789473684</c:v>
                </c:pt>
                <c:pt idx="8">
                  <c:v>0</c:v>
                </c:pt>
                <c:pt idx="9">
                  <c:v>0.10526315789473684</c:v>
                </c:pt>
                <c:pt idx="10">
                  <c:v>0.15789473684210525</c:v>
                </c:pt>
                <c:pt idx="11">
                  <c:v>0.52631578947368418</c:v>
                </c:pt>
                <c:pt idx="12">
                  <c:v>0</c:v>
                </c:pt>
                <c:pt idx="13">
                  <c:v>0.26315789473684209</c:v>
                </c:pt>
                <c:pt idx="14">
                  <c:v>0</c:v>
                </c:pt>
                <c:pt idx="15">
                  <c:v>1.263157894736842</c:v>
                </c:pt>
                <c:pt idx="16">
                  <c:v>0</c:v>
                </c:pt>
                <c:pt idx="17">
                  <c:v>0.52631578947368418</c:v>
                </c:pt>
                <c:pt idx="18">
                  <c:v>0.21052631578947367</c:v>
                </c:pt>
                <c:pt idx="19">
                  <c:v>0.57894736842105265</c:v>
                </c:pt>
                <c:pt idx="20">
                  <c:v>0.89473684210526316</c:v>
                </c:pt>
                <c:pt idx="21">
                  <c:v>0.47368421052631576</c:v>
                </c:pt>
                <c:pt idx="22">
                  <c:v>0.84210526315789469</c:v>
                </c:pt>
                <c:pt idx="23">
                  <c:v>0.68421052631578949</c:v>
                </c:pt>
                <c:pt idx="24">
                  <c:v>0.89473684210526316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'7 класс'!$AB$31</c:f>
              <c:strCache>
                <c:ptCount val="1"/>
                <c:pt idx="0">
                  <c:v>медиана</c:v>
                </c:pt>
              </c:strCache>
            </c:strRef>
          </c:tx>
          <c:cat>
            <c:strRef>
              <c:f>'7 класс'!$EG$3:$FE$3</c:f>
              <c:strCache>
                <c:ptCount val="25"/>
                <c:pt idx="0">
                  <c:v>1К1</c:v>
                </c:pt>
                <c:pt idx="1">
                  <c:v>1К2</c:v>
                </c:pt>
                <c:pt idx="2">
                  <c:v>1К3</c:v>
                </c:pt>
                <c:pt idx="3">
                  <c:v>2К1</c:v>
                </c:pt>
                <c:pt idx="4">
                  <c:v>2К2</c:v>
                </c:pt>
                <c:pt idx="5">
                  <c:v>2К3</c:v>
                </c:pt>
                <c:pt idx="6">
                  <c:v>2К4</c:v>
                </c:pt>
                <c:pt idx="7">
                  <c:v>3(1)</c:v>
                </c:pt>
                <c:pt idx="8">
                  <c:v>3(2)</c:v>
                </c:pt>
                <c:pt idx="9">
                  <c:v>4(1)</c:v>
                </c:pt>
                <c:pt idx="10">
                  <c:v>4(2)</c:v>
                </c:pt>
                <c:pt idx="11">
                  <c:v>5</c:v>
                </c:pt>
                <c:pt idx="12">
                  <c:v>6</c:v>
                </c:pt>
                <c:pt idx="13">
                  <c:v>7(1)</c:v>
                </c:pt>
                <c:pt idx="14">
                  <c:v>7(2)</c:v>
                </c:pt>
                <c:pt idx="15">
                  <c:v>8(1)</c:v>
                </c:pt>
                <c:pt idx="16">
                  <c:v>8(2)</c:v>
                </c:pt>
                <c:pt idx="17">
                  <c:v>9</c:v>
                </c:pt>
                <c:pt idx="18">
                  <c:v>10</c:v>
                </c:pt>
                <c:pt idx="19">
                  <c:v>11(1)</c:v>
                </c:pt>
                <c:pt idx="20">
                  <c:v>11(2)</c:v>
                </c:pt>
                <c:pt idx="21">
                  <c:v>12</c:v>
                </c:pt>
                <c:pt idx="22">
                  <c:v>13(1)</c:v>
                </c:pt>
                <c:pt idx="23">
                  <c:v>13(2)</c:v>
                </c:pt>
                <c:pt idx="24">
                  <c:v>14</c:v>
                </c:pt>
              </c:strCache>
            </c:strRef>
          </c:cat>
          <c:val>
            <c:numRef>
              <c:f>'7 класс'!$EG$31:$FE$31</c:f>
              <c:numCache>
                <c:formatCode>0.0</c:formatCode>
                <c:ptCount val="25"/>
                <c:pt idx="0">
                  <c:v>2.4210526315789473</c:v>
                </c:pt>
                <c:pt idx="1">
                  <c:v>0.97368421052631571</c:v>
                </c:pt>
                <c:pt idx="2">
                  <c:v>1.631578947368421</c:v>
                </c:pt>
                <c:pt idx="3">
                  <c:v>1.3157894736842106</c:v>
                </c:pt>
                <c:pt idx="4">
                  <c:v>0</c:v>
                </c:pt>
                <c:pt idx="5">
                  <c:v>0</c:v>
                </c:pt>
                <c:pt idx="6">
                  <c:v>1.6052631578947369</c:v>
                </c:pt>
                <c:pt idx="7">
                  <c:v>5.2631578947368418E-2</c:v>
                </c:pt>
                <c:pt idx="8">
                  <c:v>0</c:v>
                </c:pt>
                <c:pt idx="9">
                  <c:v>0.55263157894736836</c:v>
                </c:pt>
                <c:pt idx="10">
                  <c:v>7.8947368421052627E-2</c:v>
                </c:pt>
                <c:pt idx="11">
                  <c:v>0.76315789473684204</c:v>
                </c:pt>
                <c:pt idx="12">
                  <c:v>0</c:v>
                </c:pt>
                <c:pt idx="13">
                  <c:v>0.13157894736842105</c:v>
                </c:pt>
                <c:pt idx="14">
                  <c:v>0</c:v>
                </c:pt>
                <c:pt idx="15">
                  <c:v>1.631578947368421</c:v>
                </c:pt>
                <c:pt idx="16">
                  <c:v>0</c:v>
                </c:pt>
                <c:pt idx="17">
                  <c:v>1.263157894736842</c:v>
                </c:pt>
                <c:pt idx="18">
                  <c:v>0.10526315789473684</c:v>
                </c:pt>
                <c:pt idx="19">
                  <c:v>1.2894736842105263</c:v>
                </c:pt>
                <c:pt idx="20">
                  <c:v>1.4473684210526314</c:v>
                </c:pt>
                <c:pt idx="21">
                  <c:v>0.73684210526315796</c:v>
                </c:pt>
                <c:pt idx="22">
                  <c:v>0.92105263157894735</c:v>
                </c:pt>
                <c:pt idx="23">
                  <c:v>0.84210526315789469</c:v>
                </c:pt>
                <c:pt idx="24">
                  <c:v>0.44736842105263158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182848"/>
        <c:axId val="119184384"/>
      </c:lineChart>
      <c:catAx>
        <c:axId val="119182848"/>
        <c:scaling>
          <c:orientation val="minMax"/>
        </c:scaling>
        <c:delete val="0"/>
        <c:axPos val="b"/>
        <c:numFmt formatCode="0" sourceLinked="0"/>
        <c:majorTickMark val="out"/>
        <c:minorTickMark val="none"/>
        <c:tickLblPos val="nextTo"/>
        <c:crossAx val="119184384"/>
        <c:crosses val="autoZero"/>
        <c:auto val="1"/>
        <c:lblAlgn val="ctr"/>
        <c:lblOffset val="100"/>
        <c:noMultiLvlLbl val="0"/>
      </c:catAx>
      <c:valAx>
        <c:axId val="119184384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crossAx val="11918284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7756228319142215"/>
          <c:y val="0.35997326323753964"/>
          <c:w val="0.10666982024597918"/>
          <c:h val="0.27009579366432818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'7 класс'!$AB$28</c:f>
              <c:strCache>
                <c:ptCount val="1"/>
                <c:pt idx="0">
                  <c:v>4</c:v>
                </c:pt>
              </c:strCache>
            </c:strRef>
          </c:tx>
          <c:cat>
            <c:strRef>
              <c:f>'7 класс'!$BA$3:$BX$3</c:f>
              <c:strCache>
                <c:ptCount val="24"/>
                <c:pt idx="0">
                  <c:v>1(1)</c:v>
                </c:pt>
                <c:pt idx="1">
                  <c:v>1(2)</c:v>
                </c:pt>
                <c:pt idx="2">
                  <c:v>1(3)</c:v>
                </c:pt>
                <c:pt idx="3">
                  <c:v>1(4)</c:v>
                </c:pt>
                <c:pt idx="4">
                  <c:v>2(1)</c:v>
                </c:pt>
                <c:pt idx="5">
                  <c:v>2(2)</c:v>
                </c:pt>
                <c:pt idx="6">
                  <c:v>2(3)</c:v>
                </c:pt>
                <c:pt idx="7">
                  <c:v>3(1)</c:v>
                </c:pt>
                <c:pt idx="8">
                  <c:v>3(2)</c:v>
                </c:pt>
                <c:pt idx="9">
                  <c:v>3(3)</c:v>
                </c:pt>
                <c:pt idx="10">
                  <c:v>3(4)</c:v>
                </c:pt>
                <c:pt idx="11">
                  <c:v>4(1)</c:v>
                </c:pt>
                <c:pt idx="12">
                  <c:v>4(2)</c:v>
                </c:pt>
                <c:pt idx="13">
                  <c:v>4(3)</c:v>
                </c:pt>
                <c:pt idx="14">
                  <c:v>5(1)</c:v>
                </c:pt>
                <c:pt idx="15">
                  <c:v>5(2)</c:v>
                </c:pt>
                <c:pt idx="16">
                  <c:v>6(1)</c:v>
                </c:pt>
                <c:pt idx="17">
                  <c:v>6(2)</c:v>
                </c:pt>
                <c:pt idx="18">
                  <c:v>6(3)</c:v>
                </c:pt>
                <c:pt idx="19">
                  <c:v>7(1)</c:v>
                </c:pt>
                <c:pt idx="20">
                  <c:v>7(2)</c:v>
                </c:pt>
                <c:pt idx="21">
                  <c:v>8(1)</c:v>
                </c:pt>
                <c:pt idx="22">
                  <c:v>8(2)</c:v>
                </c:pt>
                <c:pt idx="23">
                  <c:v>8(3)</c:v>
                </c:pt>
              </c:strCache>
            </c:strRef>
          </c:cat>
          <c:val>
            <c:numRef>
              <c:f>'7 класс'!$BA$28:$BX$28</c:f>
              <c:numCache>
                <c:formatCode>0.0</c:formatCode>
                <c:ptCount val="24"/>
              </c:numCache>
            </c:numRef>
          </c:val>
          <c:smooth val="0"/>
        </c:ser>
        <c:ser>
          <c:idx val="1"/>
          <c:order val="1"/>
          <c:tx>
            <c:strRef>
              <c:f>'7 класс'!$AB$29</c:f>
              <c:strCache>
                <c:ptCount val="1"/>
                <c:pt idx="0">
                  <c:v>3</c:v>
                </c:pt>
              </c:strCache>
            </c:strRef>
          </c:tx>
          <c:cat>
            <c:strRef>
              <c:f>'7 класс'!$BA$3:$BX$3</c:f>
              <c:strCache>
                <c:ptCount val="24"/>
                <c:pt idx="0">
                  <c:v>1(1)</c:v>
                </c:pt>
                <c:pt idx="1">
                  <c:v>1(2)</c:v>
                </c:pt>
                <c:pt idx="2">
                  <c:v>1(3)</c:v>
                </c:pt>
                <c:pt idx="3">
                  <c:v>1(4)</c:v>
                </c:pt>
                <c:pt idx="4">
                  <c:v>2(1)</c:v>
                </c:pt>
                <c:pt idx="5">
                  <c:v>2(2)</c:v>
                </c:pt>
                <c:pt idx="6">
                  <c:v>2(3)</c:v>
                </c:pt>
                <c:pt idx="7">
                  <c:v>3(1)</c:v>
                </c:pt>
                <c:pt idx="8">
                  <c:v>3(2)</c:v>
                </c:pt>
                <c:pt idx="9">
                  <c:v>3(3)</c:v>
                </c:pt>
                <c:pt idx="10">
                  <c:v>3(4)</c:v>
                </c:pt>
                <c:pt idx="11">
                  <c:v>4(1)</c:v>
                </c:pt>
                <c:pt idx="12">
                  <c:v>4(2)</c:v>
                </c:pt>
                <c:pt idx="13">
                  <c:v>4(3)</c:v>
                </c:pt>
                <c:pt idx="14">
                  <c:v>5(1)</c:v>
                </c:pt>
                <c:pt idx="15">
                  <c:v>5(2)</c:v>
                </c:pt>
                <c:pt idx="16">
                  <c:v>6(1)</c:v>
                </c:pt>
                <c:pt idx="17">
                  <c:v>6(2)</c:v>
                </c:pt>
                <c:pt idx="18">
                  <c:v>6(3)</c:v>
                </c:pt>
                <c:pt idx="19">
                  <c:v>7(1)</c:v>
                </c:pt>
                <c:pt idx="20">
                  <c:v>7(2)</c:v>
                </c:pt>
                <c:pt idx="21">
                  <c:v>8(1)</c:v>
                </c:pt>
                <c:pt idx="22">
                  <c:v>8(2)</c:v>
                </c:pt>
                <c:pt idx="23">
                  <c:v>8(3)</c:v>
                </c:pt>
              </c:strCache>
            </c:strRef>
          </c:cat>
          <c:val>
            <c:numRef>
              <c:f>'7 класс'!$BA$29:$BX$29</c:f>
              <c:numCache>
                <c:formatCode>0.0</c:formatCode>
                <c:ptCount val="24"/>
                <c:pt idx="0">
                  <c:v>0.8571428571428571</c:v>
                </c:pt>
                <c:pt idx="1">
                  <c:v>1.4285714285714286</c:v>
                </c:pt>
                <c:pt idx="2">
                  <c:v>0.42857142857142855</c:v>
                </c:pt>
                <c:pt idx="3">
                  <c:v>0.5714285714285714</c:v>
                </c:pt>
                <c:pt idx="4">
                  <c:v>0.14285714285714285</c:v>
                </c:pt>
                <c:pt idx="5">
                  <c:v>0.14285714285714285</c:v>
                </c:pt>
                <c:pt idx="6">
                  <c:v>2</c:v>
                </c:pt>
                <c:pt idx="7">
                  <c:v>0.14285714285714285</c:v>
                </c:pt>
                <c:pt idx="8">
                  <c:v>0.42857142857142855</c:v>
                </c:pt>
                <c:pt idx="9">
                  <c:v>0.8571428571428571</c:v>
                </c:pt>
                <c:pt idx="10">
                  <c:v>0.2857142857142857</c:v>
                </c:pt>
                <c:pt idx="11">
                  <c:v>0.14285714285714285</c:v>
                </c:pt>
                <c:pt idx="12">
                  <c:v>0.42857142857142855</c:v>
                </c:pt>
                <c:pt idx="13">
                  <c:v>0.2857142857142857</c:v>
                </c:pt>
                <c:pt idx="14">
                  <c:v>1.5714285714285714</c:v>
                </c:pt>
                <c:pt idx="15">
                  <c:v>1.8571428571428572</c:v>
                </c:pt>
                <c:pt idx="16">
                  <c:v>0.7142857142857143</c:v>
                </c:pt>
                <c:pt idx="17">
                  <c:v>0.2857142857142857</c:v>
                </c:pt>
                <c:pt idx="18">
                  <c:v>0.7142857142857143</c:v>
                </c:pt>
                <c:pt idx="19">
                  <c:v>0.8571428571428571</c:v>
                </c:pt>
                <c:pt idx="20">
                  <c:v>0.8571428571428571</c:v>
                </c:pt>
                <c:pt idx="21">
                  <c:v>0.5714285714285714</c:v>
                </c:pt>
                <c:pt idx="22">
                  <c:v>0.5714285714285714</c:v>
                </c:pt>
                <c:pt idx="23">
                  <c:v>0.5714285714285714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'7 класс'!$AB$30</c:f>
              <c:strCache>
                <c:ptCount val="1"/>
                <c:pt idx="0">
                  <c:v>2</c:v>
                </c:pt>
              </c:strCache>
            </c:strRef>
          </c:tx>
          <c:cat>
            <c:strRef>
              <c:f>'7 класс'!$BA$3:$BX$3</c:f>
              <c:strCache>
                <c:ptCount val="24"/>
                <c:pt idx="0">
                  <c:v>1(1)</c:v>
                </c:pt>
                <c:pt idx="1">
                  <c:v>1(2)</c:v>
                </c:pt>
                <c:pt idx="2">
                  <c:v>1(3)</c:v>
                </c:pt>
                <c:pt idx="3">
                  <c:v>1(4)</c:v>
                </c:pt>
                <c:pt idx="4">
                  <c:v>2(1)</c:v>
                </c:pt>
                <c:pt idx="5">
                  <c:v>2(2)</c:v>
                </c:pt>
                <c:pt idx="6">
                  <c:v>2(3)</c:v>
                </c:pt>
                <c:pt idx="7">
                  <c:v>3(1)</c:v>
                </c:pt>
                <c:pt idx="8">
                  <c:v>3(2)</c:v>
                </c:pt>
                <c:pt idx="9">
                  <c:v>3(3)</c:v>
                </c:pt>
                <c:pt idx="10">
                  <c:v>3(4)</c:v>
                </c:pt>
                <c:pt idx="11">
                  <c:v>4(1)</c:v>
                </c:pt>
                <c:pt idx="12">
                  <c:v>4(2)</c:v>
                </c:pt>
                <c:pt idx="13">
                  <c:v>4(3)</c:v>
                </c:pt>
                <c:pt idx="14">
                  <c:v>5(1)</c:v>
                </c:pt>
                <c:pt idx="15">
                  <c:v>5(2)</c:v>
                </c:pt>
                <c:pt idx="16">
                  <c:v>6(1)</c:v>
                </c:pt>
                <c:pt idx="17">
                  <c:v>6(2)</c:v>
                </c:pt>
                <c:pt idx="18">
                  <c:v>6(3)</c:v>
                </c:pt>
                <c:pt idx="19">
                  <c:v>7(1)</c:v>
                </c:pt>
                <c:pt idx="20">
                  <c:v>7(2)</c:v>
                </c:pt>
                <c:pt idx="21">
                  <c:v>8(1)</c:v>
                </c:pt>
                <c:pt idx="22">
                  <c:v>8(2)</c:v>
                </c:pt>
                <c:pt idx="23">
                  <c:v>8(3)</c:v>
                </c:pt>
              </c:strCache>
            </c:strRef>
          </c:cat>
          <c:val>
            <c:numRef>
              <c:f>'7 класс'!$BA$30:$BX$30</c:f>
              <c:numCache>
                <c:formatCode>0.0</c:formatCode>
                <c:ptCount val="24"/>
                <c:pt idx="0">
                  <c:v>0.46153846153846156</c:v>
                </c:pt>
                <c:pt idx="1">
                  <c:v>0.23076923076923078</c:v>
                </c:pt>
                <c:pt idx="2">
                  <c:v>7.6923076923076927E-2</c:v>
                </c:pt>
                <c:pt idx="3">
                  <c:v>0.15384615384615385</c:v>
                </c:pt>
                <c:pt idx="4">
                  <c:v>0.15384615384615385</c:v>
                </c:pt>
                <c:pt idx="5">
                  <c:v>0</c:v>
                </c:pt>
                <c:pt idx="6">
                  <c:v>1.5384615384615385</c:v>
                </c:pt>
                <c:pt idx="7">
                  <c:v>0</c:v>
                </c:pt>
                <c:pt idx="8">
                  <c:v>0</c:v>
                </c:pt>
                <c:pt idx="9">
                  <c:v>0.15384615384615385</c:v>
                </c:pt>
                <c:pt idx="10">
                  <c:v>0</c:v>
                </c:pt>
                <c:pt idx="11">
                  <c:v>7.6923076923076927E-2</c:v>
                </c:pt>
                <c:pt idx="12">
                  <c:v>0.15384615384615385</c:v>
                </c:pt>
                <c:pt idx="13">
                  <c:v>0</c:v>
                </c:pt>
                <c:pt idx="14">
                  <c:v>0.53846153846153844</c:v>
                </c:pt>
                <c:pt idx="15">
                  <c:v>0.15384615384615385</c:v>
                </c:pt>
                <c:pt idx="16">
                  <c:v>7.6923076923076927E-2</c:v>
                </c:pt>
                <c:pt idx="17">
                  <c:v>0</c:v>
                </c:pt>
                <c:pt idx="18">
                  <c:v>0.30769230769230771</c:v>
                </c:pt>
                <c:pt idx="19">
                  <c:v>7.6923076923076927E-2</c:v>
                </c:pt>
                <c:pt idx="20">
                  <c:v>0.38461538461538464</c:v>
                </c:pt>
                <c:pt idx="21">
                  <c:v>7.6923076923076927E-2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'7 класс'!$AB$31</c:f>
              <c:strCache>
                <c:ptCount val="1"/>
                <c:pt idx="0">
                  <c:v>медиана</c:v>
                </c:pt>
              </c:strCache>
            </c:strRef>
          </c:tx>
          <c:cat>
            <c:strRef>
              <c:f>'7 класс'!$BA$3:$BX$3</c:f>
              <c:strCache>
                <c:ptCount val="24"/>
                <c:pt idx="0">
                  <c:v>1(1)</c:v>
                </c:pt>
                <c:pt idx="1">
                  <c:v>1(2)</c:v>
                </c:pt>
                <c:pt idx="2">
                  <c:v>1(3)</c:v>
                </c:pt>
                <c:pt idx="3">
                  <c:v>1(4)</c:v>
                </c:pt>
                <c:pt idx="4">
                  <c:v>2(1)</c:v>
                </c:pt>
                <c:pt idx="5">
                  <c:v>2(2)</c:v>
                </c:pt>
                <c:pt idx="6">
                  <c:v>2(3)</c:v>
                </c:pt>
                <c:pt idx="7">
                  <c:v>3(1)</c:v>
                </c:pt>
                <c:pt idx="8">
                  <c:v>3(2)</c:v>
                </c:pt>
                <c:pt idx="9">
                  <c:v>3(3)</c:v>
                </c:pt>
                <c:pt idx="10">
                  <c:v>3(4)</c:v>
                </c:pt>
                <c:pt idx="11">
                  <c:v>4(1)</c:v>
                </c:pt>
                <c:pt idx="12">
                  <c:v>4(2)</c:v>
                </c:pt>
                <c:pt idx="13">
                  <c:v>4(3)</c:v>
                </c:pt>
                <c:pt idx="14">
                  <c:v>5(1)</c:v>
                </c:pt>
                <c:pt idx="15">
                  <c:v>5(2)</c:v>
                </c:pt>
                <c:pt idx="16">
                  <c:v>6(1)</c:v>
                </c:pt>
                <c:pt idx="17">
                  <c:v>6(2)</c:v>
                </c:pt>
                <c:pt idx="18">
                  <c:v>6(3)</c:v>
                </c:pt>
                <c:pt idx="19">
                  <c:v>7(1)</c:v>
                </c:pt>
                <c:pt idx="20">
                  <c:v>7(2)</c:v>
                </c:pt>
                <c:pt idx="21">
                  <c:v>8(1)</c:v>
                </c:pt>
                <c:pt idx="22">
                  <c:v>8(2)</c:v>
                </c:pt>
                <c:pt idx="23">
                  <c:v>8(3)</c:v>
                </c:pt>
              </c:strCache>
            </c:strRef>
          </c:cat>
          <c:val>
            <c:numRef>
              <c:f>'7 класс'!$BA$31:$BX$31</c:f>
              <c:numCache>
                <c:formatCode>0.0</c:formatCode>
                <c:ptCount val="24"/>
                <c:pt idx="0">
                  <c:v>0.65934065934065933</c:v>
                </c:pt>
                <c:pt idx="1">
                  <c:v>0.82967032967032961</c:v>
                </c:pt>
                <c:pt idx="2">
                  <c:v>0.25274725274725274</c:v>
                </c:pt>
                <c:pt idx="3">
                  <c:v>0.36263736263736263</c:v>
                </c:pt>
                <c:pt idx="4">
                  <c:v>0.14835164835164835</c:v>
                </c:pt>
                <c:pt idx="5">
                  <c:v>7.1428571428571425E-2</c:v>
                </c:pt>
                <c:pt idx="6">
                  <c:v>1.7692307692307692</c:v>
                </c:pt>
                <c:pt idx="7">
                  <c:v>7.1428571428571425E-2</c:v>
                </c:pt>
                <c:pt idx="8">
                  <c:v>0.21428571428571427</c:v>
                </c:pt>
                <c:pt idx="9">
                  <c:v>0.50549450549450547</c:v>
                </c:pt>
                <c:pt idx="10">
                  <c:v>0.14285714285714285</c:v>
                </c:pt>
                <c:pt idx="11">
                  <c:v>0.10989010989010989</c:v>
                </c:pt>
                <c:pt idx="12">
                  <c:v>0.29120879120879117</c:v>
                </c:pt>
                <c:pt idx="13">
                  <c:v>0.14285714285714285</c:v>
                </c:pt>
                <c:pt idx="14">
                  <c:v>1.0549450549450547</c:v>
                </c:pt>
                <c:pt idx="15">
                  <c:v>1.0054945054945055</c:v>
                </c:pt>
                <c:pt idx="16">
                  <c:v>0.39560439560439559</c:v>
                </c:pt>
                <c:pt idx="17">
                  <c:v>0.14285714285714285</c:v>
                </c:pt>
                <c:pt idx="18">
                  <c:v>0.51098901098901095</c:v>
                </c:pt>
                <c:pt idx="19">
                  <c:v>0.46703296703296698</c:v>
                </c:pt>
                <c:pt idx="20">
                  <c:v>0.62087912087912089</c:v>
                </c:pt>
                <c:pt idx="21">
                  <c:v>0.32417582417582413</c:v>
                </c:pt>
                <c:pt idx="22">
                  <c:v>0.2857142857142857</c:v>
                </c:pt>
                <c:pt idx="23">
                  <c:v>0.2857142857142857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6718592"/>
        <c:axId val="116732672"/>
      </c:lineChart>
      <c:catAx>
        <c:axId val="116718592"/>
        <c:scaling>
          <c:orientation val="minMax"/>
        </c:scaling>
        <c:delete val="0"/>
        <c:axPos val="b"/>
        <c:numFmt formatCode="0" sourceLinked="0"/>
        <c:majorTickMark val="out"/>
        <c:minorTickMark val="none"/>
        <c:tickLblPos val="nextTo"/>
        <c:crossAx val="116732672"/>
        <c:crosses val="autoZero"/>
        <c:auto val="1"/>
        <c:lblAlgn val="ctr"/>
        <c:lblOffset val="100"/>
        <c:noMultiLvlLbl val="0"/>
      </c:catAx>
      <c:valAx>
        <c:axId val="116732672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crossAx val="11671859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'8 класс'!#REF!</c:f>
              <c:strCache>
                <c:ptCount val="1"/>
                <c:pt idx="0">
                  <c:v>#ССЫЛКА!</c:v>
                </c:pt>
              </c:strCache>
            </c:strRef>
          </c:tx>
          <c:cat>
            <c:strRef>
              <c:f>'8 класс'!$AJ$3:$BE$3</c:f>
              <c:strCache>
                <c:ptCount val="22"/>
                <c:pt idx="0">
                  <c:v>1.1</c:v>
                </c:pt>
                <c:pt idx="1">
                  <c:v>1.2</c:v>
                </c:pt>
                <c:pt idx="2">
                  <c:v>1.3</c:v>
                </c:pt>
                <c:pt idx="3">
                  <c:v>2.1</c:v>
                </c:pt>
                <c:pt idx="4">
                  <c:v>2.2</c:v>
                </c:pt>
                <c:pt idx="5">
                  <c:v>3.1</c:v>
                </c:pt>
                <c:pt idx="6">
                  <c:v>3.2</c:v>
                </c:pt>
                <c:pt idx="7">
                  <c:v>3.3</c:v>
                </c:pt>
                <c:pt idx="8">
                  <c:v>4.1</c:v>
                </c:pt>
                <c:pt idx="9">
                  <c:v>4.2</c:v>
                </c:pt>
                <c:pt idx="10">
                  <c:v>5.1</c:v>
                </c:pt>
                <c:pt idx="11">
                  <c:v>5.2</c:v>
                </c:pt>
                <c:pt idx="12">
                  <c:v>5.3</c:v>
                </c:pt>
                <c:pt idx="13">
                  <c:v>6.1</c:v>
                </c:pt>
                <c:pt idx="14">
                  <c:v>6.2</c:v>
                </c:pt>
                <c:pt idx="15">
                  <c:v>6.3</c:v>
                </c:pt>
                <c:pt idx="16">
                  <c:v>7.1</c:v>
                </c:pt>
                <c:pt idx="17">
                  <c:v>7.2</c:v>
                </c:pt>
                <c:pt idx="18">
                  <c:v>7.3</c:v>
                </c:pt>
                <c:pt idx="19">
                  <c:v>8.1</c:v>
                </c:pt>
                <c:pt idx="20">
                  <c:v>8.2</c:v>
                </c:pt>
                <c:pt idx="21">
                  <c:v>8.3</c:v>
                </c:pt>
              </c:strCache>
            </c:strRef>
          </c:cat>
          <c:val>
            <c:numRef>
              <c:f>'8 класс'!$AJ$33:$BE$33</c:f>
              <c:numCache>
                <c:formatCode>0.0</c:formatCode>
                <c:ptCount val="22"/>
              </c:numCache>
            </c:numRef>
          </c:val>
          <c:smooth val="0"/>
        </c:ser>
        <c:ser>
          <c:idx val="1"/>
          <c:order val="1"/>
          <c:tx>
            <c:strRef>
              <c:f>'8 класс'!#REF!</c:f>
              <c:strCache>
                <c:ptCount val="1"/>
                <c:pt idx="0">
                  <c:v>#ССЫЛКА!</c:v>
                </c:pt>
              </c:strCache>
            </c:strRef>
          </c:tx>
          <c:cat>
            <c:strRef>
              <c:f>'8 класс'!$AJ$3:$BE$3</c:f>
              <c:strCache>
                <c:ptCount val="22"/>
                <c:pt idx="0">
                  <c:v>1.1</c:v>
                </c:pt>
                <c:pt idx="1">
                  <c:v>1.2</c:v>
                </c:pt>
                <c:pt idx="2">
                  <c:v>1.3</c:v>
                </c:pt>
                <c:pt idx="3">
                  <c:v>2.1</c:v>
                </c:pt>
                <c:pt idx="4">
                  <c:v>2.2</c:v>
                </c:pt>
                <c:pt idx="5">
                  <c:v>3.1</c:v>
                </c:pt>
                <c:pt idx="6">
                  <c:v>3.2</c:v>
                </c:pt>
                <c:pt idx="7">
                  <c:v>3.3</c:v>
                </c:pt>
                <c:pt idx="8">
                  <c:v>4.1</c:v>
                </c:pt>
                <c:pt idx="9">
                  <c:v>4.2</c:v>
                </c:pt>
                <c:pt idx="10">
                  <c:v>5.1</c:v>
                </c:pt>
                <c:pt idx="11">
                  <c:v>5.2</c:v>
                </c:pt>
                <c:pt idx="12">
                  <c:v>5.3</c:v>
                </c:pt>
                <c:pt idx="13">
                  <c:v>6.1</c:v>
                </c:pt>
                <c:pt idx="14">
                  <c:v>6.2</c:v>
                </c:pt>
                <c:pt idx="15">
                  <c:v>6.3</c:v>
                </c:pt>
                <c:pt idx="16">
                  <c:v>7.1</c:v>
                </c:pt>
                <c:pt idx="17">
                  <c:v>7.2</c:v>
                </c:pt>
                <c:pt idx="18">
                  <c:v>7.3</c:v>
                </c:pt>
                <c:pt idx="19">
                  <c:v>8.1</c:v>
                </c:pt>
                <c:pt idx="20">
                  <c:v>8.2</c:v>
                </c:pt>
                <c:pt idx="21">
                  <c:v>8.3</c:v>
                </c:pt>
              </c:strCache>
            </c:strRef>
          </c:cat>
          <c:val>
            <c:numRef>
              <c:f>'8 класс'!$AJ$34:$BE$34</c:f>
              <c:numCache>
                <c:formatCode>0.0</c:formatCode>
                <c:ptCount val="22"/>
                <c:pt idx="0">
                  <c:v>0</c:v>
                </c:pt>
                <c:pt idx="1">
                  <c:v>1</c:v>
                </c:pt>
                <c:pt idx="2">
                  <c:v>0.5</c:v>
                </c:pt>
                <c:pt idx="3">
                  <c:v>1</c:v>
                </c:pt>
                <c:pt idx="4">
                  <c:v>0.5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0.5</c:v>
                </c:pt>
                <c:pt idx="11">
                  <c:v>1</c:v>
                </c:pt>
                <c:pt idx="12">
                  <c:v>0.5</c:v>
                </c:pt>
                <c:pt idx="13">
                  <c:v>0</c:v>
                </c:pt>
                <c:pt idx="14">
                  <c:v>0.5</c:v>
                </c:pt>
                <c:pt idx="15">
                  <c:v>1</c:v>
                </c:pt>
                <c:pt idx="16">
                  <c:v>2</c:v>
                </c:pt>
                <c:pt idx="17">
                  <c:v>0.5</c:v>
                </c:pt>
                <c:pt idx="18">
                  <c:v>1</c:v>
                </c:pt>
                <c:pt idx="19">
                  <c:v>1</c:v>
                </c:pt>
                <c:pt idx="20">
                  <c:v>1.5</c:v>
                </c:pt>
                <c:pt idx="21">
                  <c:v>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'8 класс'!#REF!</c:f>
              <c:strCache>
                <c:ptCount val="1"/>
                <c:pt idx="0">
                  <c:v>#ССЫЛКА!</c:v>
                </c:pt>
              </c:strCache>
            </c:strRef>
          </c:tx>
          <c:cat>
            <c:strRef>
              <c:f>'8 класс'!$AJ$3:$BE$3</c:f>
              <c:strCache>
                <c:ptCount val="22"/>
                <c:pt idx="0">
                  <c:v>1.1</c:v>
                </c:pt>
                <c:pt idx="1">
                  <c:v>1.2</c:v>
                </c:pt>
                <c:pt idx="2">
                  <c:v>1.3</c:v>
                </c:pt>
                <c:pt idx="3">
                  <c:v>2.1</c:v>
                </c:pt>
                <c:pt idx="4">
                  <c:v>2.2</c:v>
                </c:pt>
                <c:pt idx="5">
                  <c:v>3.1</c:v>
                </c:pt>
                <c:pt idx="6">
                  <c:v>3.2</c:v>
                </c:pt>
                <c:pt idx="7">
                  <c:v>3.3</c:v>
                </c:pt>
                <c:pt idx="8">
                  <c:v>4.1</c:v>
                </c:pt>
                <c:pt idx="9">
                  <c:v>4.2</c:v>
                </c:pt>
                <c:pt idx="10">
                  <c:v>5.1</c:v>
                </c:pt>
                <c:pt idx="11">
                  <c:v>5.2</c:v>
                </c:pt>
                <c:pt idx="12">
                  <c:v>5.3</c:v>
                </c:pt>
                <c:pt idx="13">
                  <c:v>6.1</c:v>
                </c:pt>
                <c:pt idx="14">
                  <c:v>6.2</c:v>
                </c:pt>
                <c:pt idx="15">
                  <c:v>6.3</c:v>
                </c:pt>
                <c:pt idx="16">
                  <c:v>7.1</c:v>
                </c:pt>
                <c:pt idx="17">
                  <c:v>7.2</c:v>
                </c:pt>
                <c:pt idx="18">
                  <c:v>7.3</c:v>
                </c:pt>
                <c:pt idx="19">
                  <c:v>8.1</c:v>
                </c:pt>
                <c:pt idx="20">
                  <c:v>8.2</c:v>
                </c:pt>
                <c:pt idx="21">
                  <c:v>8.3</c:v>
                </c:pt>
              </c:strCache>
            </c:strRef>
          </c:cat>
          <c:val>
            <c:numRef>
              <c:f>'8 класс'!$AJ$35:$BE$35</c:f>
              <c:numCache>
                <c:formatCode>0.0</c:formatCode>
                <c:ptCount val="22"/>
                <c:pt idx="0">
                  <c:v>0.75</c:v>
                </c:pt>
                <c:pt idx="1">
                  <c:v>0.25</c:v>
                </c:pt>
                <c:pt idx="2">
                  <c:v>0.25</c:v>
                </c:pt>
                <c:pt idx="3">
                  <c:v>0</c:v>
                </c:pt>
                <c:pt idx="4">
                  <c:v>0.25</c:v>
                </c:pt>
                <c:pt idx="5">
                  <c:v>0</c:v>
                </c:pt>
                <c:pt idx="6">
                  <c:v>0.125</c:v>
                </c:pt>
                <c:pt idx="7">
                  <c:v>0</c:v>
                </c:pt>
                <c:pt idx="8">
                  <c:v>0</c:v>
                </c:pt>
                <c:pt idx="9">
                  <c:v>0.125</c:v>
                </c:pt>
                <c:pt idx="10">
                  <c:v>0</c:v>
                </c:pt>
                <c:pt idx="11">
                  <c:v>0</c:v>
                </c:pt>
                <c:pt idx="12">
                  <c:v>0.5</c:v>
                </c:pt>
                <c:pt idx="13">
                  <c:v>0</c:v>
                </c:pt>
                <c:pt idx="14">
                  <c:v>0</c:v>
                </c:pt>
                <c:pt idx="15">
                  <c:v>0.625</c:v>
                </c:pt>
                <c:pt idx="16">
                  <c:v>1.75</c:v>
                </c:pt>
                <c:pt idx="17">
                  <c:v>0.625</c:v>
                </c:pt>
                <c:pt idx="18">
                  <c:v>0.5</c:v>
                </c:pt>
                <c:pt idx="19">
                  <c:v>0.125</c:v>
                </c:pt>
                <c:pt idx="20">
                  <c:v>0.25</c:v>
                </c:pt>
                <c:pt idx="21">
                  <c:v>0.625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'8 класс'!#REF!</c:f>
              <c:strCache>
                <c:ptCount val="1"/>
                <c:pt idx="0">
                  <c:v>#ССЫЛКА!</c:v>
                </c:pt>
              </c:strCache>
            </c:strRef>
          </c:tx>
          <c:cat>
            <c:strRef>
              <c:f>'8 класс'!$AJ$3:$BE$3</c:f>
              <c:strCache>
                <c:ptCount val="22"/>
                <c:pt idx="0">
                  <c:v>1.1</c:v>
                </c:pt>
                <c:pt idx="1">
                  <c:v>1.2</c:v>
                </c:pt>
                <c:pt idx="2">
                  <c:v>1.3</c:v>
                </c:pt>
                <c:pt idx="3">
                  <c:v>2.1</c:v>
                </c:pt>
                <c:pt idx="4">
                  <c:v>2.2</c:v>
                </c:pt>
                <c:pt idx="5">
                  <c:v>3.1</c:v>
                </c:pt>
                <c:pt idx="6">
                  <c:v>3.2</c:v>
                </c:pt>
                <c:pt idx="7">
                  <c:v>3.3</c:v>
                </c:pt>
                <c:pt idx="8">
                  <c:v>4.1</c:v>
                </c:pt>
                <c:pt idx="9">
                  <c:v>4.2</c:v>
                </c:pt>
                <c:pt idx="10">
                  <c:v>5.1</c:v>
                </c:pt>
                <c:pt idx="11">
                  <c:v>5.2</c:v>
                </c:pt>
                <c:pt idx="12">
                  <c:v>5.3</c:v>
                </c:pt>
                <c:pt idx="13">
                  <c:v>6.1</c:v>
                </c:pt>
                <c:pt idx="14">
                  <c:v>6.2</c:v>
                </c:pt>
                <c:pt idx="15">
                  <c:v>6.3</c:v>
                </c:pt>
                <c:pt idx="16">
                  <c:v>7.1</c:v>
                </c:pt>
                <c:pt idx="17">
                  <c:v>7.2</c:v>
                </c:pt>
                <c:pt idx="18">
                  <c:v>7.3</c:v>
                </c:pt>
                <c:pt idx="19">
                  <c:v>8.1</c:v>
                </c:pt>
                <c:pt idx="20">
                  <c:v>8.2</c:v>
                </c:pt>
                <c:pt idx="21">
                  <c:v>8.3</c:v>
                </c:pt>
              </c:strCache>
            </c:strRef>
          </c:cat>
          <c:val>
            <c:numRef>
              <c:f>'8 класс'!$AJ$36:$BE$36</c:f>
              <c:numCache>
                <c:formatCode>0.0</c:formatCode>
                <c:ptCount val="22"/>
                <c:pt idx="0">
                  <c:v>0.375</c:v>
                </c:pt>
                <c:pt idx="1">
                  <c:v>0.625</c:v>
                </c:pt>
                <c:pt idx="2">
                  <c:v>0.375</c:v>
                </c:pt>
                <c:pt idx="3">
                  <c:v>0.5</c:v>
                </c:pt>
                <c:pt idx="4">
                  <c:v>0.375</c:v>
                </c:pt>
                <c:pt idx="5">
                  <c:v>0</c:v>
                </c:pt>
                <c:pt idx="6">
                  <c:v>6.25E-2</c:v>
                </c:pt>
                <c:pt idx="7">
                  <c:v>0.5</c:v>
                </c:pt>
                <c:pt idx="8">
                  <c:v>0</c:v>
                </c:pt>
                <c:pt idx="9">
                  <c:v>6.25E-2</c:v>
                </c:pt>
                <c:pt idx="10">
                  <c:v>0.25</c:v>
                </c:pt>
                <c:pt idx="11">
                  <c:v>0.5</c:v>
                </c:pt>
                <c:pt idx="12">
                  <c:v>0.5</c:v>
                </c:pt>
                <c:pt idx="13">
                  <c:v>0</c:v>
                </c:pt>
                <c:pt idx="14">
                  <c:v>0.25</c:v>
                </c:pt>
                <c:pt idx="15">
                  <c:v>0.8125</c:v>
                </c:pt>
                <c:pt idx="16">
                  <c:v>1.875</c:v>
                </c:pt>
                <c:pt idx="17">
                  <c:v>0.5625</c:v>
                </c:pt>
                <c:pt idx="18">
                  <c:v>0.75</c:v>
                </c:pt>
                <c:pt idx="19">
                  <c:v>0.5625</c:v>
                </c:pt>
                <c:pt idx="20">
                  <c:v>0.875</c:v>
                </c:pt>
                <c:pt idx="21">
                  <c:v>1.8125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6755072"/>
        <c:axId val="116756864"/>
      </c:lineChart>
      <c:catAx>
        <c:axId val="116755072"/>
        <c:scaling>
          <c:orientation val="minMax"/>
        </c:scaling>
        <c:delete val="0"/>
        <c:axPos val="b"/>
        <c:majorTickMark val="out"/>
        <c:minorTickMark val="none"/>
        <c:tickLblPos val="nextTo"/>
        <c:crossAx val="116756864"/>
        <c:crosses val="autoZero"/>
        <c:auto val="1"/>
        <c:lblAlgn val="ctr"/>
        <c:lblOffset val="100"/>
        <c:noMultiLvlLbl val="0"/>
      </c:catAx>
      <c:valAx>
        <c:axId val="116756864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crossAx val="11675507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Математика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5"/>
            <c:invertIfNegative val="0"/>
            <c:bubble3D val="0"/>
            <c:spPr>
              <a:solidFill>
                <a:schemeClr val="accent2"/>
              </a:solidFill>
            </c:spPr>
          </c:dPt>
          <c:dPt>
            <c:idx val="9"/>
            <c:invertIfNegative val="0"/>
            <c:bubble3D val="0"/>
            <c:spPr>
              <a:solidFill>
                <a:schemeClr val="accent2"/>
              </a:solidFill>
            </c:spPr>
          </c:dPt>
          <c:dPt>
            <c:idx val="14"/>
            <c:invertIfNegative val="0"/>
            <c:bubble3D val="0"/>
            <c:spPr>
              <a:solidFill>
                <a:schemeClr val="accent2"/>
              </a:solidFill>
            </c:spPr>
          </c:dPt>
          <c:val>
            <c:numRef>
              <c:f>'4 класс_20_свод'!$V$34:$V$53</c:f>
              <c:numCache>
                <c:formatCode>General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4</c:v>
                </c:pt>
                <c:pt idx="9">
                  <c:v>3</c:v>
                </c:pt>
                <c:pt idx="10">
                  <c:v>6</c:v>
                </c:pt>
                <c:pt idx="11">
                  <c:v>2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99881728"/>
        <c:axId val="99883264"/>
      </c:barChart>
      <c:catAx>
        <c:axId val="99881728"/>
        <c:scaling>
          <c:orientation val="minMax"/>
        </c:scaling>
        <c:delete val="0"/>
        <c:axPos val="b"/>
        <c:majorTickMark val="out"/>
        <c:minorTickMark val="none"/>
        <c:tickLblPos val="nextTo"/>
        <c:crossAx val="99883264"/>
        <c:crosses val="autoZero"/>
        <c:auto val="1"/>
        <c:lblAlgn val="ctr"/>
        <c:lblOffset val="100"/>
        <c:noMultiLvlLbl val="0"/>
      </c:catAx>
      <c:valAx>
        <c:axId val="9988326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9988172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'9 класс_20_предметы'!$BC$25</c:f>
              <c:strCache>
                <c:ptCount val="1"/>
                <c:pt idx="0">
                  <c:v>4</c:v>
                </c:pt>
              </c:strCache>
            </c:strRef>
          </c:tx>
          <c:cat>
            <c:strRef>
              <c:f>'9 класс_20_предметы'!$BD$3:$BY$3</c:f>
              <c:strCache>
                <c:ptCount val="22"/>
                <c:pt idx="0">
                  <c:v>1(1)</c:v>
                </c:pt>
                <c:pt idx="1">
                  <c:v>1(2)</c:v>
                </c:pt>
                <c:pt idx="2">
                  <c:v>1(3)</c:v>
                </c:pt>
                <c:pt idx="3">
                  <c:v>2(1)</c:v>
                </c:pt>
                <c:pt idx="4">
                  <c:v>2(2)</c:v>
                </c:pt>
                <c:pt idx="5">
                  <c:v>3(1)</c:v>
                </c:pt>
                <c:pt idx="6">
                  <c:v>3(2)</c:v>
                </c:pt>
                <c:pt idx="7">
                  <c:v>3(3)</c:v>
                </c:pt>
                <c:pt idx="8">
                  <c:v>4(1)</c:v>
                </c:pt>
                <c:pt idx="9">
                  <c:v>4(2)</c:v>
                </c:pt>
                <c:pt idx="10">
                  <c:v>5(1)</c:v>
                </c:pt>
                <c:pt idx="11">
                  <c:v>5(2)</c:v>
                </c:pt>
                <c:pt idx="12">
                  <c:v>5(3)</c:v>
                </c:pt>
                <c:pt idx="13">
                  <c:v>6(1)</c:v>
                </c:pt>
                <c:pt idx="14">
                  <c:v>6(2)</c:v>
                </c:pt>
                <c:pt idx="15">
                  <c:v>6(3)</c:v>
                </c:pt>
                <c:pt idx="16">
                  <c:v>7(1)</c:v>
                </c:pt>
                <c:pt idx="17">
                  <c:v>7(2)</c:v>
                </c:pt>
                <c:pt idx="18">
                  <c:v>7(3)</c:v>
                </c:pt>
                <c:pt idx="19">
                  <c:v>8(1)</c:v>
                </c:pt>
                <c:pt idx="20">
                  <c:v>8(2)</c:v>
                </c:pt>
                <c:pt idx="21">
                  <c:v>8(3)</c:v>
                </c:pt>
              </c:strCache>
            </c:strRef>
          </c:cat>
          <c:val>
            <c:numRef>
              <c:f>'9 класс_20_предметы'!$BD$25:$BY$25</c:f>
              <c:numCache>
                <c:formatCode>0.0</c:formatCode>
                <c:ptCount val="22"/>
              </c:numCache>
            </c:numRef>
          </c:val>
          <c:smooth val="0"/>
        </c:ser>
        <c:ser>
          <c:idx val="1"/>
          <c:order val="1"/>
          <c:tx>
            <c:strRef>
              <c:f>'9 класс_20_предметы'!$BC$26</c:f>
              <c:strCache>
                <c:ptCount val="1"/>
                <c:pt idx="0">
                  <c:v>3</c:v>
                </c:pt>
              </c:strCache>
            </c:strRef>
          </c:tx>
          <c:cat>
            <c:strRef>
              <c:f>'9 класс_20_предметы'!$BD$3:$BY$3</c:f>
              <c:strCache>
                <c:ptCount val="22"/>
                <c:pt idx="0">
                  <c:v>1(1)</c:v>
                </c:pt>
                <c:pt idx="1">
                  <c:v>1(2)</c:v>
                </c:pt>
                <c:pt idx="2">
                  <c:v>1(3)</c:v>
                </c:pt>
                <c:pt idx="3">
                  <c:v>2(1)</c:v>
                </c:pt>
                <c:pt idx="4">
                  <c:v>2(2)</c:v>
                </c:pt>
                <c:pt idx="5">
                  <c:v>3(1)</c:v>
                </c:pt>
                <c:pt idx="6">
                  <c:v>3(2)</c:v>
                </c:pt>
                <c:pt idx="7">
                  <c:v>3(3)</c:v>
                </c:pt>
                <c:pt idx="8">
                  <c:v>4(1)</c:v>
                </c:pt>
                <c:pt idx="9">
                  <c:v>4(2)</c:v>
                </c:pt>
                <c:pt idx="10">
                  <c:v>5(1)</c:v>
                </c:pt>
                <c:pt idx="11">
                  <c:v>5(2)</c:v>
                </c:pt>
                <c:pt idx="12">
                  <c:v>5(3)</c:v>
                </c:pt>
                <c:pt idx="13">
                  <c:v>6(1)</c:v>
                </c:pt>
                <c:pt idx="14">
                  <c:v>6(2)</c:v>
                </c:pt>
                <c:pt idx="15">
                  <c:v>6(3)</c:v>
                </c:pt>
                <c:pt idx="16">
                  <c:v>7(1)</c:v>
                </c:pt>
                <c:pt idx="17">
                  <c:v>7(2)</c:v>
                </c:pt>
                <c:pt idx="18">
                  <c:v>7(3)</c:v>
                </c:pt>
                <c:pt idx="19">
                  <c:v>8(1)</c:v>
                </c:pt>
                <c:pt idx="20">
                  <c:v>8(2)</c:v>
                </c:pt>
                <c:pt idx="21">
                  <c:v>8(3)</c:v>
                </c:pt>
              </c:strCache>
            </c:strRef>
          </c:cat>
          <c:val>
            <c:numRef>
              <c:f>'9 класс_20_предметы'!$BD$26:$BY$26</c:f>
              <c:numCache>
                <c:formatCode>0.0</c:formatCode>
                <c:ptCount val="22"/>
                <c:pt idx="0">
                  <c:v>1.7777777777777777</c:v>
                </c:pt>
                <c:pt idx="1">
                  <c:v>0.22222222222222221</c:v>
                </c:pt>
                <c:pt idx="2">
                  <c:v>0.88888888888888884</c:v>
                </c:pt>
                <c:pt idx="3">
                  <c:v>0.66666666666666663</c:v>
                </c:pt>
                <c:pt idx="4">
                  <c:v>1</c:v>
                </c:pt>
                <c:pt idx="5">
                  <c:v>1.5555555555555556</c:v>
                </c:pt>
                <c:pt idx="6">
                  <c:v>1</c:v>
                </c:pt>
                <c:pt idx="7">
                  <c:v>0.55555555555555558</c:v>
                </c:pt>
                <c:pt idx="8">
                  <c:v>1.3333333333333333</c:v>
                </c:pt>
                <c:pt idx="9">
                  <c:v>0.88888888888888884</c:v>
                </c:pt>
                <c:pt idx="10">
                  <c:v>0.1111111111111111</c:v>
                </c:pt>
                <c:pt idx="11">
                  <c:v>0.22222222222222221</c:v>
                </c:pt>
                <c:pt idx="12">
                  <c:v>0.44444444444444442</c:v>
                </c:pt>
                <c:pt idx="13">
                  <c:v>0.22222222222222221</c:v>
                </c:pt>
                <c:pt idx="14">
                  <c:v>0.22222222222222221</c:v>
                </c:pt>
                <c:pt idx="15">
                  <c:v>0.33333333333333331</c:v>
                </c:pt>
                <c:pt idx="16">
                  <c:v>1.8888888888888888</c:v>
                </c:pt>
                <c:pt idx="17">
                  <c:v>1</c:v>
                </c:pt>
                <c:pt idx="18">
                  <c:v>1</c:v>
                </c:pt>
                <c:pt idx="19">
                  <c:v>0.66666666666666663</c:v>
                </c:pt>
                <c:pt idx="20">
                  <c:v>0.88888888888888884</c:v>
                </c:pt>
                <c:pt idx="21">
                  <c:v>1.3333333333333333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'9 класс_20_предметы'!$BC$27</c:f>
              <c:strCache>
                <c:ptCount val="1"/>
                <c:pt idx="0">
                  <c:v>2</c:v>
                </c:pt>
              </c:strCache>
            </c:strRef>
          </c:tx>
          <c:cat>
            <c:strRef>
              <c:f>'9 класс_20_предметы'!$BD$3:$BY$3</c:f>
              <c:strCache>
                <c:ptCount val="22"/>
                <c:pt idx="0">
                  <c:v>1(1)</c:v>
                </c:pt>
                <c:pt idx="1">
                  <c:v>1(2)</c:v>
                </c:pt>
                <c:pt idx="2">
                  <c:v>1(3)</c:v>
                </c:pt>
                <c:pt idx="3">
                  <c:v>2(1)</c:v>
                </c:pt>
                <c:pt idx="4">
                  <c:v>2(2)</c:v>
                </c:pt>
                <c:pt idx="5">
                  <c:v>3(1)</c:v>
                </c:pt>
                <c:pt idx="6">
                  <c:v>3(2)</c:v>
                </c:pt>
                <c:pt idx="7">
                  <c:v>3(3)</c:v>
                </c:pt>
                <c:pt idx="8">
                  <c:v>4(1)</c:v>
                </c:pt>
                <c:pt idx="9">
                  <c:v>4(2)</c:v>
                </c:pt>
                <c:pt idx="10">
                  <c:v>5(1)</c:v>
                </c:pt>
                <c:pt idx="11">
                  <c:v>5(2)</c:v>
                </c:pt>
                <c:pt idx="12">
                  <c:v>5(3)</c:v>
                </c:pt>
                <c:pt idx="13">
                  <c:v>6(1)</c:v>
                </c:pt>
                <c:pt idx="14">
                  <c:v>6(2)</c:v>
                </c:pt>
                <c:pt idx="15">
                  <c:v>6(3)</c:v>
                </c:pt>
                <c:pt idx="16">
                  <c:v>7(1)</c:v>
                </c:pt>
                <c:pt idx="17">
                  <c:v>7(2)</c:v>
                </c:pt>
                <c:pt idx="18">
                  <c:v>7(3)</c:v>
                </c:pt>
                <c:pt idx="19">
                  <c:v>8(1)</c:v>
                </c:pt>
                <c:pt idx="20">
                  <c:v>8(2)</c:v>
                </c:pt>
                <c:pt idx="21">
                  <c:v>8(3)</c:v>
                </c:pt>
              </c:strCache>
            </c:strRef>
          </c:cat>
          <c:val>
            <c:numRef>
              <c:f>'9 класс_20_предметы'!$BD$27:$BY$27</c:f>
              <c:numCache>
                <c:formatCode>0.0</c:formatCode>
                <c:ptCount val="22"/>
                <c:pt idx="0">
                  <c:v>0.6</c:v>
                </c:pt>
                <c:pt idx="1">
                  <c:v>0.1</c:v>
                </c:pt>
                <c:pt idx="2">
                  <c:v>0.1</c:v>
                </c:pt>
                <c:pt idx="3">
                  <c:v>0.1</c:v>
                </c:pt>
                <c:pt idx="4">
                  <c:v>0</c:v>
                </c:pt>
                <c:pt idx="5">
                  <c:v>1.3</c:v>
                </c:pt>
                <c:pt idx="6">
                  <c:v>0.2</c:v>
                </c:pt>
                <c:pt idx="7">
                  <c:v>0.4</c:v>
                </c:pt>
                <c:pt idx="8">
                  <c:v>0.1</c:v>
                </c:pt>
                <c:pt idx="9">
                  <c:v>0.1</c:v>
                </c:pt>
                <c:pt idx="10">
                  <c:v>0</c:v>
                </c:pt>
                <c:pt idx="11">
                  <c:v>0</c:v>
                </c:pt>
                <c:pt idx="12">
                  <c:v>0.1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0.8</c:v>
                </c:pt>
                <c:pt idx="17">
                  <c:v>0.3</c:v>
                </c:pt>
                <c:pt idx="18">
                  <c:v>0.3</c:v>
                </c:pt>
                <c:pt idx="19">
                  <c:v>0.1</c:v>
                </c:pt>
                <c:pt idx="20">
                  <c:v>0</c:v>
                </c:pt>
                <c:pt idx="21">
                  <c:v>0.1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'9 класс_20_предметы'!$BC$28</c:f>
              <c:strCache>
                <c:ptCount val="1"/>
                <c:pt idx="0">
                  <c:v>медиана</c:v>
                </c:pt>
              </c:strCache>
            </c:strRef>
          </c:tx>
          <c:cat>
            <c:strRef>
              <c:f>'9 класс_20_предметы'!$BD$3:$BY$3</c:f>
              <c:strCache>
                <c:ptCount val="22"/>
                <c:pt idx="0">
                  <c:v>1(1)</c:v>
                </c:pt>
                <c:pt idx="1">
                  <c:v>1(2)</c:v>
                </c:pt>
                <c:pt idx="2">
                  <c:v>1(3)</c:v>
                </c:pt>
                <c:pt idx="3">
                  <c:v>2(1)</c:v>
                </c:pt>
                <c:pt idx="4">
                  <c:v>2(2)</c:v>
                </c:pt>
                <c:pt idx="5">
                  <c:v>3(1)</c:v>
                </c:pt>
                <c:pt idx="6">
                  <c:v>3(2)</c:v>
                </c:pt>
                <c:pt idx="7">
                  <c:v>3(3)</c:v>
                </c:pt>
                <c:pt idx="8">
                  <c:v>4(1)</c:v>
                </c:pt>
                <c:pt idx="9">
                  <c:v>4(2)</c:v>
                </c:pt>
                <c:pt idx="10">
                  <c:v>5(1)</c:v>
                </c:pt>
                <c:pt idx="11">
                  <c:v>5(2)</c:v>
                </c:pt>
                <c:pt idx="12">
                  <c:v>5(3)</c:v>
                </c:pt>
                <c:pt idx="13">
                  <c:v>6(1)</c:v>
                </c:pt>
                <c:pt idx="14">
                  <c:v>6(2)</c:v>
                </c:pt>
                <c:pt idx="15">
                  <c:v>6(3)</c:v>
                </c:pt>
                <c:pt idx="16">
                  <c:v>7(1)</c:v>
                </c:pt>
                <c:pt idx="17">
                  <c:v>7(2)</c:v>
                </c:pt>
                <c:pt idx="18">
                  <c:v>7(3)</c:v>
                </c:pt>
                <c:pt idx="19">
                  <c:v>8(1)</c:v>
                </c:pt>
                <c:pt idx="20">
                  <c:v>8(2)</c:v>
                </c:pt>
                <c:pt idx="21">
                  <c:v>8(3)</c:v>
                </c:pt>
              </c:strCache>
            </c:strRef>
          </c:cat>
          <c:val>
            <c:numRef>
              <c:f>'9 класс_20_предметы'!$BD$28:$BY$28</c:f>
              <c:numCache>
                <c:formatCode>0.0</c:formatCode>
                <c:ptCount val="22"/>
                <c:pt idx="0">
                  <c:v>1.1888888888888887</c:v>
                </c:pt>
                <c:pt idx="1">
                  <c:v>0.16111111111111109</c:v>
                </c:pt>
                <c:pt idx="2">
                  <c:v>0.49444444444444446</c:v>
                </c:pt>
                <c:pt idx="3">
                  <c:v>0.3833333333333333</c:v>
                </c:pt>
                <c:pt idx="4">
                  <c:v>0.5</c:v>
                </c:pt>
                <c:pt idx="5">
                  <c:v>1.4277777777777778</c:v>
                </c:pt>
                <c:pt idx="6">
                  <c:v>0.60000000000000009</c:v>
                </c:pt>
                <c:pt idx="7">
                  <c:v>0.4777777777777778</c:v>
                </c:pt>
                <c:pt idx="8">
                  <c:v>0.71666666666666656</c:v>
                </c:pt>
                <c:pt idx="9">
                  <c:v>0.49444444444444446</c:v>
                </c:pt>
                <c:pt idx="10">
                  <c:v>5.5555555555555552E-2</c:v>
                </c:pt>
                <c:pt idx="11">
                  <c:v>0.1111111111111111</c:v>
                </c:pt>
                <c:pt idx="12">
                  <c:v>0.27222222222222225</c:v>
                </c:pt>
                <c:pt idx="13">
                  <c:v>0.1111111111111111</c:v>
                </c:pt>
                <c:pt idx="14">
                  <c:v>0.1111111111111111</c:v>
                </c:pt>
                <c:pt idx="15">
                  <c:v>0.16666666666666666</c:v>
                </c:pt>
                <c:pt idx="16">
                  <c:v>1.3444444444444446</c:v>
                </c:pt>
                <c:pt idx="17">
                  <c:v>0.64999999999999991</c:v>
                </c:pt>
                <c:pt idx="18">
                  <c:v>0.64999999999999991</c:v>
                </c:pt>
                <c:pt idx="19">
                  <c:v>0.3833333333333333</c:v>
                </c:pt>
                <c:pt idx="20">
                  <c:v>0.44444444444444442</c:v>
                </c:pt>
                <c:pt idx="21">
                  <c:v>0.71666666666666656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6799744"/>
        <c:axId val="116813824"/>
      </c:lineChart>
      <c:catAx>
        <c:axId val="116799744"/>
        <c:scaling>
          <c:orientation val="minMax"/>
        </c:scaling>
        <c:delete val="0"/>
        <c:axPos val="b"/>
        <c:numFmt formatCode="0.0" sourceLinked="1"/>
        <c:majorTickMark val="out"/>
        <c:minorTickMark val="none"/>
        <c:tickLblPos val="nextTo"/>
        <c:crossAx val="116813824"/>
        <c:crosses val="autoZero"/>
        <c:auto val="1"/>
        <c:lblAlgn val="ctr"/>
        <c:lblOffset val="100"/>
        <c:noMultiLvlLbl val="0"/>
      </c:catAx>
      <c:valAx>
        <c:axId val="116813824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crossAx val="11679974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'5 класс '!$AE$34</c:f>
              <c:strCache>
                <c:ptCount val="1"/>
                <c:pt idx="0">
                  <c:v>5</c:v>
                </c:pt>
              </c:strCache>
            </c:strRef>
          </c:tx>
          <c:cat>
            <c:strRef>
              <c:f>'5 класс '!$AF$3:$AU$3</c:f>
              <c:strCache>
                <c:ptCount val="1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11(1)</c:v>
                </c:pt>
                <c:pt idx="11">
                  <c:v>11(2)</c:v>
                </c:pt>
                <c:pt idx="12">
                  <c:v>12(1)</c:v>
                </c:pt>
                <c:pt idx="13">
                  <c:v>12(2)</c:v>
                </c:pt>
                <c:pt idx="14">
                  <c:v>13</c:v>
                </c:pt>
                <c:pt idx="15">
                  <c:v>14</c:v>
                </c:pt>
              </c:strCache>
            </c:strRef>
          </c:cat>
          <c:val>
            <c:numRef>
              <c:f>'5 класс '!$AF$34:$AU$34</c:f>
              <c:numCache>
                <c:formatCode>0.0</c:formatCode>
                <c:ptCount val="16"/>
                <c:pt idx="0">
                  <c:v>1</c:v>
                </c:pt>
                <c:pt idx="1">
                  <c:v>0.5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2</c:v>
                </c:pt>
                <c:pt idx="6">
                  <c:v>0.5</c:v>
                </c:pt>
                <c:pt idx="7">
                  <c:v>1</c:v>
                </c:pt>
                <c:pt idx="8">
                  <c:v>2</c:v>
                </c:pt>
                <c:pt idx="9">
                  <c:v>1.5</c:v>
                </c:pt>
                <c:pt idx="10">
                  <c:v>0.5</c:v>
                </c:pt>
                <c:pt idx="11">
                  <c:v>1</c:v>
                </c:pt>
                <c:pt idx="12">
                  <c:v>1</c:v>
                </c:pt>
                <c:pt idx="13">
                  <c:v>0.5</c:v>
                </c:pt>
                <c:pt idx="14">
                  <c:v>0.5</c:v>
                </c:pt>
                <c:pt idx="15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'5 класс '!$AE$35</c:f>
              <c:strCache>
                <c:ptCount val="1"/>
                <c:pt idx="0">
                  <c:v>4</c:v>
                </c:pt>
              </c:strCache>
            </c:strRef>
          </c:tx>
          <c:cat>
            <c:strRef>
              <c:f>'5 класс '!$AF$3:$AU$3</c:f>
              <c:strCache>
                <c:ptCount val="1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11(1)</c:v>
                </c:pt>
                <c:pt idx="11">
                  <c:v>11(2)</c:v>
                </c:pt>
                <c:pt idx="12">
                  <c:v>12(1)</c:v>
                </c:pt>
                <c:pt idx="13">
                  <c:v>12(2)</c:v>
                </c:pt>
                <c:pt idx="14">
                  <c:v>13</c:v>
                </c:pt>
                <c:pt idx="15">
                  <c:v>14</c:v>
                </c:pt>
              </c:strCache>
            </c:strRef>
          </c:cat>
          <c:val>
            <c:numRef>
              <c:f>'5 класс '!$AF$35:$AU$35</c:f>
              <c:numCache>
                <c:formatCode>0.0</c:formatCode>
                <c:ptCount val="16"/>
                <c:pt idx="0">
                  <c:v>0.8</c:v>
                </c:pt>
                <c:pt idx="1">
                  <c:v>0.6</c:v>
                </c:pt>
                <c:pt idx="2">
                  <c:v>0.8</c:v>
                </c:pt>
                <c:pt idx="3">
                  <c:v>0.6</c:v>
                </c:pt>
                <c:pt idx="4">
                  <c:v>1</c:v>
                </c:pt>
                <c:pt idx="5">
                  <c:v>0.8</c:v>
                </c:pt>
                <c:pt idx="6">
                  <c:v>0.6</c:v>
                </c:pt>
                <c:pt idx="7">
                  <c:v>0.4</c:v>
                </c:pt>
                <c:pt idx="8">
                  <c:v>1.6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0.6</c:v>
                </c:pt>
                <c:pt idx="14">
                  <c:v>0.4</c:v>
                </c:pt>
                <c:pt idx="15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'5 класс '!$AE$36</c:f>
              <c:strCache>
                <c:ptCount val="1"/>
                <c:pt idx="0">
                  <c:v>3</c:v>
                </c:pt>
              </c:strCache>
            </c:strRef>
          </c:tx>
          <c:cat>
            <c:strRef>
              <c:f>'5 класс '!$AF$3:$AU$3</c:f>
              <c:strCache>
                <c:ptCount val="1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11(1)</c:v>
                </c:pt>
                <c:pt idx="11">
                  <c:v>11(2)</c:v>
                </c:pt>
                <c:pt idx="12">
                  <c:v>12(1)</c:v>
                </c:pt>
                <c:pt idx="13">
                  <c:v>12(2)</c:v>
                </c:pt>
                <c:pt idx="14">
                  <c:v>13</c:v>
                </c:pt>
                <c:pt idx="15">
                  <c:v>14</c:v>
                </c:pt>
              </c:strCache>
            </c:strRef>
          </c:cat>
          <c:val>
            <c:numRef>
              <c:f>'5 класс '!$AF$36:$AU$36</c:f>
              <c:numCache>
                <c:formatCode>0.0</c:formatCode>
                <c:ptCount val="16"/>
                <c:pt idx="0">
                  <c:v>0.2857142857142857</c:v>
                </c:pt>
                <c:pt idx="1">
                  <c:v>0.7142857142857143</c:v>
                </c:pt>
                <c:pt idx="2">
                  <c:v>0.7142857142857143</c:v>
                </c:pt>
                <c:pt idx="3">
                  <c:v>0.14285714285714285</c:v>
                </c:pt>
                <c:pt idx="4">
                  <c:v>1</c:v>
                </c:pt>
                <c:pt idx="5">
                  <c:v>0.5714285714285714</c:v>
                </c:pt>
                <c:pt idx="6">
                  <c:v>0</c:v>
                </c:pt>
                <c:pt idx="7">
                  <c:v>0.2857142857142857</c:v>
                </c:pt>
                <c:pt idx="8">
                  <c:v>1.4285714285714286</c:v>
                </c:pt>
                <c:pt idx="9">
                  <c:v>1.1428571428571428</c:v>
                </c:pt>
                <c:pt idx="10">
                  <c:v>0.8571428571428571</c:v>
                </c:pt>
                <c:pt idx="11">
                  <c:v>1</c:v>
                </c:pt>
                <c:pt idx="12">
                  <c:v>0.14285714285714285</c:v>
                </c:pt>
                <c:pt idx="13">
                  <c:v>0.2857142857142857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'5 класс '!$AE$37</c:f>
              <c:strCache>
                <c:ptCount val="1"/>
                <c:pt idx="0">
                  <c:v>2</c:v>
                </c:pt>
              </c:strCache>
            </c:strRef>
          </c:tx>
          <c:cat>
            <c:strRef>
              <c:f>'5 класс '!$AF$3:$AU$3</c:f>
              <c:strCache>
                <c:ptCount val="1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11(1)</c:v>
                </c:pt>
                <c:pt idx="11">
                  <c:v>11(2)</c:v>
                </c:pt>
                <c:pt idx="12">
                  <c:v>12(1)</c:v>
                </c:pt>
                <c:pt idx="13">
                  <c:v>12(2)</c:v>
                </c:pt>
                <c:pt idx="14">
                  <c:v>13</c:v>
                </c:pt>
                <c:pt idx="15">
                  <c:v>14</c:v>
                </c:pt>
              </c:strCache>
            </c:strRef>
          </c:cat>
          <c:val>
            <c:numRef>
              <c:f>'5 класс '!$AF$37:$AU$37</c:f>
              <c:numCache>
                <c:formatCode>0.0</c:formatCode>
                <c:ptCount val="16"/>
                <c:pt idx="0">
                  <c:v>0.1111111111111111</c:v>
                </c:pt>
                <c:pt idx="1">
                  <c:v>0.22222222222222221</c:v>
                </c:pt>
                <c:pt idx="2">
                  <c:v>0.22222222222222221</c:v>
                </c:pt>
                <c:pt idx="3">
                  <c:v>0</c:v>
                </c:pt>
                <c:pt idx="4">
                  <c:v>0.1111111111111111</c:v>
                </c:pt>
                <c:pt idx="5">
                  <c:v>0.22222222222222221</c:v>
                </c:pt>
                <c:pt idx="6">
                  <c:v>0</c:v>
                </c:pt>
                <c:pt idx="7">
                  <c:v>0.1111111111111111</c:v>
                </c:pt>
                <c:pt idx="8">
                  <c:v>0.33333333333333331</c:v>
                </c:pt>
                <c:pt idx="9">
                  <c:v>0.1111111111111111</c:v>
                </c:pt>
                <c:pt idx="10">
                  <c:v>0.55555555555555558</c:v>
                </c:pt>
                <c:pt idx="11">
                  <c:v>0.33333333333333331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'5 класс '!$AE$38</c:f>
              <c:strCache>
                <c:ptCount val="1"/>
                <c:pt idx="0">
                  <c:v>медиана</c:v>
                </c:pt>
              </c:strCache>
            </c:strRef>
          </c:tx>
          <c:cat>
            <c:strRef>
              <c:f>'5 класс '!$AF$3:$AU$3</c:f>
              <c:strCache>
                <c:ptCount val="1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11(1)</c:v>
                </c:pt>
                <c:pt idx="11">
                  <c:v>11(2)</c:v>
                </c:pt>
                <c:pt idx="12">
                  <c:v>12(1)</c:v>
                </c:pt>
                <c:pt idx="13">
                  <c:v>12(2)</c:v>
                </c:pt>
                <c:pt idx="14">
                  <c:v>13</c:v>
                </c:pt>
                <c:pt idx="15">
                  <c:v>14</c:v>
                </c:pt>
              </c:strCache>
            </c:strRef>
          </c:cat>
          <c:val>
            <c:numRef>
              <c:f>'5 класс '!$AF$38:$AU$38</c:f>
              <c:numCache>
                <c:formatCode>0.0</c:formatCode>
                <c:ptCount val="16"/>
                <c:pt idx="0">
                  <c:v>0.54285714285714293</c:v>
                </c:pt>
                <c:pt idx="1">
                  <c:v>0.55000000000000004</c:v>
                </c:pt>
                <c:pt idx="2">
                  <c:v>0.75714285714285712</c:v>
                </c:pt>
                <c:pt idx="3">
                  <c:v>0.37142857142857144</c:v>
                </c:pt>
                <c:pt idx="4">
                  <c:v>1</c:v>
                </c:pt>
                <c:pt idx="5">
                  <c:v>0.68571428571428572</c:v>
                </c:pt>
                <c:pt idx="6">
                  <c:v>0.25</c:v>
                </c:pt>
                <c:pt idx="7">
                  <c:v>0.34285714285714286</c:v>
                </c:pt>
                <c:pt idx="8">
                  <c:v>1.5142857142857142</c:v>
                </c:pt>
                <c:pt idx="9">
                  <c:v>1.0714285714285714</c:v>
                </c:pt>
                <c:pt idx="10">
                  <c:v>0.70634920634920628</c:v>
                </c:pt>
                <c:pt idx="11">
                  <c:v>1</c:v>
                </c:pt>
                <c:pt idx="12">
                  <c:v>7.1428571428571425E-2</c:v>
                </c:pt>
                <c:pt idx="13">
                  <c:v>0.39285714285714285</c:v>
                </c:pt>
                <c:pt idx="14">
                  <c:v>0.2</c:v>
                </c:pt>
                <c:pt idx="15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641600"/>
        <c:axId val="119643136"/>
      </c:lineChart>
      <c:catAx>
        <c:axId val="119641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19643136"/>
        <c:crosses val="autoZero"/>
        <c:auto val="1"/>
        <c:lblAlgn val="ctr"/>
        <c:lblOffset val="100"/>
        <c:noMultiLvlLbl val="0"/>
      </c:catAx>
      <c:valAx>
        <c:axId val="119643136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crossAx val="11964160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'6 класс'!$AG$26</c:f>
              <c:strCache>
                <c:ptCount val="1"/>
                <c:pt idx="0">
                  <c:v>4</c:v>
                </c:pt>
              </c:strCache>
            </c:strRef>
          </c:tx>
          <c:cat>
            <c:strRef>
              <c:f>'6 класс'!$AH$3:$AT$3</c:f>
              <c:strCach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</c:strCache>
            </c:strRef>
          </c:cat>
          <c:val>
            <c:numRef>
              <c:f>'6 класс'!$AH$26:$AT$26</c:f>
              <c:numCache>
                <c:formatCode>0.0</c:formatCode>
                <c:ptCount val="13"/>
                <c:pt idx="0">
                  <c:v>0.5</c:v>
                </c:pt>
                <c:pt idx="1">
                  <c:v>0.5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0.5</c:v>
                </c:pt>
                <c:pt idx="6">
                  <c:v>0.5</c:v>
                </c:pt>
                <c:pt idx="7">
                  <c:v>1</c:v>
                </c:pt>
                <c:pt idx="8">
                  <c:v>0.5</c:v>
                </c:pt>
                <c:pt idx="9">
                  <c:v>1</c:v>
                </c:pt>
                <c:pt idx="10">
                  <c:v>2</c:v>
                </c:pt>
                <c:pt idx="11">
                  <c:v>1</c:v>
                </c:pt>
                <c:pt idx="12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'6 класс'!$AG$27</c:f>
              <c:strCache>
                <c:ptCount val="1"/>
                <c:pt idx="0">
                  <c:v>3</c:v>
                </c:pt>
              </c:strCache>
            </c:strRef>
          </c:tx>
          <c:cat>
            <c:strRef>
              <c:f>'6 класс'!$AH$3:$AT$3</c:f>
              <c:strCach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</c:strCache>
            </c:strRef>
          </c:cat>
          <c:val>
            <c:numRef>
              <c:f>'6 класс'!$AH$27:$AT$27</c:f>
              <c:numCache>
                <c:formatCode>0.0</c:formatCode>
                <c:ptCount val="13"/>
                <c:pt idx="0">
                  <c:v>1</c:v>
                </c:pt>
                <c:pt idx="1">
                  <c:v>1</c:v>
                </c:pt>
                <c:pt idx="2">
                  <c:v>0.66666666666666663</c:v>
                </c:pt>
                <c:pt idx="3">
                  <c:v>0.66666666666666663</c:v>
                </c:pt>
                <c:pt idx="4">
                  <c:v>0.66666666666666663</c:v>
                </c:pt>
                <c:pt idx="5">
                  <c:v>0.66666666666666663</c:v>
                </c:pt>
                <c:pt idx="6">
                  <c:v>0.66666666666666663</c:v>
                </c:pt>
                <c:pt idx="7">
                  <c:v>1</c:v>
                </c:pt>
                <c:pt idx="8">
                  <c:v>0.33333333333333331</c:v>
                </c:pt>
                <c:pt idx="9">
                  <c:v>0.33333333333333331</c:v>
                </c:pt>
                <c:pt idx="10">
                  <c:v>0</c:v>
                </c:pt>
                <c:pt idx="11">
                  <c:v>0.66666666666666663</c:v>
                </c:pt>
                <c:pt idx="12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'6 класс'!$AG$28</c:f>
              <c:strCache>
                <c:ptCount val="1"/>
                <c:pt idx="0">
                  <c:v>2</c:v>
                </c:pt>
              </c:strCache>
            </c:strRef>
          </c:tx>
          <c:cat>
            <c:strRef>
              <c:f>'6 класс'!$AH$3:$AT$3</c:f>
              <c:strCach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</c:strCache>
            </c:strRef>
          </c:cat>
          <c:val>
            <c:numRef>
              <c:f>'6 класс'!$AH$28:$AT$28</c:f>
              <c:numCache>
                <c:formatCode>0.0</c:formatCode>
                <c:ptCount val="13"/>
                <c:pt idx="0">
                  <c:v>0.14285714285714285</c:v>
                </c:pt>
                <c:pt idx="1">
                  <c:v>0.14285714285714285</c:v>
                </c:pt>
                <c:pt idx="2">
                  <c:v>0</c:v>
                </c:pt>
                <c:pt idx="3">
                  <c:v>0.14285714285714285</c:v>
                </c:pt>
                <c:pt idx="4">
                  <c:v>0.2857142857142857</c:v>
                </c:pt>
                <c:pt idx="5">
                  <c:v>0.7142857142857143</c:v>
                </c:pt>
                <c:pt idx="6">
                  <c:v>0.14285714285714285</c:v>
                </c:pt>
                <c:pt idx="7">
                  <c:v>1</c:v>
                </c:pt>
                <c:pt idx="8">
                  <c:v>0.14285714285714285</c:v>
                </c:pt>
                <c:pt idx="9">
                  <c:v>0.2857142857142857</c:v>
                </c:pt>
                <c:pt idx="10">
                  <c:v>0</c:v>
                </c:pt>
                <c:pt idx="11">
                  <c:v>0.5714285714285714</c:v>
                </c:pt>
                <c:pt idx="12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'6 класс'!$AG$29</c:f>
              <c:strCache>
                <c:ptCount val="1"/>
                <c:pt idx="0">
                  <c:v>медиана</c:v>
                </c:pt>
              </c:strCache>
            </c:strRef>
          </c:tx>
          <c:cat>
            <c:strRef>
              <c:f>'6 класс'!$AH$3:$AT$3</c:f>
              <c:strCach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</c:strCache>
            </c:strRef>
          </c:cat>
          <c:val>
            <c:numRef>
              <c:f>'6 класс'!$AH$29:$AT$29</c:f>
              <c:numCache>
                <c:formatCode>0.0</c:formatCode>
                <c:ptCount val="13"/>
                <c:pt idx="0">
                  <c:v>0.75</c:v>
                </c:pt>
                <c:pt idx="1">
                  <c:v>0.75</c:v>
                </c:pt>
                <c:pt idx="2">
                  <c:v>0.83333333333333326</c:v>
                </c:pt>
                <c:pt idx="3">
                  <c:v>0.83333333333333326</c:v>
                </c:pt>
                <c:pt idx="4">
                  <c:v>0.83333333333333326</c:v>
                </c:pt>
                <c:pt idx="5">
                  <c:v>0.69047619047619047</c:v>
                </c:pt>
                <c:pt idx="6">
                  <c:v>0.58333333333333326</c:v>
                </c:pt>
                <c:pt idx="7">
                  <c:v>1</c:v>
                </c:pt>
                <c:pt idx="8">
                  <c:v>0.41666666666666663</c:v>
                </c:pt>
                <c:pt idx="9">
                  <c:v>0.66666666666666674</c:v>
                </c:pt>
                <c:pt idx="10">
                  <c:v>0.75</c:v>
                </c:pt>
                <c:pt idx="11">
                  <c:v>0.83333333333333326</c:v>
                </c:pt>
                <c:pt idx="12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05760"/>
        <c:axId val="120007296"/>
      </c:lineChart>
      <c:catAx>
        <c:axId val="120005760"/>
        <c:scaling>
          <c:orientation val="minMax"/>
        </c:scaling>
        <c:delete val="0"/>
        <c:axPos val="b"/>
        <c:majorTickMark val="out"/>
        <c:minorTickMark val="none"/>
        <c:tickLblPos val="nextTo"/>
        <c:crossAx val="120007296"/>
        <c:crosses val="autoZero"/>
        <c:auto val="1"/>
        <c:lblAlgn val="ctr"/>
        <c:lblOffset val="100"/>
        <c:noMultiLvlLbl val="0"/>
      </c:catAx>
      <c:valAx>
        <c:axId val="120007296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crossAx val="12000576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'8 класс'!#REF!</c:f>
              <c:strCache>
                <c:ptCount val="1"/>
                <c:pt idx="0">
                  <c:v>#ССЫЛКА!</c:v>
                </c:pt>
              </c:strCache>
            </c:strRef>
          </c:tx>
          <c:cat>
            <c:strRef>
              <c:f>'8 класс'!$CM$3:$DF$3</c:f>
              <c:strCache>
                <c:ptCount val="2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16(1)</c:v>
                </c:pt>
                <c:pt idx="16">
                  <c:v>16(2)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</c:strCache>
            </c:strRef>
          </c:cat>
          <c:val>
            <c:numRef>
              <c:f>'8 класс'!$CM$33:$DF$33</c:f>
              <c:numCache>
                <c:formatCode>0.0</c:formatCode>
                <c:ptCount val="20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1.6666666666666667</c:v>
                </c:pt>
                <c:pt idx="6">
                  <c:v>1</c:v>
                </c:pt>
                <c:pt idx="7">
                  <c:v>1.6666666666666667</c:v>
                </c:pt>
                <c:pt idx="8">
                  <c:v>0.66666666666666663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0.33333333333333331</c:v>
                </c:pt>
                <c:pt idx="16">
                  <c:v>1</c:v>
                </c:pt>
                <c:pt idx="17">
                  <c:v>0.5</c:v>
                </c:pt>
                <c:pt idx="18">
                  <c:v>0.66666666666666663</c:v>
                </c:pt>
                <c:pt idx="19">
                  <c:v>1.6666666666666667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'8 класс'!#REF!</c:f>
              <c:strCache>
                <c:ptCount val="1"/>
                <c:pt idx="0">
                  <c:v>#ССЫЛКА!</c:v>
                </c:pt>
              </c:strCache>
            </c:strRef>
          </c:tx>
          <c:cat>
            <c:strRef>
              <c:f>'8 класс'!$CM$3:$DF$3</c:f>
              <c:strCache>
                <c:ptCount val="2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16(1)</c:v>
                </c:pt>
                <c:pt idx="16">
                  <c:v>16(2)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</c:strCache>
            </c:strRef>
          </c:cat>
          <c:val>
            <c:numRef>
              <c:f>'8 класс'!$CM$34:$DF$34</c:f>
              <c:numCache>
                <c:formatCode>0.0</c:formatCode>
                <c:ptCount val="20"/>
                <c:pt idx="0">
                  <c:v>0.625</c:v>
                </c:pt>
                <c:pt idx="1">
                  <c:v>0.875</c:v>
                </c:pt>
                <c:pt idx="2">
                  <c:v>1</c:v>
                </c:pt>
                <c:pt idx="3">
                  <c:v>0.8571428571428571</c:v>
                </c:pt>
                <c:pt idx="4">
                  <c:v>0.8</c:v>
                </c:pt>
                <c:pt idx="5">
                  <c:v>1.6</c:v>
                </c:pt>
                <c:pt idx="6">
                  <c:v>0.83333333333333337</c:v>
                </c:pt>
                <c:pt idx="7">
                  <c:v>1.875</c:v>
                </c:pt>
                <c:pt idx="8">
                  <c:v>0.75</c:v>
                </c:pt>
                <c:pt idx="9">
                  <c:v>0.14285714285714285</c:v>
                </c:pt>
                <c:pt idx="10">
                  <c:v>0.5714285714285714</c:v>
                </c:pt>
                <c:pt idx="11">
                  <c:v>0.42857142857142855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0.5714285714285714</c:v>
                </c:pt>
                <c:pt idx="16">
                  <c:v>0.42857142857142855</c:v>
                </c:pt>
                <c:pt idx="17">
                  <c:v>0.33333333333333331</c:v>
                </c:pt>
                <c:pt idx="18">
                  <c:v>0</c:v>
                </c:pt>
                <c:pt idx="19">
                  <c:v>0.5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'8 класс'!#REF!</c:f>
              <c:strCache>
                <c:ptCount val="1"/>
                <c:pt idx="0">
                  <c:v>#ССЫЛКА!</c:v>
                </c:pt>
              </c:strCache>
            </c:strRef>
          </c:tx>
          <c:cat>
            <c:strRef>
              <c:f>'8 класс'!$CM$3:$DF$3</c:f>
              <c:strCache>
                <c:ptCount val="2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16(1)</c:v>
                </c:pt>
                <c:pt idx="16">
                  <c:v>16(2)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</c:strCache>
            </c:strRef>
          </c:cat>
          <c:val>
            <c:numRef>
              <c:f>'8 класс'!$CM$35:$DF$35</c:f>
              <c:numCache>
                <c:formatCode>0.0</c:formatCode>
                <c:ptCount val="20"/>
                <c:pt idx="0">
                  <c:v>0.5</c:v>
                </c:pt>
                <c:pt idx="1">
                  <c:v>0.44444444444444442</c:v>
                </c:pt>
                <c:pt idx="2">
                  <c:v>0.4</c:v>
                </c:pt>
                <c:pt idx="3">
                  <c:v>0.16666666666666666</c:v>
                </c:pt>
                <c:pt idx="4">
                  <c:v>0.2857142857142857</c:v>
                </c:pt>
                <c:pt idx="5">
                  <c:v>0.66666666666666663</c:v>
                </c:pt>
                <c:pt idx="6">
                  <c:v>0.22222222222222221</c:v>
                </c:pt>
                <c:pt idx="7">
                  <c:v>0.9</c:v>
                </c:pt>
                <c:pt idx="8">
                  <c:v>0</c:v>
                </c:pt>
                <c:pt idx="9">
                  <c:v>0</c:v>
                </c:pt>
                <c:pt idx="10">
                  <c:v>0.27272727272727271</c:v>
                </c:pt>
                <c:pt idx="11">
                  <c:v>0.1</c:v>
                </c:pt>
                <c:pt idx="12">
                  <c:v>0</c:v>
                </c:pt>
                <c:pt idx="13">
                  <c:v>0.81818181818181823</c:v>
                </c:pt>
                <c:pt idx="14">
                  <c:v>0.5</c:v>
                </c:pt>
                <c:pt idx="15">
                  <c:v>0.7</c:v>
                </c:pt>
                <c:pt idx="16">
                  <c:v>0.22222222222222221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'8 класс'!#REF!</c:f>
              <c:strCache>
                <c:ptCount val="1"/>
                <c:pt idx="0">
                  <c:v>#ССЫЛКА!</c:v>
                </c:pt>
              </c:strCache>
            </c:strRef>
          </c:tx>
          <c:cat>
            <c:strRef>
              <c:f>'8 класс'!$CM$3:$DF$3</c:f>
              <c:strCache>
                <c:ptCount val="2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16(1)</c:v>
                </c:pt>
                <c:pt idx="16">
                  <c:v>16(2)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</c:strCache>
            </c:strRef>
          </c:cat>
          <c:val>
            <c:numRef>
              <c:f>'8 класс'!$CM$36:$DF$36</c:f>
              <c:numCache>
                <c:formatCode>0.0</c:formatCode>
                <c:ptCount val="20"/>
                <c:pt idx="0">
                  <c:v>0.625</c:v>
                </c:pt>
                <c:pt idx="1">
                  <c:v>0.875</c:v>
                </c:pt>
                <c:pt idx="2">
                  <c:v>1</c:v>
                </c:pt>
                <c:pt idx="3">
                  <c:v>0.8571428571428571</c:v>
                </c:pt>
                <c:pt idx="4">
                  <c:v>0.8</c:v>
                </c:pt>
                <c:pt idx="5">
                  <c:v>1.6</c:v>
                </c:pt>
                <c:pt idx="6">
                  <c:v>0.83333333333333337</c:v>
                </c:pt>
                <c:pt idx="7">
                  <c:v>1.6666666666666667</c:v>
                </c:pt>
                <c:pt idx="8">
                  <c:v>0.66666666666666663</c:v>
                </c:pt>
                <c:pt idx="9">
                  <c:v>0</c:v>
                </c:pt>
                <c:pt idx="10">
                  <c:v>0.5714285714285714</c:v>
                </c:pt>
                <c:pt idx="11">
                  <c:v>0.42857142857142855</c:v>
                </c:pt>
                <c:pt idx="12">
                  <c:v>0</c:v>
                </c:pt>
                <c:pt idx="13">
                  <c:v>1</c:v>
                </c:pt>
                <c:pt idx="14">
                  <c:v>0.5</c:v>
                </c:pt>
                <c:pt idx="15">
                  <c:v>0.5714285714285714</c:v>
                </c:pt>
                <c:pt idx="16">
                  <c:v>0.42857142857142855</c:v>
                </c:pt>
                <c:pt idx="17">
                  <c:v>0.33333333333333331</c:v>
                </c:pt>
                <c:pt idx="18">
                  <c:v>0</c:v>
                </c:pt>
                <c:pt idx="19">
                  <c:v>0.5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42240"/>
        <c:axId val="120043776"/>
      </c:lineChart>
      <c:catAx>
        <c:axId val="120042240"/>
        <c:scaling>
          <c:orientation val="minMax"/>
        </c:scaling>
        <c:delete val="0"/>
        <c:axPos val="b"/>
        <c:majorTickMark val="out"/>
        <c:minorTickMark val="none"/>
        <c:tickLblPos val="nextTo"/>
        <c:crossAx val="120043776"/>
        <c:crosses val="autoZero"/>
        <c:auto val="1"/>
        <c:lblAlgn val="ctr"/>
        <c:lblOffset val="100"/>
        <c:noMultiLvlLbl val="0"/>
      </c:catAx>
      <c:valAx>
        <c:axId val="120043776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crossAx val="12004224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'9 класс_20_предметы'!$EL$25</c:f>
              <c:strCache>
                <c:ptCount val="1"/>
                <c:pt idx="0">
                  <c:v>4</c:v>
                </c:pt>
              </c:strCache>
            </c:strRef>
          </c:tx>
          <c:cat>
            <c:strRef>
              <c:f>'9 класс_20_предметы'!$EM$3:$FE$3</c:f>
              <c:strCache>
                <c:ptCount val="1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</c:strCache>
            </c:strRef>
          </c:cat>
          <c:val>
            <c:numRef>
              <c:f>'9 класс_20_предметы'!$EM$25:$FE$25</c:f>
              <c:numCache>
                <c:formatCode>0.0</c:formatCode>
                <c:ptCount val="1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'9 класс_20_предметы'!$EL$26</c:f>
              <c:strCache>
                <c:ptCount val="1"/>
                <c:pt idx="0">
                  <c:v>3</c:v>
                </c:pt>
              </c:strCache>
            </c:strRef>
          </c:tx>
          <c:cat>
            <c:strRef>
              <c:f>'9 класс_20_предметы'!$EM$3:$FE$3</c:f>
              <c:strCache>
                <c:ptCount val="1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</c:strCache>
            </c:strRef>
          </c:cat>
          <c:val>
            <c:numRef>
              <c:f>'9 класс_20_предметы'!$EM$26:$FE$26</c:f>
              <c:numCache>
                <c:formatCode>0.0</c:formatCode>
                <c:ptCount val="19"/>
                <c:pt idx="0">
                  <c:v>0.8571428571428571</c:v>
                </c:pt>
                <c:pt idx="1">
                  <c:v>0.5714285714285714</c:v>
                </c:pt>
                <c:pt idx="2">
                  <c:v>1</c:v>
                </c:pt>
                <c:pt idx="3">
                  <c:v>0.8571428571428571</c:v>
                </c:pt>
                <c:pt idx="4">
                  <c:v>0.14285714285714285</c:v>
                </c:pt>
                <c:pt idx="5">
                  <c:v>2</c:v>
                </c:pt>
                <c:pt idx="6">
                  <c:v>0.5714285714285714</c:v>
                </c:pt>
                <c:pt idx="7">
                  <c:v>1.2857142857142858</c:v>
                </c:pt>
                <c:pt idx="8">
                  <c:v>0</c:v>
                </c:pt>
                <c:pt idx="9">
                  <c:v>0</c:v>
                </c:pt>
                <c:pt idx="10">
                  <c:v>0.42857142857142855</c:v>
                </c:pt>
                <c:pt idx="11">
                  <c:v>0.14285714285714285</c:v>
                </c:pt>
                <c:pt idx="12">
                  <c:v>0</c:v>
                </c:pt>
                <c:pt idx="13">
                  <c:v>0.7142857142857143</c:v>
                </c:pt>
                <c:pt idx="14">
                  <c:v>0</c:v>
                </c:pt>
                <c:pt idx="15">
                  <c:v>1.4285714285714286</c:v>
                </c:pt>
                <c:pt idx="16">
                  <c:v>0.42857142857142855</c:v>
                </c:pt>
                <c:pt idx="17">
                  <c:v>0.2857142857142857</c:v>
                </c:pt>
                <c:pt idx="18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'9 класс_20_предметы'!$EL$27</c:f>
              <c:strCache>
                <c:ptCount val="1"/>
                <c:pt idx="0">
                  <c:v>2</c:v>
                </c:pt>
              </c:strCache>
            </c:strRef>
          </c:tx>
          <c:cat>
            <c:strRef>
              <c:f>'9 класс_20_предметы'!$EM$3:$FE$3</c:f>
              <c:strCache>
                <c:ptCount val="1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</c:strCache>
            </c:strRef>
          </c:cat>
          <c:val>
            <c:numRef>
              <c:f>'9 класс_20_предметы'!$EM$27:$FE$27</c:f>
              <c:numCache>
                <c:formatCode>0.0</c:formatCode>
                <c:ptCount val="19"/>
                <c:pt idx="0">
                  <c:v>0.33333333333333331</c:v>
                </c:pt>
                <c:pt idx="1">
                  <c:v>0</c:v>
                </c:pt>
                <c:pt idx="2">
                  <c:v>0.33333333333333331</c:v>
                </c:pt>
                <c:pt idx="3">
                  <c:v>0.22222222222222221</c:v>
                </c:pt>
                <c:pt idx="4">
                  <c:v>0.1111111111111111</c:v>
                </c:pt>
                <c:pt idx="5">
                  <c:v>0.66666666666666663</c:v>
                </c:pt>
                <c:pt idx="6">
                  <c:v>0</c:v>
                </c:pt>
                <c:pt idx="7">
                  <c:v>0.88888888888888884</c:v>
                </c:pt>
                <c:pt idx="8">
                  <c:v>0</c:v>
                </c:pt>
                <c:pt idx="9">
                  <c:v>0</c:v>
                </c:pt>
                <c:pt idx="10">
                  <c:v>0.22222222222222221</c:v>
                </c:pt>
                <c:pt idx="11">
                  <c:v>0</c:v>
                </c:pt>
                <c:pt idx="12">
                  <c:v>0</c:v>
                </c:pt>
                <c:pt idx="13">
                  <c:v>0.1111111111111111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'9 класс_20_предметы'!$EL$28</c:f>
              <c:strCache>
                <c:ptCount val="1"/>
                <c:pt idx="0">
                  <c:v>медиана</c:v>
                </c:pt>
              </c:strCache>
            </c:strRef>
          </c:tx>
          <c:cat>
            <c:strRef>
              <c:f>'9 класс_20_предметы'!$EM$3:$FE$3</c:f>
              <c:strCache>
                <c:ptCount val="1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</c:strCache>
            </c:strRef>
          </c:cat>
          <c:val>
            <c:numRef>
              <c:f>'9 класс_20_предметы'!$EM$28:$FE$28</c:f>
              <c:numCache>
                <c:formatCode>0.0</c:formatCode>
                <c:ptCount val="19"/>
                <c:pt idx="0">
                  <c:v>0.59523809523809512</c:v>
                </c:pt>
                <c:pt idx="1">
                  <c:v>0.2857142857142857</c:v>
                </c:pt>
                <c:pt idx="2">
                  <c:v>0.66666666666666674</c:v>
                </c:pt>
                <c:pt idx="3">
                  <c:v>0.53968253968253965</c:v>
                </c:pt>
                <c:pt idx="4">
                  <c:v>0.12698412698412698</c:v>
                </c:pt>
                <c:pt idx="5">
                  <c:v>1.3333333333333335</c:v>
                </c:pt>
                <c:pt idx="6">
                  <c:v>0.2857142857142857</c:v>
                </c:pt>
                <c:pt idx="7">
                  <c:v>1.0873015873015874</c:v>
                </c:pt>
                <c:pt idx="8">
                  <c:v>0</c:v>
                </c:pt>
                <c:pt idx="9">
                  <c:v>0</c:v>
                </c:pt>
                <c:pt idx="10">
                  <c:v>0.32539682539682535</c:v>
                </c:pt>
                <c:pt idx="11">
                  <c:v>7.1428571428571425E-2</c:v>
                </c:pt>
                <c:pt idx="12">
                  <c:v>0</c:v>
                </c:pt>
                <c:pt idx="13">
                  <c:v>0.41269841269841273</c:v>
                </c:pt>
                <c:pt idx="14">
                  <c:v>0</c:v>
                </c:pt>
                <c:pt idx="15">
                  <c:v>0.7142857142857143</c:v>
                </c:pt>
                <c:pt idx="16">
                  <c:v>0.21428571428571427</c:v>
                </c:pt>
                <c:pt idx="17">
                  <c:v>0.14285714285714285</c:v>
                </c:pt>
                <c:pt idx="18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78720"/>
        <c:axId val="120080256"/>
      </c:lineChart>
      <c:catAx>
        <c:axId val="120078720"/>
        <c:scaling>
          <c:orientation val="minMax"/>
        </c:scaling>
        <c:delete val="0"/>
        <c:axPos val="b"/>
        <c:numFmt formatCode="0.0" sourceLinked="1"/>
        <c:majorTickMark val="out"/>
        <c:minorTickMark val="none"/>
        <c:tickLblPos val="nextTo"/>
        <c:crossAx val="120080256"/>
        <c:crosses val="autoZero"/>
        <c:auto val="1"/>
        <c:lblAlgn val="ctr"/>
        <c:lblOffset val="100"/>
        <c:noMultiLvlLbl val="0"/>
      </c:catAx>
      <c:valAx>
        <c:axId val="120080256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crossAx val="12007872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Биология!$A$24</c:f>
              <c:strCache>
                <c:ptCount val="1"/>
                <c:pt idx="0">
                  <c:v>средний балл</c:v>
                </c:pt>
              </c:strCache>
            </c:strRef>
          </c:tx>
          <c:cat>
            <c:strRef>
              <c:f>Биология!$C$3:$V$3</c:f>
              <c:strCache>
                <c:ptCount val="20"/>
                <c:pt idx="0">
                  <c:v>1(1)</c:v>
                </c:pt>
                <c:pt idx="1">
                  <c:v>1(2)</c:v>
                </c:pt>
                <c:pt idx="2">
                  <c:v>1(3)</c:v>
                </c:pt>
                <c:pt idx="3">
                  <c:v>2(1)</c:v>
                </c:pt>
                <c:pt idx="4">
                  <c:v>2(2)</c:v>
                </c:pt>
                <c:pt idx="5">
                  <c:v>3(1)</c:v>
                </c:pt>
                <c:pt idx="6">
                  <c:v>3(2)</c:v>
                </c:pt>
                <c:pt idx="7">
                  <c:v>4(1)</c:v>
                </c:pt>
                <c:pt idx="8">
                  <c:v>4(2)</c:v>
                </c:pt>
                <c:pt idx="9">
                  <c:v>4(3)</c:v>
                </c:pt>
                <c:pt idx="10">
                  <c:v>5</c:v>
                </c:pt>
                <c:pt idx="11">
                  <c:v>6(1)</c:v>
                </c:pt>
                <c:pt idx="12">
                  <c:v>6(2)</c:v>
                </c:pt>
                <c:pt idx="13">
                  <c:v>7(1)</c:v>
                </c:pt>
                <c:pt idx="14">
                  <c:v>7(2)</c:v>
                </c:pt>
                <c:pt idx="15">
                  <c:v>8</c:v>
                </c:pt>
                <c:pt idx="16">
                  <c:v>9</c:v>
                </c:pt>
                <c:pt idx="17">
                  <c:v>10к1</c:v>
                </c:pt>
                <c:pt idx="18">
                  <c:v>10к2</c:v>
                </c:pt>
                <c:pt idx="19">
                  <c:v>10к3</c:v>
                </c:pt>
              </c:strCache>
            </c:strRef>
          </c:cat>
          <c:val>
            <c:numRef>
              <c:f>'6 класс'!$C$25:$W$25</c:f>
              <c:numCache>
                <c:formatCode>0.0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2</c:v>
                </c:pt>
                <c:pt idx="10">
                  <c:v>2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2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Биология!$B$25</c:f>
              <c:strCache>
                <c:ptCount val="1"/>
                <c:pt idx="0">
                  <c:v>4</c:v>
                </c:pt>
              </c:strCache>
            </c:strRef>
          </c:tx>
          <c:cat>
            <c:strRef>
              <c:f>Биология!$C$3:$V$3</c:f>
              <c:strCache>
                <c:ptCount val="20"/>
                <c:pt idx="0">
                  <c:v>1(1)</c:v>
                </c:pt>
                <c:pt idx="1">
                  <c:v>1(2)</c:v>
                </c:pt>
                <c:pt idx="2">
                  <c:v>1(3)</c:v>
                </c:pt>
                <c:pt idx="3">
                  <c:v>2(1)</c:v>
                </c:pt>
                <c:pt idx="4">
                  <c:v>2(2)</c:v>
                </c:pt>
                <c:pt idx="5">
                  <c:v>3(1)</c:v>
                </c:pt>
                <c:pt idx="6">
                  <c:v>3(2)</c:v>
                </c:pt>
                <c:pt idx="7">
                  <c:v>4(1)</c:v>
                </c:pt>
                <c:pt idx="8">
                  <c:v>4(2)</c:v>
                </c:pt>
                <c:pt idx="9">
                  <c:v>4(3)</c:v>
                </c:pt>
                <c:pt idx="10">
                  <c:v>5</c:v>
                </c:pt>
                <c:pt idx="11">
                  <c:v>6(1)</c:v>
                </c:pt>
                <c:pt idx="12">
                  <c:v>6(2)</c:v>
                </c:pt>
                <c:pt idx="13">
                  <c:v>7(1)</c:v>
                </c:pt>
                <c:pt idx="14">
                  <c:v>7(2)</c:v>
                </c:pt>
                <c:pt idx="15">
                  <c:v>8</c:v>
                </c:pt>
                <c:pt idx="16">
                  <c:v>9</c:v>
                </c:pt>
                <c:pt idx="17">
                  <c:v>10к1</c:v>
                </c:pt>
                <c:pt idx="18">
                  <c:v>10к2</c:v>
                </c:pt>
                <c:pt idx="19">
                  <c:v>10к3</c:v>
                </c:pt>
              </c:strCache>
            </c:strRef>
          </c:cat>
          <c:val>
            <c:numRef>
              <c:f>'6 класс'!$C$26:$W$26</c:f>
              <c:numCache>
                <c:formatCode>0.0</c:formatCode>
                <c:ptCount val="21"/>
                <c:pt idx="0">
                  <c:v>0.83333333333333337</c:v>
                </c:pt>
                <c:pt idx="1">
                  <c:v>0.16666666666666666</c:v>
                </c:pt>
                <c:pt idx="2">
                  <c:v>0.83333333333333337</c:v>
                </c:pt>
                <c:pt idx="3">
                  <c:v>0.66666666666666663</c:v>
                </c:pt>
                <c:pt idx="4">
                  <c:v>0.83333333333333337</c:v>
                </c:pt>
                <c:pt idx="5">
                  <c:v>0.33333333333333331</c:v>
                </c:pt>
                <c:pt idx="6">
                  <c:v>0.5</c:v>
                </c:pt>
                <c:pt idx="7">
                  <c:v>0.66666666666666663</c:v>
                </c:pt>
                <c:pt idx="8">
                  <c:v>0.33333333333333331</c:v>
                </c:pt>
                <c:pt idx="9">
                  <c:v>0.83333333333333337</c:v>
                </c:pt>
                <c:pt idx="10">
                  <c:v>1.8333333333333333</c:v>
                </c:pt>
                <c:pt idx="11">
                  <c:v>1</c:v>
                </c:pt>
                <c:pt idx="12">
                  <c:v>0.33333333333333331</c:v>
                </c:pt>
                <c:pt idx="13">
                  <c:v>0.16666666666666666</c:v>
                </c:pt>
                <c:pt idx="14">
                  <c:v>1.8333333333333333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1.6666666666666667</c:v>
                </c:pt>
                <c:pt idx="19">
                  <c:v>2</c:v>
                </c:pt>
                <c:pt idx="20">
                  <c:v>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Биология!$B$26</c:f>
              <c:strCache>
                <c:ptCount val="1"/>
                <c:pt idx="0">
                  <c:v>3</c:v>
                </c:pt>
              </c:strCache>
            </c:strRef>
          </c:tx>
          <c:cat>
            <c:strRef>
              <c:f>Биология!$C$3:$V$3</c:f>
              <c:strCache>
                <c:ptCount val="20"/>
                <c:pt idx="0">
                  <c:v>1(1)</c:v>
                </c:pt>
                <c:pt idx="1">
                  <c:v>1(2)</c:v>
                </c:pt>
                <c:pt idx="2">
                  <c:v>1(3)</c:v>
                </c:pt>
                <c:pt idx="3">
                  <c:v>2(1)</c:v>
                </c:pt>
                <c:pt idx="4">
                  <c:v>2(2)</c:v>
                </c:pt>
                <c:pt idx="5">
                  <c:v>3(1)</c:v>
                </c:pt>
                <c:pt idx="6">
                  <c:v>3(2)</c:v>
                </c:pt>
                <c:pt idx="7">
                  <c:v>4(1)</c:v>
                </c:pt>
                <c:pt idx="8">
                  <c:v>4(2)</c:v>
                </c:pt>
                <c:pt idx="9">
                  <c:v>4(3)</c:v>
                </c:pt>
                <c:pt idx="10">
                  <c:v>5</c:v>
                </c:pt>
                <c:pt idx="11">
                  <c:v>6(1)</c:v>
                </c:pt>
                <c:pt idx="12">
                  <c:v>6(2)</c:v>
                </c:pt>
                <c:pt idx="13">
                  <c:v>7(1)</c:v>
                </c:pt>
                <c:pt idx="14">
                  <c:v>7(2)</c:v>
                </c:pt>
                <c:pt idx="15">
                  <c:v>8</c:v>
                </c:pt>
                <c:pt idx="16">
                  <c:v>9</c:v>
                </c:pt>
                <c:pt idx="17">
                  <c:v>10к1</c:v>
                </c:pt>
                <c:pt idx="18">
                  <c:v>10к2</c:v>
                </c:pt>
                <c:pt idx="19">
                  <c:v>10к3</c:v>
                </c:pt>
              </c:strCache>
            </c:strRef>
          </c:cat>
          <c:val>
            <c:numRef>
              <c:f>'6 класс'!$C$27:$W$27</c:f>
              <c:numCache>
                <c:formatCode>0.0</c:formatCode>
                <c:ptCount val="21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0.33333333333333331</c:v>
                </c:pt>
                <c:pt idx="5">
                  <c:v>0.66666666666666663</c:v>
                </c:pt>
                <c:pt idx="6">
                  <c:v>0.66666666666666663</c:v>
                </c:pt>
                <c:pt idx="7">
                  <c:v>0.33333333333333331</c:v>
                </c:pt>
                <c:pt idx="8">
                  <c:v>0</c:v>
                </c:pt>
                <c:pt idx="9">
                  <c:v>1</c:v>
                </c:pt>
                <c:pt idx="10">
                  <c:v>1.3333333333333333</c:v>
                </c:pt>
                <c:pt idx="11">
                  <c:v>0.33333333333333331</c:v>
                </c:pt>
                <c:pt idx="12">
                  <c:v>0.33333333333333331</c:v>
                </c:pt>
                <c:pt idx="13">
                  <c:v>0.66666666666666663</c:v>
                </c:pt>
                <c:pt idx="14">
                  <c:v>1.6666666666666667</c:v>
                </c:pt>
                <c:pt idx="15">
                  <c:v>0.66666666666666663</c:v>
                </c:pt>
                <c:pt idx="16">
                  <c:v>0.33333333333333331</c:v>
                </c:pt>
                <c:pt idx="17">
                  <c:v>0.33333333333333331</c:v>
                </c:pt>
                <c:pt idx="18">
                  <c:v>1</c:v>
                </c:pt>
                <c:pt idx="19">
                  <c:v>2</c:v>
                </c:pt>
                <c:pt idx="20">
                  <c:v>2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Биология!$B$27</c:f>
              <c:strCache>
                <c:ptCount val="1"/>
                <c:pt idx="0">
                  <c:v>2</c:v>
                </c:pt>
              </c:strCache>
            </c:strRef>
          </c:tx>
          <c:cat>
            <c:strRef>
              <c:f>Биология!$C$3:$V$3</c:f>
              <c:strCache>
                <c:ptCount val="20"/>
                <c:pt idx="0">
                  <c:v>1(1)</c:v>
                </c:pt>
                <c:pt idx="1">
                  <c:v>1(2)</c:v>
                </c:pt>
                <c:pt idx="2">
                  <c:v>1(3)</c:v>
                </c:pt>
                <c:pt idx="3">
                  <c:v>2(1)</c:v>
                </c:pt>
                <c:pt idx="4">
                  <c:v>2(2)</c:v>
                </c:pt>
                <c:pt idx="5">
                  <c:v>3(1)</c:v>
                </c:pt>
                <c:pt idx="6">
                  <c:v>3(2)</c:v>
                </c:pt>
                <c:pt idx="7">
                  <c:v>4(1)</c:v>
                </c:pt>
                <c:pt idx="8">
                  <c:v>4(2)</c:v>
                </c:pt>
                <c:pt idx="9">
                  <c:v>4(3)</c:v>
                </c:pt>
                <c:pt idx="10">
                  <c:v>5</c:v>
                </c:pt>
                <c:pt idx="11">
                  <c:v>6(1)</c:v>
                </c:pt>
                <c:pt idx="12">
                  <c:v>6(2)</c:v>
                </c:pt>
                <c:pt idx="13">
                  <c:v>7(1)</c:v>
                </c:pt>
                <c:pt idx="14">
                  <c:v>7(2)</c:v>
                </c:pt>
                <c:pt idx="15">
                  <c:v>8</c:v>
                </c:pt>
                <c:pt idx="16">
                  <c:v>9</c:v>
                </c:pt>
                <c:pt idx="17">
                  <c:v>10к1</c:v>
                </c:pt>
                <c:pt idx="18">
                  <c:v>10к2</c:v>
                </c:pt>
                <c:pt idx="19">
                  <c:v>10к3</c:v>
                </c:pt>
              </c:strCache>
            </c:strRef>
          </c:cat>
          <c:val>
            <c:numRef>
              <c:f>'6 класс'!$C$28:$W$28</c:f>
              <c:numCache>
                <c:formatCode>0.0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Биология!$B$28</c:f>
              <c:strCache>
                <c:ptCount val="1"/>
                <c:pt idx="0">
                  <c:v>медиана</c:v>
                </c:pt>
              </c:strCache>
            </c:strRef>
          </c:tx>
          <c:cat>
            <c:strRef>
              <c:f>Биология!$C$3:$V$3</c:f>
              <c:strCache>
                <c:ptCount val="20"/>
                <c:pt idx="0">
                  <c:v>1(1)</c:v>
                </c:pt>
                <c:pt idx="1">
                  <c:v>1(2)</c:v>
                </c:pt>
                <c:pt idx="2">
                  <c:v>1(3)</c:v>
                </c:pt>
                <c:pt idx="3">
                  <c:v>2(1)</c:v>
                </c:pt>
                <c:pt idx="4">
                  <c:v>2(2)</c:v>
                </c:pt>
                <c:pt idx="5">
                  <c:v>3(1)</c:v>
                </c:pt>
                <c:pt idx="6">
                  <c:v>3(2)</c:v>
                </c:pt>
                <c:pt idx="7">
                  <c:v>4(1)</c:v>
                </c:pt>
                <c:pt idx="8">
                  <c:v>4(2)</c:v>
                </c:pt>
                <c:pt idx="9">
                  <c:v>4(3)</c:v>
                </c:pt>
                <c:pt idx="10">
                  <c:v>5</c:v>
                </c:pt>
                <c:pt idx="11">
                  <c:v>6(1)</c:v>
                </c:pt>
                <c:pt idx="12">
                  <c:v>6(2)</c:v>
                </c:pt>
                <c:pt idx="13">
                  <c:v>7(1)</c:v>
                </c:pt>
                <c:pt idx="14">
                  <c:v>7(2)</c:v>
                </c:pt>
                <c:pt idx="15">
                  <c:v>8</c:v>
                </c:pt>
                <c:pt idx="16">
                  <c:v>9</c:v>
                </c:pt>
                <c:pt idx="17">
                  <c:v>10к1</c:v>
                </c:pt>
                <c:pt idx="18">
                  <c:v>10к2</c:v>
                </c:pt>
                <c:pt idx="19">
                  <c:v>10к3</c:v>
                </c:pt>
              </c:strCache>
            </c:strRef>
          </c:cat>
          <c:val>
            <c:numRef>
              <c:f>'6 класс'!$C$29:$W$29</c:f>
              <c:numCache>
                <c:formatCode>0.0</c:formatCode>
                <c:ptCount val="21"/>
                <c:pt idx="0">
                  <c:v>0.41666666666666669</c:v>
                </c:pt>
                <c:pt idx="1">
                  <c:v>8.3333333333333329E-2</c:v>
                </c:pt>
                <c:pt idx="2">
                  <c:v>0</c:v>
                </c:pt>
                <c:pt idx="3">
                  <c:v>0.83333333333333326</c:v>
                </c:pt>
                <c:pt idx="4">
                  <c:v>0.58333333333333326</c:v>
                </c:pt>
                <c:pt idx="5">
                  <c:v>0.5</c:v>
                </c:pt>
                <c:pt idx="6">
                  <c:v>0.58333333333333326</c:v>
                </c:pt>
                <c:pt idx="7">
                  <c:v>0.5</c:v>
                </c:pt>
                <c:pt idx="8">
                  <c:v>0.16666666666666666</c:v>
                </c:pt>
                <c:pt idx="9">
                  <c:v>1.5</c:v>
                </c:pt>
                <c:pt idx="10">
                  <c:v>1.5833333333333333</c:v>
                </c:pt>
                <c:pt idx="11">
                  <c:v>0.66666666666666674</c:v>
                </c:pt>
                <c:pt idx="12">
                  <c:v>0.33333333333333331</c:v>
                </c:pt>
                <c:pt idx="13">
                  <c:v>0.41666666666666663</c:v>
                </c:pt>
                <c:pt idx="14">
                  <c:v>1.75</c:v>
                </c:pt>
                <c:pt idx="15">
                  <c:v>0.83333333333333326</c:v>
                </c:pt>
                <c:pt idx="16">
                  <c:v>0.66666666666666674</c:v>
                </c:pt>
                <c:pt idx="17">
                  <c:v>0.66666666666666674</c:v>
                </c:pt>
                <c:pt idx="18">
                  <c:v>1.8333333333333335</c:v>
                </c:pt>
                <c:pt idx="19">
                  <c:v>2</c:v>
                </c:pt>
                <c:pt idx="20">
                  <c:v>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458816"/>
        <c:axId val="119603968"/>
      </c:lineChart>
      <c:catAx>
        <c:axId val="119458816"/>
        <c:scaling>
          <c:orientation val="minMax"/>
        </c:scaling>
        <c:delete val="0"/>
        <c:axPos val="b"/>
        <c:majorTickMark val="out"/>
        <c:minorTickMark val="none"/>
        <c:tickLblPos val="nextTo"/>
        <c:crossAx val="119603968"/>
        <c:crosses val="autoZero"/>
        <c:auto val="1"/>
        <c:lblAlgn val="ctr"/>
        <c:lblOffset val="100"/>
        <c:noMultiLvlLbl val="0"/>
      </c:catAx>
      <c:valAx>
        <c:axId val="119603968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crossAx val="11945881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'7 класс'!$B$28</c:f>
              <c:strCache>
                <c:ptCount val="1"/>
                <c:pt idx="0">
                  <c:v>4</c:v>
                </c:pt>
              </c:strCache>
            </c:strRef>
          </c:tx>
          <c:cat>
            <c:strRef>
              <c:f>'6 класс'!$C$3:$W$3</c:f>
              <c:strCache>
                <c:ptCount val="21"/>
                <c:pt idx="0">
                  <c:v>1(1)</c:v>
                </c:pt>
                <c:pt idx="1">
                  <c:v>1(2)</c:v>
                </c:pt>
                <c:pt idx="2">
                  <c:v>1(3)</c:v>
                </c:pt>
                <c:pt idx="3">
                  <c:v>2(1)</c:v>
                </c:pt>
                <c:pt idx="4">
                  <c:v>2(2)</c:v>
                </c:pt>
                <c:pt idx="5">
                  <c:v>3(1)</c:v>
                </c:pt>
                <c:pt idx="6">
                  <c:v>3(2)</c:v>
                </c:pt>
                <c:pt idx="7">
                  <c:v>3(3)</c:v>
                </c:pt>
                <c:pt idx="8">
                  <c:v>3(4)</c:v>
                </c:pt>
                <c:pt idx="9">
                  <c:v>4</c:v>
                </c:pt>
                <c:pt idx="10">
                  <c:v>5(1)</c:v>
                </c:pt>
                <c:pt idx="11">
                  <c:v>5(2)</c:v>
                </c:pt>
                <c:pt idx="12">
                  <c:v>5(3)</c:v>
                </c:pt>
                <c:pt idx="13">
                  <c:v>6</c:v>
                </c:pt>
                <c:pt idx="14">
                  <c:v>7</c:v>
                </c:pt>
                <c:pt idx="15">
                  <c:v>8(1)</c:v>
                </c:pt>
                <c:pt idx="16">
                  <c:v>8(2)</c:v>
                </c:pt>
                <c:pt idx="17">
                  <c:v>8(3)</c:v>
                </c:pt>
                <c:pt idx="18">
                  <c:v>9</c:v>
                </c:pt>
                <c:pt idx="19">
                  <c:v>10(1)</c:v>
                </c:pt>
                <c:pt idx="20">
                  <c:v>10(2)</c:v>
                </c:pt>
              </c:strCache>
            </c:strRef>
          </c:cat>
          <c:val>
            <c:numRef>
              <c:f>'7 класс'!$C$28:$R$28</c:f>
              <c:numCache>
                <c:formatCode>0.0</c:formatCode>
                <c:ptCount val="16"/>
              </c:numCache>
            </c:numRef>
          </c:val>
          <c:smooth val="0"/>
        </c:ser>
        <c:ser>
          <c:idx val="1"/>
          <c:order val="1"/>
          <c:tx>
            <c:strRef>
              <c:f>'7 класс'!$B$29</c:f>
              <c:strCache>
                <c:ptCount val="1"/>
                <c:pt idx="0">
                  <c:v>3</c:v>
                </c:pt>
              </c:strCache>
            </c:strRef>
          </c:tx>
          <c:cat>
            <c:strRef>
              <c:f>'6 класс'!$C$3:$W$3</c:f>
              <c:strCache>
                <c:ptCount val="21"/>
                <c:pt idx="0">
                  <c:v>1(1)</c:v>
                </c:pt>
                <c:pt idx="1">
                  <c:v>1(2)</c:v>
                </c:pt>
                <c:pt idx="2">
                  <c:v>1(3)</c:v>
                </c:pt>
                <c:pt idx="3">
                  <c:v>2(1)</c:v>
                </c:pt>
                <c:pt idx="4">
                  <c:v>2(2)</c:v>
                </c:pt>
                <c:pt idx="5">
                  <c:v>3(1)</c:v>
                </c:pt>
                <c:pt idx="6">
                  <c:v>3(2)</c:v>
                </c:pt>
                <c:pt idx="7">
                  <c:v>3(3)</c:v>
                </c:pt>
                <c:pt idx="8">
                  <c:v>3(4)</c:v>
                </c:pt>
                <c:pt idx="9">
                  <c:v>4</c:v>
                </c:pt>
                <c:pt idx="10">
                  <c:v>5(1)</c:v>
                </c:pt>
                <c:pt idx="11">
                  <c:v>5(2)</c:v>
                </c:pt>
                <c:pt idx="12">
                  <c:v>5(3)</c:v>
                </c:pt>
                <c:pt idx="13">
                  <c:v>6</c:v>
                </c:pt>
                <c:pt idx="14">
                  <c:v>7</c:v>
                </c:pt>
                <c:pt idx="15">
                  <c:v>8(1)</c:v>
                </c:pt>
                <c:pt idx="16">
                  <c:v>8(2)</c:v>
                </c:pt>
                <c:pt idx="17">
                  <c:v>8(3)</c:v>
                </c:pt>
                <c:pt idx="18">
                  <c:v>9</c:v>
                </c:pt>
                <c:pt idx="19">
                  <c:v>10(1)</c:v>
                </c:pt>
                <c:pt idx="20">
                  <c:v>10(2)</c:v>
                </c:pt>
              </c:strCache>
            </c:strRef>
          </c:cat>
          <c:val>
            <c:numRef>
              <c:f>'7 класс'!$C$29:$R$29</c:f>
              <c:numCache>
                <c:formatCode>0.0</c:formatCode>
                <c:ptCount val="16"/>
                <c:pt idx="0">
                  <c:v>0.63636363636363635</c:v>
                </c:pt>
                <c:pt idx="1">
                  <c:v>1.2727272727272727</c:v>
                </c:pt>
                <c:pt idx="2">
                  <c:v>0.18181818181818182</c:v>
                </c:pt>
                <c:pt idx="3">
                  <c:v>1.5454545454545454</c:v>
                </c:pt>
                <c:pt idx="4">
                  <c:v>1.1818181818181819</c:v>
                </c:pt>
                <c:pt idx="5">
                  <c:v>0.63636363636363635</c:v>
                </c:pt>
                <c:pt idx="6">
                  <c:v>0</c:v>
                </c:pt>
                <c:pt idx="7">
                  <c:v>0.72727272727272729</c:v>
                </c:pt>
                <c:pt idx="8">
                  <c:v>0.90909090909090906</c:v>
                </c:pt>
                <c:pt idx="9">
                  <c:v>0.72727272727272729</c:v>
                </c:pt>
                <c:pt idx="10">
                  <c:v>0.63636363636363635</c:v>
                </c:pt>
                <c:pt idx="11">
                  <c:v>0.63636363636363635</c:v>
                </c:pt>
                <c:pt idx="12">
                  <c:v>1.7272727272727273</c:v>
                </c:pt>
                <c:pt idx="13">
                  <c:v>1.3636363636363635</c:v>
                </c:pt>
                <c:pt idx="14">
                  <c:v>9.0909090909090912E-2</c:v>
                </c:pt>
                <c:pt idx="15">
                  <c:v>0.54545454545454541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'7 класс'!$B$30</c:f>
              <c:strCache>
                <c:ptCount val="1"/>
                <c:pt idx="0">
                  <c:v>2</c:v>
                </c:pt>
              </c:strCache>
            </c:strRef>
          </c:tx>
          <c:cat>
            <c:strRef>
              <c:f>'6 класс'!$C$3:$W$3</c:f>
              <c:strCache>
                <c:ptCount val="21"/>
                <c:pt idx="0">
                  <c:v>1(1)</c:v>
                </c:pt>
                <c:pt idx="1">
                  <c:v>1(2)</c:v>
                </c:pt>
                <c:pt idx="2">
                  <c:v>1(3)</c:v>
                </c:pt>
                <c:pt idx="3">
                  <c:v>2(1)</c:v>
                </c:pt>
                <c:pt idx="4">
                  <c:v>2(2)</c:v>
                </c:pt>
                <c:pt idx="5">
                  <c:v>3(1)</c:v>
                </c:pt>
                <c:pt idx="6">
                  <c:v>3(2)</c:v>
                </c:pt>
                <c:pt idx="7">
                  <c:v>3(3)</c:v>
                </c:pt>
                <c:pt idx="8">
                  <c:v>3(4)</c:v>
                </c:pt>
                <c:pt idx="9">
                  <c:v>4</c:v>
                </c:pt>
                <c:pt idx="10">
                  <c:v>5(1)</c:v>
                </c:pt>
                <c:pt idx="11">
                  <c:v>5(2)</c:v>
                </c:pt>
                <c:pt idx="12">
                  <c:v>5(3)</c:v>
                </c:pt>
                <c:pt idx="13">
                  <c:v>6</c:v>
                </c:pt>
                <c:pt idx="14">
                  <c:v>7</c:v>
                </c:pt>
                <c:pt idx="15">
                  <c:v>8(1)</c:v>
                </c:pt>
                <c:pt idx="16">
                  <c:v>8(2)</c:v>
                </c:pt>
                <c:pt idx="17">
                  <c:v>8(3)</c:v>
                </c:pt>
                <c:pt idx="18">
                  <c:v>9</c:v>
                </c:pt>
                <c:pt idx="19">
                  <c:v>10(1)</c:v>
                </c:pt>
                <c:pt idx="20">
                  <c:v>10(2)</c:v>
                </c:pt>
              </c:strCache>
            </c:strRef>
          </c:cat>
          <c:val>
            <c:numRef>
              <c:f>'7 класс'!$C$30:$R$30</c:f>
              <c:numCache>
                <c:formatCode>0.0</c:formatCode>
                <c:ptCount val="16"/>
                <c:pt idx="0">
                  <c:v>0.5</c:v>
                </c:pt>
                <c:pt idx="1">
                  <c:v>1</c:v>
                </c:pt>
                <c:pt idx="2">
                  <c:v>0</c:v>
                </c:pt>
                <c:pt idx="3">
                  <c:v>1.25</c:v>
                </c:pt>
                <c:pt idx="4">
                  <c:v>1</c:v>
                </c:pt>
                <c:pt idx="5">
                  <c:v>0.375</c:v>
                </c:pt>
                <c:pt idx="6">
                  <c:v>0</c:v>
                </c:pt>
                <c:pt idx="7">
                  <c:v>0.25</c:v>
                </c:pt>
                <c:pt idx="8">
                  <c:v>0.625</c:v>
                </c:pt>
                <c:pt idx="9">
                  <c:v>0.625</c:v>
                </c:pt>
                <c:pt idx="10">
                  <c:v>0.375</c:v>
                </c:pt>
                <c:pt idx="11">
                  <c:v>0</c:v>
                </c:pt>
                <c:pt idx="12">
                  <c:v>0.125</c:v>
                </c:pt>
                <c:pt idx="13">
                  <c:v>0.375</c:v>
                </c:pt>
                <c:pt idx="14">
                  <c:v>0</c:v>
                </c:pt>
                <c:pt idx="15">
                  <c:v>0.25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'7 класс'!$B$31</c:f>
              <c:strCache>
                <c:ptCount val="1"/>
                <c:pt idx="0">
                  <c:v>медиана</c:v>
                </c:pt>
              </c:strCache>
            </c:strRef>
          </c:tx>
          <c:cat>
            <c:strRef>
              <c:f>'6 класс'!$C$3:$W$3</c:f>
              <c:strCache>
                <c:ptCount val="21"/>
                <c:pt idx="0">
                  <c:v>1(1)</c:v>
                </c:pt>
                <c:pt idx="1">
                  <c:v>1(2)</c:v>
                </c:pt>
                <c:pt idx="2">
                  <c:v>1(3)</c:v>
                </c:pt>
                <c:pt idx="3">
                  <c:v>2(1)</c:v>
                </c:pt>
                <c:pt idx="4">
                  <c:v>2(2)</c:v>
                </c:pt>
                <c:pt idx="5">
                  <c:v>3(1)</c:v>
                </c:pt>
                <c:pt idx="6">
                  <c:v>3(2)</c:v>
                </c:pt>
                <c:pt idx="7">
                  <c:v>3(3)</c:v>
                </c:pt>
                <c:pt idx="8">
                  <c:v>3(4)</c:v>
                </c:pt>
                <c:pt idx="9">
                  <c:v>4</c:v>
                </c:pt>
                <c:pt idx="10">
                  <c:v>5(1)</c:v>
                </c:pt>
                <c:pt idx="11">
                  <c:v>5(2)</c:v>
                </c:pt>
                <c:pt idx="12">
                  <c:v>5(3)</c:v>
                </c:pt>
                <c:pt idx="13">
                  <c:v>6</c:v>
                </c:pt>
                <c:pt idx="14">
                  <c:v>7</c:v>
                </c:pt>
                <c:pt idx="15">
                  <c:v>8(1)</c:v>
                </c:pt>
                <c:pt idx="16">
                  <c:v>8(2)</c:v>
                </c:pt>
                <c:pt idx="17">
                  <c:v>8(3)</c:v>
                </c:pt>
                <c:pt idx="18">
                  <c:v>9</c:v>
                </c:pt>
                <c:pt idx="19">
                  <c:v>10(1)</c:v>
                </c:pt>
                <c:pt idx="20">
                  <c:v>10(2)</c:v>
                </c:pt>
              </c:strCache>
            </c:strRef>
          </c:cat>
          <c:val>
            <c:numRef>
              <c:f>'7 класс'!$C$31:$R$31</c:f>
              <c:numCache>
                <c:formatCode>0.0</c:formatCode>
                <c:ptCount val="16"/>
                <c:pt idx="0">
                  <c:v>0.56818181818181812</c:v>
                </c:pt>
                <c:pt idx="1">
                  <c:v>1.1363636363636362</c:v>
                </c:pt>
                <c:pt idx="2">
                  <c:v>9.0909090909090912E-2</c:v>
                </c:pt>
                <c:pt idx="3">
                  <c:v>1.3977272727272727</c:v>
                </c:pt>
                <c:pt idx="4">
                  <c:v>1.0909090909090908</c:v>
                </c:pt>
                <c:pt idx="5">
                  <c:v>0.50568181818181812</c:v>
                </c:pt>
                <c:pt idx="6">
                  <c:v>0</c:v>
                </c:pt>
                <c:pt idx="7">
                  <c:v>0.48863636363636365</c:v>
                </c:pt>
                <c:pt idx="8">
                  <c:v>0.76704545454545459</c:v>
                </c:pt>
                <c:pt idx="9">
                  <c:v>0.67613636363636365</c:v>
                </c:pt>
                <c:pt idx="10">
                  <c:v>0.50568181818181812</c:v>
                </c:pt>
                <c:pt idx="11">
                  <c:v>0.31818181818181818</c:v>
                </c:pt>
                <c:pt idx="12">
                  <c:v>0.92613636363636365</c:v>
                </c:pt>
                <c:pt idx="13">
                  <c:v>0.86931818181818177</c:v>
                </c:pt>
                <c:pt idx="14">
                  <c:v>4.5454545454545456E-2</c:v>
                </c:pt>
                <c:pt idx="15">
                  <c:v>0.39772727272727271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120064"/>
        <c:axId val="120121600"/>
      </c:lineChart>
      <c:catAx>
        <c:axId val="120120064"/>
        <c:scaling>
          <c:orientation val="minMax"/>
        </c:scaling>
        <c:delete val="0"/>
        <c:axPos val="b"/>
        <c:majorTickMark val="out"/>
        <c:minorTickMark val="none"/>
        <c:tickLblPos val="nextTo"/>
        <c:crossAx val="120121600"/>
        <c:crosses val="autoZero"/>
        <c:auto val="1"/>
        <c:lblAlgn val="ctr"/>
        <c:lblOffset val="100"/>
        <c:noMultiLvlLbl val="0"/>
      </c:catAx>
      <c:valAx>
        <c:axId val="120121600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crossAx val="12012006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'8 класс'!$B$33</c:f>
              <c:strCache>
                <c:ptCount val="1"/>
                <c:pt idx="0">
                  <c:v>4</c:v>
                </c:pt>
              </c:strCache>
            </c:strRef>
          </c:tx>
          <c:cat>
            <c:strRef>
              <c:f>'8 класс'!$C$3:$Z$3</c:f>
              <c:strCache>
                <c:ptCount val="24"/>
                <c:pt idx="0">
                  <c:v>1(1)</c:v>
                </c:pt>
                <c:pt idx="1">
                  <c:v>1(2)</c:v>
                </c:pt>
                <c:pt idx="2">
                  <c:v>2.1</c:v>
                </c:pt>
                <c:pt idx="3">
                  <c:v>2.2</c:v>
                </c:pt>
                <c:pt idx="4">
                  <c:v>2.3</c:v>
                </c:pt>
                <c:pt idx="5">
                  <c:v>2.4</c:v>
                </c:pt>
                <c:pt idx="6">
                  <c:v>3</c:v>
                </c:pt>
                <c:pt idx="7">
                  <c:v>4.1</c:v>
                </c:pt>
                <c:pt idx="8">
                  <c:v>4.2</c:v>
                </c:pt>
                <c:pt idx="9">
                  <c:v>5.1</c:v>
                </c:pt>
                <c:pt idx="10">
                  <c:v>5.2</c:v>
                </c:pt>
                <c:pt idx="11">
                  <c:v>6.1</c:v>
                </c:pt>
                <c:pt idx="12">
                  <c:v>6.2</c:v>
                </c:pt>
                <c:pt idx="13">
                  <c:v>7</c:v>
                </c:pt>
                <c:pt idx="14">
                  <c:v>8.1</c:v>
                </c:pt>
                <c:pt idx="15">
                  <c:v>8.2</c:v>
                </c:pt>
                <c:pt idx="16">
                  <c:v>9</c:v>
                </c:pt>
                <c:pt idx="17">
                  <c:v>10.1</c:v>
                </c:pt>
                <c:pt idx="18">
                  <c:v>10.2</c:v>
                </c:pt>
                <c:pt idx="19">
                  <c:v>11</c:v>
                </c:pt>
                <c:pt idx="20">
                  <c:v>12</c:v>
                </c:pt>
                <c:pt idx="21">
                  <c:v>13.1</c:v>
                </c:pt>
                <c:pt idx="22">
                  <c:v>13(2)</c:v>
                </c:pt>
                <c:pt idx="23">
                  <c:v>всего баллов</c:v>
                </c:pt>
              </c:strCache>
            </c:strRef>
          </c:cat>
          <c:val>
            <c:numRef>
              <c:f>'8 класс'!$C$33:$Y$33</c:f>
              <c:numCache>
                <c:formatCode>0.0</c:formatCode>
                <c:ptCount val="23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1.5</c:v>
                </c:pt>
                <c:pt idx="5">
                  <c:v>0.5</c:v>
                </c:pt>
                <c:pt idx="6">
                  <c:v>2</c:v>
                </c:pt>
                <c:pt idx="7">
                  <c:v>0</c:v>
                </c:pt>
                <c:pt idx="8">
                  <c:v>2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2</c:v>
                </c:pt>
                <c:pt idx="17">
                  <c:v>0.5</c:v>
                </c:pt>
                <c:pt idx="18">
                  <c:v>0.5</c:v>
                </c:pt>
                <c:pt idx="19">
                  <c:v>0.5</c:v>
                </c:pt>
                <c:pt idx="20">
                  <c:v>3</c:v>
                </c:pt>
                <c:pt idx="21">
                  <c:v>2</c:v>
                </c:pt>
                <c:pt idx="22">
                  <c:v>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'8 класс'!$B$34</c:f>
              <c:strCache>
                <c:ptCount val="1"/>
                <c:pt idx="0">
                  <c:v>3</c:v>
                </c:pt>
              </c:strCache>
            </c:strRef>
          </c:tx>
          <c:cat>
            <c:strRef>
              <c:f>'8 класс'!$C$3:$Z$3</c:f>
              <c:strCache>
                <c:ptCount val="24"/>
                <c:pt idx="0">
                  <c:v>1(1)</c:v>
                </c:pt>
                <c:pt idx="1">
                  <c:v>1(2)</c:v>
                </c:pt>
                <c:pt idx="2">
                  <c:v>2.1</c:v>
                </c:pt>
                <c:pt idx="3">
                  <c:v>2.2</c:v>
                </c:pt>
                <c:pt idx="4">
                  <c:v>2.3</c:v>
                </c:pt>
                <c:pt idx="5">
                  <c:v>2.4</c:v>
                </c:pt>
                <c:pt idx="6">
                  <c:v>3</c:v>
                </c:pt>
                <c:pt idx="7">
                  <c:v>4.1</c:v>
                </c:pt>
                <c:pt idx="8">
                  <c:v>4.2</c:v>
                </c:pt>
                <c:pt idx="9">
                  <c:v>5.1</c:v>
                </c:pt>
                <c:pt idx="10">
                  <c:v>5.2</c:v>
                </c:pt>
                <c:pt idx="11">
                  <c:v>6.1</c:v>
                </c:pt>
                <c:pt idx="12">
                  <c:v>6.2</c:v>
                </c:pt>
                <c:pt idx="13">
                  <c:v>7</c:v>
                </c:pt>
                <c:pt idx="14">
                  <c:v>8.1</c:v>
                </c:pt>
                <c:pt idx="15">
                  <c:v>8.2</c:v>
                </c:pt>
                <c:pt idx="16">
                  <c:v>9</c:v>
                </c:pt>
                <c:pt idx="17">
                  <c:v>10.1</c:v>
                </c:pt>
                <c:pt idx="18">
                  <c:v>10.2</c:v>
                </c:pt>
                <c:pt idx="19">
                  <c:v>11</c:v>
                </c:pt>
                <c:pt idx="20">
                  <c:v>12</c:v>
                </c:pt>
                <c:pt idx="21">
                  <c:v>13.1</c:v>
                </c:pt>
                <c:pt idx="22">
                  <c:v>13(2)</c:v>
                </c:pt>
                <c:pt idx="23">
                  <c:v>всего баллов</c:v>
                </c:pt>
              </c:strCache>
            </c:strRef>
          </c:cat>
          <c:val>
            <c:numRef>
              <c:f>'8 класс'!$C$34:$Y$34</c:f>
              <c:numCache>
                <c:formatCode>0.0</c:formatCode>
                <c:ptCount val="23"/>
                <c:pt idx="0">
                  <c:v>0.33333333333333331</c:v>
                </c:pt>
                <c:pt idx="1">
                  <c:v>0</c:v>
                </c:pt>
                <c:pt idx="2">
                  <c:v>1</c:v>
                </c:pt>
                <c:pt idx="3">
                  <c:v>0.66666666666666663</c:v>
                </c:pt>
                <c:pt idx="4">
                  <c:v>0.66666666666666663</c:v>
                </c:pt>
                <c:pt idx="5">
                  <c:v>0</c:v>
                </c:pt>
                <c:pt idx="6">
                  <c:v>0.33333333333333331</c:v>
                </c:pt>
                <c:pt idx="7">
                  <c:v>0.66666666666666663</c:v>
                </c:pt>
                <c:pt idx="8">
                  <c:v>1.3333333333333333</c:v>
                </c:pt>
                <c:pt idx="9">
                  <c:v>1</c:v>
                </c:pt>
                <c:pt idx="10">
                  <c:v>0.66666666666666663</c:v>
                </c:pt>
                <c:pt idx="11">
                  <c:v>0</c:v>
                </c:pt>
                <c:pt idx="12">
                  <c:v>0.33333333333333331</c:v>
                </c:pt>
                <c:pt idx="13">
                  <c:v>0.33333333333333331</c:v>
                </c:pt>
                <c:pt idx="14">
                  <c:v>1</c:v>
                </c:pt>
                <c:pt idx="15">
                  <c:v>0</c:v>
                </c:pt>
                <c:pt idx="16">
                  <c:v>0.33333333333333331</c:v>
                </c:pt>
                <c:pt idx="17">
                  <c:v>0.66666666666666663</c:v>
                </c:pt>
                <c:pt idx="18">
                  <c:v>0</c:v>
                </c:pt>
                <c:pt idx="19">
                  <c:v>0.33333333333333331</c:v>
                </c:pt>
                <c:pt idx="20">
                  <c:v>1.6666666666666667</c:v>
                </c:pt>
                <c:pt idx="21">
                  <c:v>1.6666666666666667</c:v>
                </c:pt>
                <c:pt idx="22">
                  <c:v>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'8 класс'!$B$35</c:f>
              <c:strCache>
                <c:ptCount val="1"/>
                <c:pt idx="0">
                  <c:v>2</c:v>
                </c:pt>
              </c:strCache>
            </c:strRef>
          </c:tx>
          <c:cat>
            <c:strRef>
              <c:f>'8 класс'!$C$3:$Z$3</c:f>
              <c:strCache>
                <c:ptCount val="24"/>
                <c:pt idx="0">
                  <c:v>1(1)</c:v>
                </c:pt>
                <c:pt idx="1">
                  <c:v>1(2)</c:v>
                </c:pt>
                <c:pt idx="2">
                  <c:v>2.1</c:v>
                </c:pt>
                <c:pt idx="3">
                  <c:v>2.2</c:v>
                </c:pt>
                <c:pt idx="4">
                  <c:v>2.3</c:v>
                </c:pt>
                <c:pt idx="5">
                  <c:v>2.4</c:v>
                </c:pt>
                <c:pt idx="6">
                  <c:v>3</c:v>
                </c:pt>
                <c:pt idx="7">
                  <c:v>4.1</c:v>
                </c:pt>
                <c:pt idx="8">
                  <c:v>4.2</c:v>
                </c:pt>
                <c:pt idx="9">
                  <c:v>5.1</c:v>
                </c:pt>
                <c:pt idx="10">
                  <c:v>5.2</c:v>
                </c:pt>
                <c:pt idx="11">
                  <c:v>6.1</c:v>
                </c:pt>
                <c:pt idx="12">
                  <c:v>6.2</c:v>
                </c:pt>
                <c:pt idx="13">
                  <c:v>7</c:v>
                </c:pt>
                <c:pt idx="14">
                  <c:v>8.1</c:v>
                </c:pt>
                <c:pt idx="15">
                  <c:v>8.2</c:v>
                </c:pt>
                <c:pt idx="16">
                  <c:v>9</c:v>
                </c:pt>
                <c:pt idx="17">
                  <c:v>10.1</c:v>
                </c:pt>
                <c:pt idx="18">
                  <c:v>10.2</c:v>
                </c:pt>
                <c:pt idx="19">
                  <c:v>11</c:v>
                </c:pt>
                <c:pt idx="20">
                  <c:v>12</c:v>
                </c:pt>
                <c:pt idx="21">
                  <c:v>13.1</c:v>
                </c:pt>
                <c:pt idx="22">
                  <c:v>13(2)</c:v>
                </c:pt>
                <c:pt idx="23">
                  <c:v>всего баллов</c:v>
                </c:pt>
              </c:strCache>
            </c:strRef>
          </c:cat>
          <c:val>
            <c:numRef>
              <c:f>'8 класс'!$C$35:$Y$35</c:f>
              <c:numCache>
                <c:formatCode>0.0</c:formatCode>
                <c:ptCount val="23"/>
                <c:pt idx="0">
                  <c:v>0.66666666666666663</c:v>
                </c:pt>
                <c:pt idx="1">
                  <c:v>0</c:v>
                </c:pt>
                <c:pt idx="2">
                  <c:v>0</c:v>
                </c:pt>
                <c:pt idx="3">
                  <c:v>0.33333333333333331</c:v>
                </c:pt>
                <c:pt idx="4">
                  <c:v>0</c:v>
                </c:pt>
                <c:pt idx="5">
                  <c:v>0</c:v>
                </c:pt>
                <c:pt idx="6">
                  <c:v>0.33333333333333331</c:v>
                </c:pt>
                <c:pt idx="7">
                  <c:v>0</c:v>
                </c:pt>
                <c:pt idx="8">
                  <c:v>0</c:v>
                </c:pt>
                <c:pt idx="9">
                  <c:v>0.66666666666666663</c:v>
                </c:pt>
                <c:pt idx="10">
                  <c:v>0.66666666666666663</c:v>
                </c:pt>
                <c:pt idx="11">
                  <c:v>0</c:v>
                </c:pt>
                <c:pt idx="12">
                  <c:v>0.33333333333333331</c:v>
                </c:pt>
                <c:pt idx="13">
                  <c:v>0.33333333333333331</c:v>
                </c:pt>
                <c:pt idx="14">
                  <c:v>0</c:v>
                </c:pt>
                <c:pt idx="15">
                  <c:v>0</c:v>
                </c:pt>
                <c:pt idx="16">
                  <c:v>0.66666666666666663</c:v>
                </c:pt>
                <c:pt idx="17">
                  <c:v>0.33333333333333331</c:v>
                </c:pt>
                <c:pt idx="18">
                  <c:v>0</c:v>
                </c:pt>
                <c:pt idx="19">
                  <c:v>0.33333333333333331</c:v>
                </c:pt>
                <c:pt idx="20">
                  <c:v>2</c:v>
                </c:pt>
                <c:pt idx="21">
                  <c:v>1</c:v>
                </c:pt>
                <c:pt idx="22">
                  <c:v>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'8 класс'!$B$36</c:f>
              <c:strCache>
                <c:ptCount val="1"/>
                <c:pt idx="0">
                  <c:v>медиана</c:v>
                </c:pt>
              </c:strCache>
            </c:strRef>
          </c:tx>
          <c:cat>
            <c:strRef>
              <c:f>'8 класс'!$C$3:$Z$3</c:f>
              <c:strCache>
                <c:ptCount val="24"/>
                <c:pt idx="0">
                  <c:v>1(1)</c:v>
                </c:pt>
                <c:pt idx="1">
                  <c:v>1(2)</c:v>
                </c:pt>
                <c:pt idx="2">
                  <c:v>2.1</c:v>
                </c:pt>
                <c:pt idx="3">
                  <c:v>2.2</c:v>
                </c:pt>
                <c:pt idx="4">
                  <c:v>2.3</c:v>
                </c:pt>
                <c:pt idx="5">
                  <c:v>2.4</c:v>
                </c:pt>
                <c:pt idx="6">
                  <c:v>3</c:v>
                </c:pt>
                <c:pt idx="7">
                  <c:v>4.1</c:v>
                </c:pt>
                <c:pt idx="8">
                  <c:v>4.2</c:v>
                </c:pt>
                <c:pt idx="9">
                  <c:v>5.1</c:v>
                </c:pt>
                <c:pt idx="10">
                  <c:v>5.2</c:v>
                </c:pt>
                <c:pt idx="11">
                  <c:v>6.1</c:v>
                </c:pt>
                <c:pt idx="12">
                  <c:v>6.2</c:v>
                </c:pt>
                <c:pt idx="13">
                  <c:v>7</c:v>
                </c:pt>
                <c:pt idx="14">
                  <c:v>8.1</c:v>
                </c:pt>
                <c:pt idx="15">
                  <c:v>8.2</c:v>
                </c:pt>
                <c:pt idx="16">
                  <c:v>9</c:v>
                </c:pt>
                <c:pt idx="17">
                  <c:v>10.1</c:v>
                </c:pt>
                <c:pt idx="18">
                  <c:v>10.2</c:v>
                </c:pt>
                <c:pt idx="19">
                  <c:v>11</c:v>
                </c:pt>
                <c:pt idx="20">
                  <c:v>12</c:v>
                </c:pt>
                <c:pt idx="21">
                  <c:v>13.1</c:v>
                </c:pt>
                <c:pt idx="22">
                  <c:v>13(2)</c:v>
                </c:pt>
                <c:pt idx="23">
                  <c:v>всего баллов</c:v>
                </c:pt>
              </c:strCache>
            </c:strRef>
          </c:cat>
          <c:val>
            <c:numRef>
              <c:f>'8 класс'!$C$36:$Y$36</c:f>
              <c:numCache>
                <c:formatCode>0.0</c:formatCode>
                <c:ptCount val="23"/>
                <c:pt idx="0">
                  <c:v>0.66666666666666663</c:v>
                </c:pt>
                <c:pt idx="1">
                  <c:v>0</c:v>
                </c:pt>
                <c:pt idx="2">
                  <c:v>0</c:v>
                </c:pt>
                <c:pt idx="3">
                  <c:v>0.66666666666666663</c:v>
                </c:pt>
                <c:pt idx="4">
                  <c:v>0.66666666666666663</c:v>
                </c:pt>
                <c:pt idx="5">
                  <c:v>0</c:v>
                </c:pt>
                <c:pt idx="6">
                  <c:v>0.33333333333333331</c:v>
                </c:pt>
                <c:pt idx="7">
                  <c:v>0</c:v>
                </c:pt>
                <c:pt idx="8">
                  <c:v>1.3333333333333333</c:v>
                </c:pt>
                <c:pt idx="9">
                  <c:v>1</c:v>
                </c:pt>
                <c:pt idx="10">
                  <c:v>0.66666666666666663</c:v>
                </c:pt>
                <c:pt idx="11">
                  <c:v>0</c:v>
                </c:pt>
                <c:pt idx="12">
                  <c:v>0.33333333333333331</c:v>
                </c:pt>
                <c:pt idx="13">
                  <c:v>0.33333333333333331</c:v>
                </c:pt>
                <c:pt idx="14">
                  <c:v>0</c:v>
                </c:pt>
                <c:pt idx="15">
                  <c:v>0</c:v>
                </c:pt>
                <c:pt idx="16">
                  <c:v>0.66666666666666663</c:v>
                </c:pt>
                <c:pt idx="17">
                  <c:v>0.5</c:v>
                </c:pt>
                <c:pt idx="18">
                  <c:v>0</c:v>
                </c:pt>
                <c:pt idx="19">
                  <c:v>0.33333333333333331</c:v>
                </c:pt>
                <c:pt idx="20">
                  <c:v>2</c:v>
                </c:pt>
                <c:pt idx="21">
                  <c:v>1.6666666666666667</c:v>
                </c:pt>
                <c:pt idx="22">
                  <c:v>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371648"/>
        <c:axId val="119373184"/>
      </c:lineChart>
      <c:catAx>
        <c:axId val="119371648"/>
        <c:scaling>
          <c:orientation val="minMax"/>
        </c:scaling>
        <c:delete val="0"/>
        <c:axPos val="b"/>
        <c:majorTickMark val="out"/>
        <c:minorTickMark val="none"/>
        <c:tickLblPos val="nextTo"/>
        <c:crossAx val="119373184"/>
        <c:crosses val="autoZero"/>
        <c:auto val="1"/>
        <c:lblAlgn val="ctr"/>
        <c:lblOffset val="100"/>
        <c:noMultiLvlLbl val="0"/>
      </c:catAx>
      <c:valAx>
        <c:axId val="119373184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crossAx val="11937164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'9 класс_20_предметы'!$B$25</c:f>
              <c:strCache>
                <c:ptCount val="1"/>
                <c:pt idx="0">
                  <c:v>4</c:v>
                </c:pt>
              </c:strCache>
            </c:strRef>
          </c:tx>
          <c:cat>
            <c:strRef>
              <c:f>'9 класс_20_предметы'!$C$3:$X$3</c:f>
              <c:strCache>
                <c:ptCount val="22"/>
                <c:pt idx="0">
                  <c:v>1</c:v>
                </c:pt>
                <c:pt idx="1">
                  <c:v>2(1)</c:v>
                </c:pt>
                <c:pt idx="2">
                  <c:v>2(2)</c:v>
                </c:pt>
                <c:pt idx="3">
                  <c:v>2(3)</c:v>
                </c:pt>
                <c:pt idx="4">
                  <c:v>2(4)</c:v>
                </c:pt>
                <c:pt idx="5">
                  <c:v>3</c:v>
                </c:pt>
                <c:pt idx="6">
                  <c:v>4(1)</c:v>
                </c:pt>
                <c:pt idx="7">
                  <c:v>4(2)</c:v>
                </c:pt>
                <c:pt idx="8">
                  <c:v>5(1)</c:v>
                </c:pt>
                <c:pt idx="9">
                  <c:v>5(2)</c:v>
                </c:pt>
                <c:pt idx="10">
                  <c:v>6(1)</c:v>
                </c:pt>
                <c:pt idx="11">
                  <c:v>6(2)</c:v>
                </c:pt>
                <c:pt idx="12">
                  <c:v>7</c:v>
                </c:pt>
                <c:pt idx="13">
                  <c:v>8(1)</c:v>
                </c:pt>
                <c:pt idx="14">
                  <c:v>8(2)</c:v>
                </c:pt>
                <c:pt idx="15">
                  <c:v>9</c:v>
                </c:pt>
                <c:pt idx="16">
                  <c:v>10(1)</c:v>
                </c:pt>
                <c:pt idx="17">
                  <c:v>10(2)</c:v>
                </c:pt>
                <c:pt idx="18">
                  <c:v>11</c:v>
                </c:pt>
                <c:pt idx="19">
                  <c:v>12</c:v>
                </c:pt>
                <c:pt idx="20">
                  <c:v>13(1)</c:v>
                </c:pt>
                <c:pt idx="21">
                  <c:v>13(2)</c:v>
                </c:pt>
              </c:strCache>
            </c:strRef>
          </c:cat>
          <c:val>
            <c:numRef>
              <c:f>'9 класс_20_предметы'!$C$25:$X$25</c:f>
              <c:numCache>
                <c:formatCode>0.0</c:formatCode>
                <c:ptCount val="22"/>
                <c:pt idx="0">
                  <c:v>2</c:v>
                </c:pt>
                <c:pt idx="1">
                  <c:v>1</c:v>
                </c:pt>
                <c:pt idx="2">
                  <c:v>1</c:v>
                </c:pt>
                <c:pt idx="3">
                  <c:v>1.5</c:v>
                </c:pt>
                <c:pt idx="4">
                  <c:v>1</c:v>
                </c:pt>
                <c:pt idx="5">
                  <c:v>0.5</c:v>
                </c:pt>
                <c:pt idx="6">
                  <c:v>0</c:v>
                </c:pt>
                <c:pt idx="7">
                  <c:v>1.5</c:v>
                </c:pt>
                <c:pt idx="8">
                  <c:v>0.5</c:v>
                </c:pt>
                <c:pt idx="9">
                  <c:v>0.5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2</c:v>
                </c:pt>
                <c:pt idx="14">
                  <c:v>0.5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0.5</c:v>
                </c:pt>
                <c:pt idx="19">
                  <c:v>1.5</c:v>
                </c:pt>
                <c:pt idx="20">
                  <c:v>1</c:v>
                </c:pt>
                <c:pt idx="21">
                  <c:v>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'9 класс_20_предметы'!$B$26</c:f>
              <c:strCache>
                <c:ptCount val="1"/>
                <c:pt idx="0">
                  <c:v>3</c:v>
                </c:pt>
              </c:strCache>
            </c:strRef>
          </c:tx>
          <c:cat>
            <c:strRef>
              <c:f>'9 класс_20_предметы'!$C$3:$X$3</c:f>
              <c:strCache>
                <c:ptCount val="22"/>
                <c:pt idx="0">
                  <c:v>1</c:v>
                </c:pt>
                <c:pt idx="1">
                  <c:v>2(1)</c:v>
                </c:pt>
                <c:pt idx="2">
                  <c:v>2(2)</c:v>
                </c:pt>
                <c:pt idx="3">
                  <c:v>2(3)</c:v>
                </c:pt>
                <c:pt idx="4">
                  <c:v>2(4)</c:v>
                </c:pt>
                <c:pt idx="5">
                  <c:v>3</c:v>
                </c:pt>
                <c:pt idx="6">
                  <c:v>4(1)</c:v>
                </c:pt>
                <c:pt idx="7">
                  <c:v>4(2)</c:v>
                </c:pt>
                <c:pt idx="8">
                  <c:v>5(1)</c:v>
                </c:pt>
                <c:pt idx="9">
                  <c:v>5(2)</c:v>
                </c:pt>
                <c:pt idx="10">
                  <c:v>6(1)</c:v>
                </c:pt>
                <c:pt idx="11">
                  <c:v>6(2)</c:v>
                </c:pt>
                <c:pt idx="12">
                  <c:v>7</c:v>
                </c:pt>
                <c:pt idx="13">
                  <c:v>8(1)</c:v>
                </c:pt>
                <c:pt idx="14">
                  <c:v>8(2)</c:v>
                </c:pt>
                <c:pt idx="15">
                  <c:v>9</c:v>
                </c:pt>
                <c:pt idx="16">
                  <c:v>10(1)</c:v>
                </c:pt>
                <c:pt idx="17">
                  <c:v>10(2)</c:v>
                </c:pt>
                <c:pt idx="18">
                  <c:v>11</c:v>
                </c:pt>
                <c:pt idx="19">
                  <c:v>12</c:v>
                </c:pt>
                <c:pt idx="20">
                  <c:v>13(1)</c:v>
                </c:pt>
                <c:pt idx="21">
                  <c:v>13(2)</c:v>
                </c:pt>
              </c:strCache>
            </c:strRef>
          </c:cat>
          <c:val>
            <c:numRef>
              <c:f>'9 класс_20_предметы'!$C$26:$X$26</c:f>
              <c:numCache>
                <c:formatCode>0.0</c:formatCode>
                <c:ptCount val="22"/>
                <c:pt idx="0">
                  <c:v>1.875</c:v>
                </c:pt>
                <c:pt idx="1">
                  <c:v>0.75</c:v>
                </c:pt>
                <c:pt idx="2">
                  <c:v>0.625</c:v>
                </c:pt>
                <c:pt idx="3">
                  <c:v>1</c:v>
                </c:pt>
                <c:pt idx="4">
                  <c:v>0.75</c:v>
                </c:pt>
                <c:pt idx="5">
                  <c:v>1.125</c:v>
                </c:pt>
                <c:pt idx="6">
                  <c:v>0</c:v>
                </c:pt>
                <c:pt idx="7">
                  <c:v>1</c:v>
                </c:pt>
                <c:pt idx="8">
                  <c:v>0.5</c:v>
                </c:pt>
                <c:pt idx="9">
                  <c:v>1.125</c:v>
                </c:pt>
                <c:pt idx="10">
                  <c:v>0.5</c:v>
                </c:pt>
                <c:pt idx="11">
                  <c:v>0.75</c:v>
                </c:pt>
                <c:pt idx="12">
                  <c:v>0.375</c:v>
                </c:pt>
                <c:pt idx="13">
                  <c:v>1</c:v>
                </c:pt>
                <c:pt idx="14">
                  <c:v>0.625</c:v>
                </c:pt>
                <c:pt idx="15">
                  <c:v>0.625</c:v>
                </c:pt>
                <c:pt idx="16">
                  <c:v>0.75</c:v>
                </c:pt>
                <c:pt idx="17">
                  <c:v>0.5</c:v>
                </c:pt>
                <c:pt idx="18">
                  <c:v>0.25</c:v>
                </c:pt>
                <c:pt idx="19">
                  <c:v>1.75</c:v>
                </c:pt>
                <c:pt idx="20">
                  <c:v>0.25</c:v>
                </c:pt>
                <c:pt idx="21">
                  <c:v>0.375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'9 класс_20_предметы'!$B$27</c:f>
              <c:strCache>
                <c:ptCount val="1"/>
                <c:pt idx="0">
                  <c:v>2</c:v>
                </c:pt>
              </c:strCache>
            </c:strRef>
          </c:tx>
          <c:cat>
            <c:strRef>
              <c:f>'9 класс_20_предметы'!$C$3:$X$3</c:f>
              <c:strCache>
                <c:ptCount val="22"/>
                <c:pt idx="0">
                  <c:v>1</c:v>
                </c:pt>
                <c:pt idx="1">
                  <c:v>2(1)</c:v>
                </c:pt>
                <c:pt idx="2">
                  <c:v>2(2)</c:v>
                </c:pt>
                <c:pt idx="3">
                  <c:v>2(3)</c:v>
                </c:pt>
                <c:pt idx="4">
                  <c:v>2(4)</c:v>
                </c:pt>
                <c:pt idx="5">
                  <c:v>3</c:v>
                </c:pt>
                <c:pt idx="6">
                  <c:v>4(1)</c:v>
                </c:pt>
                <c:pt idx="7">
                  <c:v>4(2)</c:v>
                </c:pt>
                <c:pt idx="8">
                  <c:v>5(1)</c:v>
                </c:pt>
                <c:pt idx="9">
                  <c:v>5(2)</c:v>
                </c:pt>
                <c:pt idx="10">
                  <c:v>6(1)</c:v>
                </c:pt>
                <c:pt idx="11">
                  <c:v>6(2)</c:v>
                </c:pt>
                <c:pt idx="12">
                  <c:v>7</c:v>
                </c:pt>
                <c:pt idx="13">
                  <c:v>8(1)</c:v>
                </c:pt>
                <c:pt idx="14">
                  <c:v>8(2)</c:v>
                </c:pt>
                <c:pt idx="15">
                  <c:v>9</c:v>
                </c:pt>
                <c:pt idx="16">
                  <c:v>10(1)</c:v>
                </c:pt>
                <c:pt idx="17">
                  <c:v>10(2)</c:v>
                </c:pt>
                <c:pt idx="18">
                  <c:v>11</c:v>
                </c:pt>
                <c:pt idx="19">
                  <c:v>12</c:v>
                </c:pt>
                <c:pt idx="20">
                  <c:v>13(1)</c:v>
                </c:pt>
                <c:pt idx="21">
                  <c:v>13(2)</c:v>
                </c:pt>
              </c:strCache>
            </c:strRef>
          </c:cat>
          <c:val>
            <c:numRef>
              <c:f>'9 класс_20_предметы'!$C$27:$X$27</c:f>
              <c:numCache>
                <c:formatCode>0.0</c:formatCode>
                <c:ptCount val="22"/>
                <c:pt idx="0">
                  <c:v>0.5714285714285714</c:v>
                </c:pt>
                <c:pt idx="1">
                  <c:v>0</c:v>
                </c:pt>
                <c:pt idx="2">
                  <c:v>0.2857142857142857</c:v>
                </c:pt>
                <c:pt idx="3">
                  <c:v>1</c:v>
                </c:pt>
                <c:pt idx="4">
                  <c:v>0.7142857142857143</c:v>
                </c:pt>
                <c:pt idx="5">
                  <c:v>0.8571428571428571</c:v>
                </c:pt>
                <c:pt idx="6">
                  <c:v>0</c:v>
                </c:pt>
                <c:pt idx="7">
                  <c:v>0.5714285714285714</c:v>
                </c:pt>
                <c:pt idx="8">
                  <c:v>0.2857142857142857</c:v>
                </c:pt>
                <c:pt idx="9">
                  <c:v>0.14285714285714285</c:v>
                </c:pt>
                <c:pt idx="10">
                  <c:v>0.5714285714285714</c:v>
                </c:pt>
                <c:pt idx="11">
                  <c:v>0.7142857142857143</c:v>
                </c:pt>
                <c:pt idx="12">
                  <c:v>0.2857142857142857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0.7142857142857143</c:v>
                </c:pt>
                <c:pt idx="17">
                  <c:v>0.2857142857142857</c:v>
                </c:pt>
                <c:pt idx="18">
                  <c:v>0.2857142857142857</c:v>
                </c:pt>
                <c:pt idx="19">
                  <c:v>1</c:v>
                </c:pt>
                <c:pt idx="20">
                  <c:v>0.2857142857142857</c:v>
                </c:pt>
                <c:pt idx="21">
                  <c:v>0.14285714285714285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'9 класс_20_предметы'!$B$28</c:f>
              <c:strCache>
                <c:ptCount val="1"/>
                <c:pt idx="0">
                  <c:v>медиана</c:v>
                </c:pt>
              </c:strCache>
            </c:strRef>
          </c:tx>
          <c:cat>
            <c:strRef>
              <c:f>'9 класс_20_предметы'!$C$3:$X$3</c:f>
              <c:strCache>
                <c:ptCount val="22"/>
                <c:pt idx="0">
                  <c:v>1</c:v>
                </c:pt>
                <c:pt idx="1">
                  <c:v>2(1)</c:v>
                </c:pt>
                <c:pt idx="2">
                  <c:v>2(2)</c:v>
                </c:pt>
                <c:pt idx="3">
                  <c:v>2(3)</c:v>
                </c:pt>
                <c:pt idx="4">
                  <c:v>2(4)</c:v>
                </c:pt>
                <c:pt idx="5">
                  <c:v>3</c:v>
                </c:pt>
                <c:pt idx="6">
                  <c:v>4(1)</c:v>
                </c:pt>
                <c:pt idx="7">
                  <c:v>4(2)</c:v>
                </c:pt>
                <c:pt idx="8">
                  <c:v>5(1)</c:v>
                </c:pt>
                <c:pt idx="9">
                  <c:v>5(2)</c:v>
                </c:pt>
                <c:pt idx="10">
                  <c:v>6(1)</c:v>
                </c:pt>
                <c:pt idx="11">
                  <c:v>6(2)</c:v>
                </c:pt>
                <c:pt idx="12">
                  <c:v>7</c:v>
                </c:pt>
                <c:pt idx="13">
                  <c:v>8(1)</c:v>
                </c:pt>
                <c:pt idx="14">
                  <c:v>8(2)</c:v>
                </c:pt>
                <c:pt idx="15">
                  <c:v>9</c:v>
                </c:pt>
                <c:pt idx="16">
                  <c:v>10(1)</c:v>
                </c:pt>
                <c:pt idx="17">
                  <c:v>10(2)</c:v>
                </c:pt>
                <c:pt idx="18">
                  <c:v>11</c:v>
                </c:pt>
                <c:pt idx="19">
                  <c:v>12</c:v>
                </c:pt>
                <c:pt idx="20">
                  <c:v>13(1)</c:v>
                </c:pt>
                <c:pt idx="21">
                  <c:v>13(2)</c:v>
                </c:pt>
              </c:strCache>
            </c:strRef>
          </c:cat>
          <c:val>
            <c:numRef>
              <c:f>'9 класс_20_предметы'!$C$28:$X$28</c:f>
              <c:numCache>
                <c:formatCode>0.0</c:formatCode>
                <c:ptCount val="22"/>
                <c:pt idx="0">
                  <c:v>1.875</c:v>
                </c:pt>
                <c:pt idx="1">
                  <c:v>0.75</c:v>
                </c:pt>
                <c:pt idx="2">
                  <c:v>0.625</c:v>
                </c:pt>
                <c:pt idx="3">
                  <c:v>1</c:v>
                </c:pt>
                <c:pt idx="4">
                  <c:v>0.75</c:v>
                </c:pt>
                <c:pt idx="5">
                  <c:v>0.8571428571428571</c:v>
                </c:pt>
                <c:pt idx="6">
                  <c:v>0</c:v>
                </c:pt>
                <c:pt idx="7">
                  <c:v>1</c:v>
                </c:pt>
                <c:pt idx="8">
                  <c:v>0.5</c:v>
                </c:pt>
                <c:pt idx="9">
                  <c:v>0.5</c:v>
                </c:pt>
                <c:pt idx="10">
                  <c:v>0.5714285714285714</c:v>
                </c:pt>
                <c:pt idx="11">
                  <c:v>0.75</c:v>
                </c:pt>
                <c:pt idx="12">
                  <c:v>0.375</c:v>
                </c:pt>
                <c:pt idx="13">
                  <c:v>1</c:v>
                </c:pt>
                <c:pt idx="14">
                  <c:v>0.5</c:v>
                </c:pt>
                <c:pt idx="15">
                  <c:v>0.625</c:v>
                </c:pt>
                <c:pt idx="16">
                  <c:v>0.75</c:v>
                </c:pt>
                <c:pt idx="17">
                  <c:v>0.5</c:v>
                </c:pt>
                <c:pt idx="18">
                  <c:v>0.2857142857142857</c:v>
                </c:pt>
                <c:pt idx="19">
                  <c:v>1.5</c:v>
                </c:pt>
                <c:pt idx="20">
                  <c:v>0.2857142857142857</c:v>
                </c:pt>
                <c:pt idx="21">
                  <c:v>0.375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551488"/>
        <c:axId val="119553024"/>
      </c:lineChart>
      <c:catAx>
        <c:axId val="119551488"/>
        <c:scaling>
          <c:orientation val="minMax"/>
        </c:scaling>
        <c:delete val="0"/>
        <c:axPos val="b"/>
        <c:majorTickMark val="out"/>
        <c:minorTickMark val="none"/>
        <c:tickLblPos val="nextTo"/>
        <c:crossAx val="119553024"/>
        <c:crosses val="autoZero"/>
        <c:auto val="1"/>
        <c:lblAlgn val="ctr"/>
        <c:lblOffset val="100"/>
        <c:noMultiLvlLbl val="0"/>
      </c:catAx>
      <c:valAx>
        <c:axId val="119553024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crossAx val="11955148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Биология!$AG$28</c:f>
              <c:strCache>
                <c:ptCount val="1"/>
                <c:pt idx="0">
                  <c:v>4</c:v>
                </c:pt>
              </c:strCache>
            </c:strRef>
          </c:tx>
          <c:cat>
            <c:strRef>
              <c:f>Биология!$AH$3:$BB$3</c:f>
              <c:strCache>
                <c:ptCount val="21"/>
                <c:pt idx="0">
                  <c:v>1(1)</c:v>
                </c:pt>
                <c:pt idx="1">
                  <c:v>1(2)</c:v>
                </c:pt>
                <c:pt idx="2">
                  <c:v>1(3)</c:v>
                </c:pt>
                <c:pt idx="3">
                  <c:v>2(1)</c:v>
                </c:pt>
                <c:pt idx="4">
                  <c:v>2(2)</c:v>
                </c:pt>
                <c:pt idx="5">
                  <c:v>3(1)</c:v>
                </c:pt>
                <c:pt idx="6">
                  <c:v>3(2)</c:v>
                </c:pt>
                <c:pt idx="7">
                  <c:v>3(3)</c:v>
                </c:pt>
                <c:pt idx="8">
                  <c:v>3(4)</c:v>
                </c:pt>
                <c:pt idx="9">
                  <c:v>4</c:v>
                </c:pt>
                <c:pt idx="10">
                  <c:v>5(1)</c:v>
                </c:pt>
                <c:pt idx="11">
                  <c:v>5(2)</c:v>
                </c:pt>
                <c:pt idx="12">
                  <c:v>5(3)</c:v>
                </c:pt>
                <c:pt idx="13">
                  <c:v>6</c:v>
                </c:pt>
                <c:pt idx="14">
                  <c:v>7</c:v>
                </c:pt>
                <c:pt idx="15">
                  <c:v>8(1)</c:v>
                </c:pt>
                <c:pt idx="16">
                  <c:v>8(2)</c:v>
                </c:pt>
                <c:pt idx="17">
                  <c:v>8(3)</c:v>
                </c:pt>
                <c:pt idx="18">
                  <c:v>9</c:v>
                </c:pt>
                <c:pt idx="19">
                  <c:v>10(1)</c:v>
                </c:pt>
                <c:pt idx="20">
                  <c:v>10(2)</c:v>
                </c:pt>
              </c:strCache>
            </c:strRef>
          </c:cat>
          <c:val>
            <c:numRef>
              <c:f>Биология!$AH$28:$BB$28</c:f>
              <c:numCache>
                <c:formatCode>0.0</c:formatCode>
                <c:ptCount val="21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0.66666666666666663</c:v>
                </c:pt>
                <c:pt idx="4">
                  <c:v>1</c:v>
                </c:pt>
                <c:pt idx="5">
                  <c:v>0.66666666666666663</c:v>
                </c:pt>
                <c:pt idx="6">
                  <c:v>0</c:v>
                </c:pt>
                <c:pt idx="7">
                  <c:v>1</c:v>
                </c:pt>
                <c:pt idx="8">
                  <c:v>0.33333333333333331</c:v>
                </c:pt>
                <c:pt idx="9">
                  <c:v>1</c:v>
                </c:pt>
                <c:pt idx="10">
                  <c:v>0.66666666666666663</c:v>
                </c:pt>
                <c:pt idx="11">
                  <c:v>0.33333333333333331</c:v>
                </c:pt>
                <c:pt idx="12">
                  <c:v>1</c:v>
                </c:pt>
                <c:pt idx="13">
                  <c:v>0.66666666666666663</c:v>
                </c:pt>
                <c:pt idx="14">
                  <c:v>2</c:v>
                </c:pt>
                <c:pt idx="15">
                  <c:v>1</c:v>
                </c:pt>
                <c:pt idx="16">
                  <c:v>0.66666666666666663</c:v>
                </c:pt>
                <c:pt idx="17">
                  <c:v>1.3333333333333333</c:v>
                </c:pt>
                <c:pt idx="18">
                  <c:v>1.6666666666666667</c:v>
                </c:pt>
                <c:pt idx="19">
                  <c:v>2</c:v>
                </c:pt>
                <c:pt idx="20">
                  <c:v>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Биология!$AG$29</c:f>
              <c:strCache>
                <c:ptCount val="1"/>
                <c:pt idx="0">
                  <c:v>3</c:v>
                </c:pt>
              </c:strCache>
            </c:strRef>
          </c:tx>
          <c:cat>
            <c:strRef>
              <c:f>Биология!$AH$3:$BB$3</c:f>
              <c:strCache>
                <c:ptCount val="21"/>
                <c:pt idx="0">
                  <c:v>1(1)</c:v>
                </c:pt>
                <c:pt idx="1">
                  <c:v>1(2)</c:v>
                </c:pt>
                <c:pt idx="2">
                  <c:v>1(3)</c:v>
                </c:pt>
                <c:pt idx="3">
                  <c:v>2(1)</c:v>
                </c:pt>
                <c:pt idx="4">
                  <c:v>2(2)</c:v>
                </c:pt>
                <c:pt idx="5">
                  <c:v>3(1)</c:v>
                </c:pt>
                <c:pt idx="6">
                  <c:v>3(2)</c:v>
                </c:pt>
                <c:pt idx="7">
                  <c:v>3(3)</c:v>
                </c:pt>
                <c:pt idx="8">
                  <c:v>3(4)</c:v>
                </c:pt>
                <c:pt idx="9">
                  <c:v>4</c:v>
                </c:pt>
                <c:pt idx="10">
                  <c:v>5(1)</c:v>
                </c:pt>
                <c:pt idx="11">
                  <c:v>5(2)</c:v>
                </c:pt>
                <c:pt idx="12">
                  <c:v>5(3)</c:v>
                </c:pt>
                <c:pt idx="13">
                  <c:v>6</c:v>
                </c:pt>
                <c:pt idx="14">
                  <c:v>7</c:v>
                </c:pt>
                <c:pt idx="15">
                  <c:v>8(1)</c:v>
                </c:pt>
                <c:pt idx="16">
                  <c:v>8(2)</c:v>
                </c:pt>
                <c:pt idx="17">
                  <c:v>8(3)</c:v>
                </c:pt>
                <c:pt idx="18">
                  <c:v>9</c:v>
                </c:pt>
                <c:pt idx="19">
                  <c:v>10(1)</c:v>
                </c:pt>
                <c:pt idx="20">
                  <c:v>10(2)</c:v>
                </c:pt>
              </c:strCache>
            </c:strRef>
          </c:cat>
          <c:val>
            <c:numRef>
              <c:f>Биология!$AH$29:$BB$29</c:f>
              <c:numCache>
                <c:formatCode>0.0</c:formatCode>
                <c:ptCount val="21"/>
                <c:pt idx="0">
                  <c:v>0.83333333333333337</c:v>
                </c:pt>
                <c:pt idx="1">
                  <c:v>0</c:v>
                </c:pt>
                <c:pt idx="2">
                  <c:v>0.66666666666666663</c:v>
                </c:pt>
                <c:pt idx="3">
                  <c:v>0.66666666666666663</c:v>
                </c:pt>
                <c:pt idx="4">
                  <c:v>0.33333333333333331</c:v>
                </c:pt>
                <c:pt idx="5">
                  <c:v>0.16666666666666666</c:v>
                </c:pt>
                <c:pt idx="6">
                  <c:v>0</c:v>
                </c:pt>
                <c:pt idx="7">
                  <c:v>0.5</c:v>
                </c:pt>
                <c:pt idx="8">
                  <c:v>0.16666666666666666</c:v>
                </c:pt>
                <c:pt idx="9">
                  <c:v>0.66666666666666663</c:v>
                </c:pt>
                <c:pt idx="10">
                  <c:v>0.66666666666666663</c:v>
                </c:pt>
                <c:pt idx="11">
                  <c:v>0.16666666666666666</c:v>
                </c:pt>
                <c:pt idx="12">
                  <c:v>0.16666666666666666</c:v>
                </c:pt>
                <c:pt idx="13">
                  <c:v>0.5</c:v>
                </c:pt>
                <c:pt idx="14">
                  <c:v>2</c:v>
                </c:pt>
                <c:pt idx="15">
                  <c:v>0.33333333333333331</c:v>
                </c:pt>
                <c:pt idx="16">
                  <c:v>0.5</c:v>
                </c:pt>
                <c:pt idx="17">
                  <c:v>0.5</c:v>
                </c:pt>
                <c:pt idx="18">
                  <c:v>0.5</c:v>
                </c:pt>
                <c:pt idx="19">
                  <c:v>2</c:v>
                </c:pt>
                <c:pt idx="20">
                  <c:v>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Биология!$AG$30</c:f>
              <c:strCache>
                <c:ptCount val="1"/>
                <c:pt idx="0">
                  <c:v>2</c:v>
                </c:pt>
              </c:strCache>
            </c:strRef>
          </c:tx>
          <c:cat>
            <c:strRef>
              <c:f>Биология!$AH$3:$BB$3</c:f>
              <c:strCache>
                <c:ptCount val="21"/>
                <c:pt idx="0">
                  <c:v>1(1)</c:v>
                </c:pt>
                <c:pt idx="1">
                  <c:v>1(2)</c:v>
                </c:pt>
                <c:pt idx="2">
                  <c:v>1(3)</c:v>
                </c:pt>
                <c:pt idx="3">
                  <c:v>2(1)</c:v>
                </c:pt>
                <c:pt idx="4">
                  <c:v>2(2)</c:v>
                </c:pt>
                <c:pt idx="5">
                  <c:v>3(1)</c:v>
                </c:pt>
                <c:pt idx="6">
                  <c:v>3(2)</c:v>
                </c:pt>
                <c:pt idx="7">
                  <c:v>3(3)</c:v>
                </c:pt>
                <c:pt idx="8">
                  <c:v>3(4)</c:v>
                </c:pt>
                <c:pt idx="9">
                  <c:v>4</c:v>
                </c:pt>
                <c:pt idx="10">
                  <c:v>5(1)</c:v>
                </c:pt>
                <c:pt idx="11">
                  <c:v>5(2)</c:v>
                </c:pt>
                <c:pt idx="12">
                  <c:v>5(3)</c:v>
                </c:pt>
                <c:pt idx="13">
                  <c:v>6</c:v>
                </c:pt>
                <c:pt idx="14">
                  <c:v>7</c:v>
                </c:pt>
                <c:pt idx="15">
                  <c:v>8(1)</c:v>
                </c:pt>
                <c:pt idx="16">
                  <c:v>8(2)</c:v>
                </c:pt>
                <c:pt idx="17">
                  <c:v>8(3)</c:v>
                </c:pt>
                <c:pt idx="18">
                  <c:v>9</c:v>
                </c:pt>
                <c:pt idx="19">
                  <c:v>10(1)</c:v>
                </c:pt>
                <c:pt idx="20">
                  <c:v>10(2)</c:v>
                </c:pt>
              </c:strCache>
            </c:strRef>
          </c:cat>
          <c:val>
            <c:numRef>
              <c:f>Биология!$AH$30:$BB$30</c:f>
              <c:numCache>
                <c:formatCode>0.0</c:formatCode>
                <c:ptCount val="21"/>
                <c:pt idx="0">
                  <c:v>0.5</c:v>
                </c:pt>
                <c:pt idx="1">
                  <c:v>0</c:v>
                </c:pt>
                <c:pt idx="2">
                  <c:v>0.58333333333333337</c:v>
                </c:pt>
                <c:pt idx="3">
                  <c:v>0.41666666666666669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8.3333333333333329E-2</c:v>
                </c:pt>
                <c:pt idx="8">
                  <c:v>0</c:v>
                </c:pt>
                <c:pt idx="9">
                  <c:v>0.58333333333333337</c:v>
                </c:pt>
                <c:pt idx="10">
                  <c:v>0.5</c:v>
                </c:pt>
                <c:pt idx="11">
                  <c:v>8.3333333333333329E-2</c:v>
                </c:pt>
                <c:pt idx="12">
                  <c:v>0.16666666666666666</c:v>
                </c:pt>
                <c:pt idx="13">
                  <c:v>0.33333333333333331</c:v>
                </c:pt>
                <c:pt idx="14">
                  <c:v>1.5833333333333333</c:v>
                </c:pt>
                <c:pt idx="15">
                  <c:v>8.3333333333333329E-2</c:v>
                </c:pt>
                <c:pt idx="16">
                  <c:v>0.33333333333333331</c:v>
                </c:pt>
                <c:pt idx="17">
                  <c:v>8.3333333333333329E-2</c:v>
                </c:pt>
                <c:pt idx="18">
                  <c:v>0.5</c:v>
                </c:pt>
                <c:pt idx="19">
                  <c:v>1.5</c:v>
                </c:pt>
                <c:pt idx="20">
                  <c:v>1.25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Биология!$AG$31</c:f>
              <c:strCache>
                <c:ptCount val="1"/>
                <c:pt idx="0">
                  <c:v>медиана</c:v>
                </c:pt>
              </c:strCache>
            </c:strRef>
          </c:tx>
          <c:cat>
            <c:strRef>
              <c:f>Биология!$AH$3:$BB$3</c:f>
              <c:strCache>
                <c:ptCount val="21"/>
                <c:pt idx="0">
                  <c:v>1(1)</c:v>
                </c:pt>
                <c:pt idx="1">
                  <c:v>1(2)</c:v>
                </c:pt>
                <c:pt idx="2">
                  <c:v>1(3)</c:v>
                </c:pt>
                <c:pt idx="3">
                  <c:v>2(1)</c:v>
                </c:pt>
                <c:pt idx="4">
                  <c:v>2(2)</c:v>
                </c:pt>
                <c:pt idx="5">
                  <c:v>3(1)</c:v>
                </c:pt>
                <c:pt idx="6">
                  <c:v>3(2)</c:v>
                </c:pt>
                <c:pt idx="7">
                  <c:v>3(3)</c:v>
                </c:pt>
                <c:pt idx="8">
                  <c:v>3(4)</c:v>
                </c:pt>
                <c:pt idx="9">
                  <c:v>4</c:v>
                </c:pt>
                <c:pt idx="10">
                  <c:v>5(1)</c:v>
                </c:pt>
                <c:pt idx="11">
                  <c:v>5(2)</c:v>
                </c:pt>
                <c:pt idx="12">
                  <c:v>5(3)</c:v>
                </c:pt>
                <c:pt idx="13">
                  <c:v>6</c:v>
                </c:pt>
                <c:pt idx="14">
                  <c:v>7</c:v>
                </c:pt>
                <c:pt idx="15">
                  <c:v>8(1)</c:v>
                </c:pt>
                <c:pt idx="16">
                  <c:v>8(2)</c:v>
                </c:pt>
                <c:pt idx="17">
                  <c:v>8(3)</c:v>
                </c:pt>
                <c:pt idx="18">
                  <c:v>9</c:v>
                </c:pt>
                <c:pt idx="19">
                  <c:v>10(1)</c:v>
                </c:pt>
                <c:pt idx="20">
                  <c:v>10(2)</c:v>
                </c:pt>
              </c:strCache>
            </c:strRef>
          </c:cat>
          <c:val>
            <c:numRef>
              <c:f>Биология!$AH$31:$BB$31</c:f>
              <c:numCache>
                <c:formatCode>0.0</c:formatCode>
                <c:ptCount val="21"/>
                <c:pt idx="0">
                  <c:v>0.83333333333333337</c:v>
                </c:pt>
                <c:pt idx="1">
                  <c:v>0</c:v>
                </c:pt>
                <c:pt idx="2">
                  <c:v>0.66666666666666663</c:v>
                </c:pt>
                <c:pt idx="3">
                  <c:v>0.66666666666666663</c:v>
                </c:pt>
                <c:pt idx="4">
                  <c:v>0.33333333333333331</c:v>
                </c:pt>
                <c:pt idx="5">
                  <c:v>0.16666666666666666</c:v>
                </c:pt>
                <c:pt idx="6">
                  <c:v>0</c:v>
                </c:pt>
                <c:pt idx="7">
                  <c:v>0.5</c:v>
                </c:pt>
                <c:pt idx="8">
                  <c:v>0.16666666666666666</c:v>
                </c:pt>
                <c:pt idx="9">
                  <c:v>0.66666666666666663</c:v>
                </c:pt>
                <c:pt idx="10">
                  <c:v>0.66666666666666663</c:v>
                </c:pt>
                <c:pt idx="11">
                  <c:v>0.16666666666666666</c:v>
                </c:pt>
                <c:pt idx="12">
                  <c:v>0.16666666666666666</c:v>
                </c:pt>
                <c:pt idx="13">
                  <c:v>0.5</c:v>
                </c:pt>
                <c:pt idx="14">
                  <c:v>2</c:v>
                </c:pt>
                <c:pt idx="15">
                  <c:v>0.33333333333333331</c:v>
                </c:pt>
                <c:pt idx="16">
                  <c:v>0.5</c:v>
                </c:pt>
                <c:pt idx="17">
                  <c:v>0.5</c:v>
                </c:pt>
                <c:pt idx="18">
                  <c:v>0.5</c:v>
                </c:pt>
                <c:pt idx="19">
                  <c:v>2</c:v>
                </c:pt>
                <c:pt idx="20">
                  <c:v>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194176"/>
        <c:axId val="120195712"/>
      </c:lineChart>
      <c:catAx>
        <c:axId val="120194176"/>
        <c:scaling>
          <c:orientation val="minMax"/>
        </c:scaling>
        <c:delete val="0"/>
        <c:axPos val="b"/>
        <c:majorTickMark val="out"/>
        <c:minorTickMark val="none"/>
        <c:tickLblPos val="nextTo"/>
        <c:crossAx val="120195712"/>
        <c:crosses val="autoZero"/>
        <c:auto val="1"/>
        <c:lblAlgn val="ctr"/>
        <c:lblOffset val="100"/>
        <c:noMultiLvlLbl val="0"/>
      </c:catAx>
      <c:valAx>
        <c:axId val="120195712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crossAx val="12019417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'5 класс '!$B$34</c:f>
              <c:strCache>
                <c:ptCount val="1"/>
                <c:pt idx="0">
                  <c:v>5</c:v>
                </c:pt>
              </c:strCache>
            </c:strRef>
          </c:tx>
          <c:cat>
            <c:strRef>
              <c:f>'5 класс '!$C$3:$V$3</c:f>
              <c:strCache>
                <c:ptCount val="20"/>
                <c:pt idx="0">
                  <c:v>1(1)</c:v>
                </c:pt>
                <c:pt idx="1">
                  <c:v>1(2)</c:v>
                </c:pt>
                <c:pt idx="2">
                  <c:v>1(3)</c:v>
                </c:pt>
                <c:pt idx="3">
                  <c:v>2(1)</c:v>
                </c:pt>
                <c:pt idx="4">
                  <c:v>2(2)</c:v>
                </c:pt>
                <c:pt idx="5">
                  <c:v>3(1)</c:v>
                </c:pt>
                <c:pt idx="6">
                  <c:v>3(2)</c:v>
                </c:pt>
                <c:pt idx="7">
                  <c:v>4(1)</c:v>
                </c:pt>
                <c:pt idx="8">
                  <c:v>4(2)</c:v>
                </c:pt>
                <c:pt idx="9">
                  <c:v>4(3)</c:v>
                </c:pt>
                <c:pt idx="10">
                  <c:v>5</c:v>
                </c:pt>
                <c:pt idx="11">
                  <c:v>6(1)</c:v>
                </c:pt>
                <c:pt idx="12">
                  <c:v>6(2)</c:v>
                </c:pt>
                <c:pt idx="13">
                  <c:v>7(1)</c:v>
                </c:pt>
                <c:pt idx="14">
                  <c:v>7(2)</c:v>
                </c:pt>
                <c:pt idx="15">
                  <c:v>8</c:v>
                </c:pt>
                <c:pt idx="16">
                  <c:v>9</c:v>
                </c:pt>
                <c:pt idx="17">
                  <c:v>10к1</c:v>
                </c:pt>
                <c:pt idx="18">
                  <c:v>10к2</c:v>
                </c:pt>
                <c:pt idx="19">
                  <c:v>10к3</c:v>
                </c:pt>
              </c:strCache>
            </c:strRef>
          </c:cat>
          <c:val>
            <c:numRef>
              <c:f>'5 класс '!$C$34:$V$34</c:f>
              <c:numCache>
                <c:formatCode>0.0</c:formatCode>
                <c:ptCount val="20"/>
                <c:pt idx="0">
                  <c:v>1</c:v>
                </c:pt>
                <c:pt idx="1">
                  <c:v>2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2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2</c:v>
                </c:pt>
                <c:pt idx="11">
                  <c:v>1</c:v>
                </c:pt>
                <c:pt idx="12">
                  <c:v>1</c:v>
                </c:pt>
                <c:pt idx="13">
                  <c:v>2</c:v>
                </c:pt>
                <c:pt idx="14">
                  <c:v>1</c:v>
                </c:pt>
                <c:pt idx="15">
                  <c:v>1</c:v>
                </c:pt>
                <c:pt idx="16">
                  <c:v>2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'5 класс '!$B$35</c:f>
              <c:strCache>
                <c:ptCount val="1"/>
                <c:pt idx="0">
                  <c:v>4</c:v>
                </c:pt>
              </c:strCache>
            </c:strRef>
          </c:tx>
          <c:cat>
            <c:strRef>
              <c:f>'5 класс '!$C$3:$V$3</c:f>
              <c:strCache>
                <c:ptCount val="20"/>
                <c:pt idx="0">
                  <c:v>1(1)</c:v>
                </c:pt>
                <c:pt idx="1">
                  <c:v>1(2)</c:v>
                </c:pt>
                <c:pt idx="2">
                  <c:v>1(3)</c:v>
                </c:pt>
                <c:pt idx="3">
                  <c:v>2(1)</c:v>
                </c:pt>
                <c:pt idx="4">
                  <c:v>2(2)</c:v>
                </c:pt>
                <c:pt idx="5">
                  <c:v>3(1)</c:v>
                </c:pt>
                <c:pt idx="6">
                  <c:v>3(2)</c:v>
                </c:pt>
                <c:pt idx="7">
                  <c:v>4(1)</c:v>
                </c:pt>
                <c:pt idx="8">
                  <c:v>4(2)</c:v>
                </c:pt>
                <c:pt idx="9">
                  <c:v>4(3)</c:v>
                </c:pt>
                <c:pt idx="10">
                  <c:v>5</c:v>
                </c:pt>
                <c:pt idx="11">
                  <c:v>6(1)</c:v>
                </c:pt>
                <c:pt idx="12">
                  <c:v>6(2)</c:v>
                </c:pt>
                <c:pt idx="13">
                  <c:v>7(1)</c:v>
                </c:pt>
                <c:pt idx="14">
                  <c:v>7(2)</c:v>
                </c:pt>
                <c:pt idx="15">
                  <c:v>8</c:v>
                </c:pt>
                <c:pt idx="16">
                  <c:v>9</c:v>
                </c:pt>
                <c:pt idx="17">
                  <c:v>10к1</c:v>
                </c:pt>
                <c:pt idx="18">
                  <c:v>10к2</c:v>
                </c:pt>
                <c:pt idx="19">
                  <c:v>10к3</c:v>
                </c:pt>
              </c:strCache>
            </c:strRef>
          </c:cat>
          <c:val>
            <c:numRef>
              <c:f>'5 класс '!$C$35:$V$35</c:f>
              <c:numCache>
                <c:formatCode>0.0</c:formatCode>
                <c:ptCount val="20"/>
                <c:pt idx="0">
                  <c:v>1</c:v>
                </c:pt>
                <c:pt idx="1">
                  <c:v>1.4285714285714286</c:v>
                </c:pt>
                <c:pt idx="2">
                  <c:v>1.1428571428571428</c:v>
                </c:pt>
                <c:pt idx="3">
                  <c:v>0.42857142857142855</c:v>
                </c:pt>
                <c:pt idx="4">
                  <c:v>0.42857142857142855</c:v>
                </c:pt>
                <c:pt idx="5">
                  <c:v>1.8571428571428572</c:v>
                </c:pt>
                <c:pt idx="6">
                  <c:v>0.42857142857142855</c:v>
                </c:pt>
                <c:pt idx="7">
                  <c:v>0.7142857142857143</c:v>
                </c:pt>
                <c:pt idx="8">
                  <c:v>0.7142857142857143</c:v>
                </c:pt>
                <c:pt idx="9">
                  <c:v>0.7142857142857143</c:v>
                </c:pt>
                <c:pt idx="10">
                  <c:v>1.7142857142857142</c:v>
                </c:pt>
                <c:pt idx="11">
                  <c:v>0.8571428571428571</c:v>
                </c:pt>
                <c:pt idx="12">
                  <c:v>0.8571428571428571</c:v>
                </c:pt>
                <c:pt idx="13">
                  <c:v>1.4285714285714286</c:v>
                </c:pt>
                <c:pt idx="14">
                  <c:v>1.2857142857142858</c:v>
                </c:pt>
                <c:pt idx="15">
                  <c:v>1.2857142857142858</c:v>
                </c:pt>
                <c:pt idx="16">
                  <c:v>2</c:v>
                </c:pt>
                <c:pt idx="17">
                  <c:v>1</c:v>
                </c:pt>
                <c:pt idx="18">
                  <c:v>1</c:v>
                </c:pt>
                <c:pt idx="19">
                  <c:v>0.8571428571428571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'5 класс '!$B$36</c:f>
              <c:strCache>
                <c:ptCount val="1"/>
                <c:pt idx="0">
                  <c:v>3</c:v>
                </c:pt>
              </c:strCache>
            </c:strRef>
          </c:tx>
          <c:cat>
            <c:strRef>
              <c:f>'5 класс '!$C$3:$V$3</c:f>
              <c:strCache>
                <c:ptCount val="20"/>
                <c:pt idx="0">
                  <c:v>1(1)</c:v>
                </c:pt>
                <c:pt idx="1">
                  <c:v>1(2)</c:v>
                </c:pt>
                <c:pt idx="2">
                  <c:v>1(3)</c:v>
                </c:pt>
                <c:pt idx="3">
                  <c:v>2(1)</c:v>
                </c:pt>
                <c:pt idx="4">
                  <c:v>2(2)</c:v>
                </c:pt>
                <c:pt idx="5">
                  <c:v>3(1)</c:v>
                </c:pt>
                <c:pt idx="6">
                  <c:v>3(2)</c:v>
                </c:pt>
                <c:pt idx="7">
                  <c:v>4(1)</c:v>
                </c:pt>
                <c:pt idx="8">
                  <c:v>4(2)</c:v>
                </c:pt>
                <c:pt idx="9">
                  <c:v>4(3)</c:v>
                </c:pt>
                <c:pt idx="10">
                  <c:v>5</c:v>
                </c:pt>
                <c:pt idx="11">
                  <c:v>6(1)</c:v>
                </c:pt>
                <c:pt idx="12">
                  <c:v>6(2)</c:v>
                </c:pt>
                <c:pt idx="13">
                  <c:v>7(1)</c:v>
                </c:pt>
                <c:pt idx="14">
                  <c:v>7(2)</c:v>
                </c:pt>
                <c:pt idx="15">
                  <c:v>8</c:v>
                </c:pt>
                <c:pt idx="16">
                  <c:v>9</c:v>
                </c:pt>
                <c:pt idx="17">
                  <c:v>10к1</c:v>
                </c:pt>
                <c:pt idx="18">
                  <c:v>10к2</c:v>
                </c:pt>
                <c:pt idx="19">
                  <c:v>10к3</c:v>
                </c:pt>
              </c:strCache>
            </c:strRef>
          </c:cat>
          <c:val>
            <c:numRef>
              <c:f>'5 класс '!$C$36:$V$36</c:f>
              <c:numCache>
                <c:formatCode>0.0</c:formatCode>
                <c:ptCount val="20"/>
                <c:pt idx="0">
                  <c:v>1</c:v>
                </c:pt>
                <c:pt idx="1">
                  <c:v>0.83333333333333337</c:v>
                </c:pt>
                <c:pt idx="2">
                  <c:v>0.5</c:v>
                </c:pt>
                <c:pt idx="3">
                  <c:v>0.33333333333333331</c:v>
                </c:pt>
                <c:pt idx="4">
                  <c:v>0.25</c:v>
                </c:pt>
                <c:pt idx="5">
                  <c:v>1.6666666666666667</c:v>
                </c:pt>
                <c:pt idx="6">
                  <c:v>0.16666666666666666</c:v>
                </c:pt>
                <c:pt idx="7">
                  <c:v>0.41666666666666669</c:v>
                </c:pt>
                <c:pt idx="8">
                  <c:v>0.41666666666666669</c:v>
                </c:pt>
                <c:pt idx="9">
                  <c:v>0.5</c:v>
                </c:pt>
                <c:pt idx="10">
                  <c:v>1.25</c:v>
                </c:pt>
                <c:pt idx="11">
                  <c:v>0.33333333333333331</c:v>
                </c:pt>
                <c:pt idx="12">
                  <c:v>0.25</c:v>
                </c:pt>
                <c:pt idx="13">
                  <c:v>1.0833333333333333</c:v>
                </c:pt>
                <c:pt idx="14">
                  <c:v>0.5</c:v>
                </c:pt>
                <c:pt idx="15">
                  <c:v>0.83333333333333337</c:v>
                </c:pt>
                <c:pt idx="16">
                  <c:v>1.4166666666666667</c:v>
                </c:pt>
                <c:pt idx="17">
                  <c:v>0.91666666666666663</c:v>
                </c:pt>
                <c:pt idx="18">
                  <c:v>0.83333333333333337</c:v>
                </c:pt>
                <c:pt idx="19">
                  <c:v>0.75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'5 класс '!$B$37</c:f>
              <c:strCache>
                <c:ptCount val="1"/>
                <c:pt idx="0">
                  <c:v>2</c:v>
                </c:pt>
              </c:strCache>
            </c:strRef>
          </c:tx>
          <c:cat>
            <c:strRef>
              <c:f>'5 класс '!$C$3:$V$3</c:f>
              <c:strCache>
                <c:ptCount val="20"/>
                <c:pt idx="0">
                  <c:v>1(1)</c:v>
                </c:pt>
                <c:pt idx="1">
                  <c:v>1(2)</c:v>
                </c:pt>
                <c:pt idx="2">
                  <c:v>1(3)</c:v>
                </c:pt>
                <c:pt idx="3">
                  <c:v>2(1)</c:v>
                </c:pt>
                <c:pt idx="4">
                  <c:v>2(2)</c:v>
                </c:pt>
                <c:pt idx="5">
                  <c:v>3(1)</c:v>
                </c:pt>
                <c:pt idx="6">
                  <c:v>3(2)</c:v>
                </c:pt>
                <c:pt idx="7">
                  <c:v>4(1)</c:v>
                </c:pt>
                <c:pt idx="8">
                  <c:v>4(2)</c:v>
                </c:pt>
                <c:pt idx="9">
                  <c:v>4(3)</c:v>
                </c:pt>
                <c:pt idx="10">
                  <c:v>5</c:v>
                </c:pt>
                <c:pt idx="11">
                  <c:v>6(1)</c:v>
                </c:pt>
                <c:pt idx="12">
                  <c:v>6(2)</c:v>
                </c:pt>
                <c:pt idx="13">
                  <c:v>7(1)</c:v>
                </c:pt>
                <c:pt idx="14">
                  <c:v>7(2)</c:v>
                </c:pt>
                <c:pt idx="15">
                  <c:v>8</c:v>
                </c:pt>
                <c:pt idx="16">
                  <c:v>9</c:v>
                </c:pt>
                <c:pt idx="17">
                  <c:v>10к1</c:v>
                </c:pt>
                <c:pt idx="18">
                  <c:v>10к2</c:v>
                </c:pt>
                <c:pt idx="19">
                  <c:v>10к3</c:v>
                </c:pt>
              </c:strCache>
            </c:strRef>
          </c:cat>
          <c:val>
            <c:numRef>
              <c:f>'5 класс '!$C$37:$V$37</c:f>
              <c:numCache>
                <c:formatCode>0.0</c:formatCode>
                <c:ptCount val="20"/>
                <c:pt idx="0">
                  <c:v>1</c:v>
                </c:pt>
                <c:pt idx="1">
                  <c:v>0.5</c:v>
                </c:pt>
                <c:pt idx="2">
                  <c:v>0.5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0.25</c:v>
                </c:pt>
                <c:pt idx="8">
                  <c:v>0.5</c:v>
                </c:pt>
                <c:pt idx="9">
                  <c:v>0.25</c:v>
                </c:pt>
                <c:pt idx="10">
                  <c:v>1.25</c:v>
                </c:pt>
                <c:pt idx="11">
                  <c:v>0</c:v>
                </c:pt>
                <c:pt idx="12">
                  <c:v>0.25</c:v>
                </c:pt>
                <c:pt idx="13">
                  <c:v>0.75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0.5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'5 класс '!$B$38</c:f>
              <c:strCache>
                <c:ptCount val="1"/>
                <c:pt idx="0">
                  <c:v>медиана</c:v>
                </c:pt>
              </c:strCache>
            </c:strRef>
          </c:tx>
          <c:cat>
            <c:strRef>
              <c:f>'5 класс '!$C$3:$V$3</c:f>
              <c:strCache>
                <c:ptCount val="20"/>
                <c:pt idx="0">
                  <c:v>1(1)</c:v>
                </c:pt>
                <c:pt idx="1">
                  <c:v>1(2)</c:v>
                </c:pt>
                <c:pt idx="2">
                  <c:v>1(3)</c:v>
                </c:pt>
                <c:pt idx="3">
                  <c:v>2(1)</c:v>
                </c:pt>
                <c:pt idx="4">
                  <c:v>2(2)</c:v>
                </c:pt>
                <c:pt idx="5">
                  <c:v>3(1)</c:v>
                </c:pt>
                <c:pt idx="6">
                  <c:v>3(2)</c:v>
                </c:pt>
                <c:pt idx="7">
                  <c:v>4(1)</c:v>
                </c:pt>
                <c:pt idx="8">
                  <c:v>4(2)</c:v>
                </c:pt>
                <c:pt idx="9">
                  <c:v>4(3)</c:v>
                </c:pt>
                <c:pt idx="10">
                  <c:v>5</c:v>
                </c:pt>
                <c:pt idx="11">
                  <c:v>6(1)</c:v>
                </c:pt>
                <c:pt idx="12">
                  <c:v>6(2)</c:v>
                </c:pt>
                <c:pt idx="13">
                  <c:v>7(1)</c:v>
                </c:pt>
                <c:pt idx="14">
                  <c:v>7(2)</c:v>
                </c:pt>
                <c:pt idx="15">
                  <c:v>8</c:v>
                </c:pt>
                <c:pt idx="16">
                  <c:v>9</c:v>
                </c:pt>
                <c:pt idx="17">
                  <c:v>10к1</c:v>
                </c:pt>
                <c:pt idx="18">
                  <c:v>10к2</c:v>
                </c:pt>
                <c:pt idx="19">
                  <c:v>10к3</c:v>
                </c:pt>
              </c:strCache>
            </c:strRef>
          </c:cat>
          <c:val>
            <c:numRef>
              <c:f>'5 класс '!$C$38:$V$38</c:f>
              <c:numCache>
                <c:formatCode>0.0</c:formatCode>
                <c:ptCount val="20"/>
                <c:pt idx="0">
                  <c:v>1</c:v>
                </c:pt>
                <c:pt idx="1">
                  <c:v>1.1309523809523809</c:v>
                </c:pt>
                <c:pt idx="2">
                  <c:v>0.8214285714285714</c:v>
                </c:pt>
                <c:pt idx="3">
                  <c:v>0.16666666666666666</c:v>
                </c:pt>
                <c:pt idx="4">
                  <c:v>0.125</c:v>
                </c:pt>
                <c:pt idx="5">
                  <c:v>1.7619047619047619</c:v>
                </c:pt>
                <c:pt idx="6">
                  <c:v>0.29761904761904756</c:v>
                </c:pt>
                <c:pt idx="7">
                  <c:v>0.56547619047619047</c:v>
                </c:pt>
                <c:pt idx="8">
                  <c:v>0.60714285714285721</c:v>
                </c:pt>
                <c:pt idx="9">
                  <c:v>0.60714285714285721</c:v>
                </c:pt>
                <c:pt idx="10">
                  <c:v>1.4821428571428572</c:v>
                </c:pt>
                <c:pt idx="11">
                  <c:v>0.59523809523809512</c:v>
                </c:pt>
                <c:pt idx="12">
                  <c:v>0.5535714285714286</c:v>
                </c:pt>
                <c:pt idx="13">
                  <c:v>1.2559523809523809</c:v>
                </c:pt>
                <c:pt idx="14">
                  <c:v>0.75</c:v>
                </c:pt>
                <c:pt idx="15">
                  <c:v>0.91666666666666674</c:v>
                </c:pt>
                <c:pt idx="16">
                  <c:v>1.7083333333333335</c:v>
                </c:pt>
                <c:pt idx="17">
                  <c:v>1</c:v>
                </c:pt>
                <c:pt idx="18">
                  <c:v>1</c:v>
                </c:pt>
                <c:pt idx="19">
                  <c:v>0.8035714285714286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662144"/>
        <c:axId val="102663680"/>
      </c:lineChart>
      <c:catAx>
        <c:axId val="102662144"/>
        <c:scaling>
          <c:orientation val="minMax"/>
        </c:scaling>
        <c:delete val="0"/>
        <c:axPos val="b"/>
        <c:majorTickMark val="out"/>
        <c:minorTickMark val="none"/>
        <c:tickLblPos val="nextTo"/>
        <c:crossAx val="102663680"/>
        <c:crosses val="autoZero"/>
        <c:auto val="1"/>
        <c:lblAlgn val="ctr"/>
        <c:lblOffset val="100"/>
        <c:noMultiLvlLbl val="0"/>
      </c:catAx>
      <c:valAx>
        <c:axId val="102663680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crossAx val="10266214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'8 класс'!#REF!</c:f>
              <c:strCache>
                <c:ptCount val="1"/>
                <c:pt idx="0">
                  <c:v>#ССЫЛКА!</c:v>
                </c:pt>
              </c:strCache>
            </c:strRef>
          </c:tx>
          <c:cat>
            <c:multiLvlStrRef>
              <c:f>'8 класс'!#REF!</c:f>
            </c:multiLvlStrRef>
          </c:cat>
          <c:val>
            <c:numRef>
              <c:f>'8 класс'!#REF!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'8 класс'!#REF!</c:f>
              <c:strCache>
                <c:ptCount val="1"/>
                <c:pt idx="0">
                  <c:v>#ССЫЛКА!</c:v>
                </c:pt>
              </c:strCache>
            </c:strRef>
          </c:tx>
          <c:cat>
            <c:multiLvlStrRef>
              <c:f>'8 класс'!#REF!</c:f>
            </c:multiLvlStrRef>
          </c:cat>
          <c:val>
            <c:numRef>
              <c:f>'8 класс'!#REF!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'8 класс'!#REF!</c:f>
              <c:strCache>
                <c:ptCount val="1"/>
                <c:pt idx="0">
                  <c:v>#ССЫЛКА!</c:v>
                </c:pt>
              </c:strCache>
            </c:strRef>
          </c:tx>
          <c:cat>
            <c:multiLvlStrRef>
              <c:f>'8 класс'!#REF!</c:f>
            </c:multiLvlStrRef>
          </c:cat>
          <c:val>
            <c:numRef>
              <c:f>'8 класс'!#REF!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'8 класс'!#REF!</c:f>
              <c:strCache>
                <c:ptCount val="1"/>
                <c:pt idx="0">
                  <c:v>#ССЫЛКА!</c:v>
                </c:pt>
              </c:strCache>
            </c:strRef>
          </c:tx>
          <c:cat>
            <c:multiLvlStrRef>
              <c:f>'8 класс'!#REF!</c:f>
            </c:multiLvlStrRef>
          </c:cat>
          <c:val>
            <c:numRef>
              <c:f>'8 класс'!#REF!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803264"/>
        <c:axId val="119809152"/>
      </c:lineChart>
      <c:catAx>
        <c:axId val="119803264"/>
        <c:scaling>
          <c:orientation val="minMax"/>
        </c:scaling>
        <c:delete val="0"/>
        <c:axPos val="b"/>
        <c:majorTickMark val="out"/>
        <c:minorTickMark val="none"/>
        <c:tickLblPos val="nextTo"/>
        <c:crossAx val="119809152"/>
        <c:crosses val="autoZero"/>
        <c:auto val="1"/>
        <c:lblAlgn val="ctr"/>
        <c:lblOffset val="100"/>
        <c:noMultiLvlLbl val="0"/>
      </c:catAx>
      <c:valAx>
        <c:axId val="11980915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980326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5 класс</a:t>
            </a:r>
          </a:p>
        </c:rich>
      </c:tx>
      <c:layout>
        <c:manualLayout>
          <c:xMode val="edge"/>
          <c:yMode val="edge"/>
          <c:x val="0.3922241977817289"/>
          <c:y val="2.739727997503323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8350520701041403E-2"/>
          <c:y val="3.0840276734100409E-2"/>
          <c:w val="0.81978229901610378"/>
          <c:h val="0.637159700255060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Лист1!$Z$35</c:f>
              <c:strCache>
                <c:ptCount val="1"/>
                <c:pt idx="0">
                  <c:v>Русский язык</c:v>
                </c:pt>
              </c:strCache>
            </c:strRef>
          </c:tx>
          <c:invertIfNegative val="0"/>
          <c:cat>
            <c:multiLvlStrRef>
              <c:f>Лист1!$AA$32:$AH$33</c:f>
              <c:multiLvlStrCache>
                <c:ptCount val="8"/>
                <c:lvl>
                  <c:pt idx="0">
                    <c:v>2020 осень</c:v>
                  </c:pt>
                  <c:pt idx="1">
                    <c:v>2021 весна</c:v>
                  </c:pt>
                  <c:pt idx="2">
                    <c:v>2020 осень</c:v>
                  </c:pt>
                  <c:pt idx="3">
                    <c:v>2021 весна</c:v>
                  </c:pt>
                  <c:pt idx="4">
                    <c:v>2020 осень</c:v>
                  </c:pt>
                  <c:pt idx="5">
                    <c:v>2021 весна</c:v>
                  </c:pt>
                  <c:pt idx="6">
                    <c:v>2020 осень</c:v>
                  </c:pt>
                  <c:pt idx="7">
                    <c:v>2021 весна</c:v>
                  </c:pt>
                </c:lvl>
                <c:lvl>
                  <c:pt idx="0">
                    <c:v>Макс. балл</c:v>
                  </c:pt>
                  <c:pt idx="2">
                    <c:v>Макс. набранный балл</c:v>
                  </c:pt>
                  <c:pt idx="4">
                    <c:v>Средний балл</c:v>
                  </c:pt>
                  <c:pt idx="6">
                    <c:v>Ср. % выполнения</c:v>
                  </c:pt>
                </c:lvl>
              </c:multiLvlStrCache>
            </c:multiLvlStrRef>
          </c:cat>
          <c:val>
            <c:numRef>
              <c:f>Лист1!$AA$35:$AH$35</c:f>
              <c:numCache>
                <c:formatCode>General</c:formatCode>
                <c:ptCount val="8"/>
                <c:pt idx="0">
                  <c:v>38</c:v>
                </c:pt>
                <c:pt idx="1">
                  <c:v>45</c:v>
                </c:pt>
                <c:pt idx="2">
                  <c:v>32</c:v>
                </c:pt>
                <c:pt idx="3">
                  <c:v>36</c:v>
                </c:pt>
                <c:pt idx="4" formatCode="0.0">
                  <c:v>16.407407407407408</c:v>
                </c:pt>
                <c:pt idx="5" formatCode="0.0">
                  <c:v>21.9</c:v>
                </c:pt>
                <c:pt idx="6" formatCode="0.0">
                  <c:v>43.177387914230003</c:v>
                </c:pt>
                <c:pt idx="7" formatCode="0.0">
                  <c:v>43.2</c:v>
                </c:pt>
              </c:numCache>
            </c:numRef>
          </c:val>
        </c:ser>
        <c:ser>
          <c:idx val="1"/>
          <c:order val="1"/>
          <c:tx>
            <c:strRef>
              <c:f>Лист1!$Z$36</c:f>
              <c:strCache>
                <c:ptCount val="1"/>
                <c:pt idx="0">
                  <c:v>Математика</c:v>
                </c:pt>
              </c:strCache>
            </c:strRef>
          </c:tx>
          <c:invertIfNegative val="0"/>
          <c:cat>
            <c:multiLvlStrRef>
              <c:f>Лист1!$AA$32:$AH$33</c:f>
              <c:multiLvlStrCache>
                <c:ptCount val="8"/>
                <c:lvl>
                  <c:pt idx="0">
                    <c:v>2020 осень</c:v>
                  </c:pt>
                  <c:pt idx="1">
                    <c:v>2021 весна</c:v>
                  </c:pt>
                  <c:pt idx="2">
                    <c:v>2020 осень</c:v>
                  </c:pt>
                  <c:pt idx="3">
                    <c:v>2021 весна</c:v>
                  </c:pt>
                  <c:pt idx="4">
                    <c:v>2020 осень</c:v>
                  </c:pt>
                  <c:pt idx="5">
                    <c:v>2021 весна</c:v>
                  </c:pt>
                  <c:pt idx="6">
                    <c:v>2020 осень</c:v>
                  </c:pt>
                  <c:pt idx="7">
                    <c:v>2021 весна</c:v>
                  </c:pt>
                </c:lvl>
                <c:lvl>
                  <c:pt idx="0">
                    <c:v>Макс. балл</c:v>
                  </c:pt>
                  <c:pt idx="2">
                    <c:v>Макс. набранный балл</c:v>
                  </c:pt>
                  <c:pt idx="4">
                    <c:v>Средний балл</c:v>
                  </c:pt>
                  <c:pt idx="6">
                    <c:v>Ср. % выполнения</c:v>
                  </c:pt>
                </c:lvl>
              </c:multiLvlStrCache>
            </c:multiLvlStrRef>
          </c:cat>
          <c:val>
            <c:numRef>
              <c:f>Лист1!$AA$36:$AH$36</c:f>
              <c:numCache>
                <c:formatCode>General</c:formatCode>
                <c:ptCount val="8"/>
                <c:pt idx="0">
                  <c:v>20</c:v>
                </c:pt>
                <c:pt idx="1">
                  <c:v>20</c:v>
                </c:pt>
                <c:pt idx="2">
                  <c:v>16</c:v>
                </c:pt>
                <c:pt idx="3">
                  <c:v>15</c:v>
                </c:pt>
                <c:pt idx="4" formatCode="0.0">
                  <c:v>7.9629629629629628</c:v>
                </c:pt>
                <c:pt idx="5" formatCode="0.0">
                  <c:v>6.7</c:v>
                </c:pt>
                <c:pt idx="6" formatCode="0.0">
                  <c:v>39.814814814814817</c:v>
                </c:pt>
                <c:pt idx="7" formatCode="0.0">
                  <c:v>30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19942144"/>
        <c:axId val="119956224"/>
      </c:barChart>
      <c:catAx>
        <c:axId val="119942144"/>
        <c:scaling>
          <c:orientation val="minMax"/>
        </c:scaling>
        <c:delete val="0"/>
        <c:axPos val="b"/>
        <c:majorTickMark val="out"/>
        <c:minorTickMark val="none"/>
        <c:tickLblPos val="nextTo"/>
        <c:crossAx val="119956224"/>
        <c:crosses val="autoZero"/>
        <c:auto val="1"/>
        <c:lblAlgn val="ctr"/>
        <c:lblOffset val="100"/>
        <c:noMultiLvlLbl val="0"/>
      </c:catAx>
      <c:valAx>
        <c:axId val="11995622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99421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9828924530199528"/>
          <c:y val="0.4114612250366167"/>
          <c:w val="8.3607183082599901E-2"/>
          <c:h val="0.14791758718102971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6 класс</a:t>
            </a:r>
          </a:p>
        </c:rich>
      </c:tx>
      <c:layout>
        <c:manualLayout>
          <c:xMode val="edge"/>
          <c:yMode val="edge"/>
          <c:x val="0.3922241977817289"/>
          <c:y val="2.739727997503323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9579399349274887E-2"/>
          <c:y val="3.0840242887876037E-2"/>
          <c:w val="0.89296699202922214"/>
          <c:h val="0.637159700255060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Лист1!$Z$38</c:f>
              <c:strCache>
                <c:ptCount val="1"/>
                <c:pt idx="0">
                  <c:v>Русский язык</c:v>
                </c:pt>
              </c:strCache>
            </c:strRef>
          </c:tx>
          <c:invertIfNegative val="0"/>
          <c:cat>
            <c:multiLvlStrRef>
              <c:f>Лист1!$AA$32:$AH$33</c:f>
              <c:multiLvlStrCache>
                <c:ptCount val="8"/>
                <c:lvl>
                  <c:pt idx="0">
                    <c:v>2020 осень</c:v>
                  </c:pt>
                  <c:pt idx="1">
                    <c:v>2021 весна</c:v>
                  </c:pt>
                  <c:pt idx="2">
                    <c:v>2020 осень</c:v>
                  </c:pt>
                  <c:pt idx="3">
                    <c:v>2021 весна</c:v>
                  </c:pt>
                  <c:pt idx="4">
                    <c:v>2020 осень</c:v>
                  </c:pt>
                  <c:pt idx="5">
                    <c:v>2021 весна</c:v>
                  </c:pt>
                  <c:pt idx="6">
                    <c:v>2020 осень</c:v>
                  </c:pt>
                  <c:pt idx="7">
                    <c:v>2021 весна</c:v>
                  </c:pt>
                </c:lvl>
                <c:lvl>
                  <c:pt idx="0">
                    <c:v>Макс. балл</c:v>
                  </c:pt>
                  <c:pt idx="2">
                    <c:v>Макс. набранный балл</c:v>
                  </c:pt>
                  <c:pt idx="4">
                    <c:v>Средний балл</c:v>
                  </c:pt>
                  <c:pt idx="6">
                    <c:v>Ср. % выполнения</c:v>
                  </c:pt>
                </c:lvl>
              </c:multiLvlStrCache>
            </c:multiLvlStrRef>
          </c:cat>
          <c:val>
            <c:numRef>
              <c:f>Лист1!$AA$38:$AH$38</c:f>
              <c:numCache>
                <c:formatCode>General</c:formatCode>
                <c:ptCount val="8"/>
                <c:pt idx="0">
                  <c:v>45</c:v>
                </c:pt>
                <c:pt idx="1">
                  <c:v>51</c:v>
                </c:pt>
                <c:pt idx="2">
                  <c:v>31</c:v>
                </c:pt>
                <c:pt idx="3">
                  <c:v>40</c:v>
                </c:pt>
                <c:pt idx="4" formatCode="0.0">
                  <c:v>14.352941176470589</c:v>
                </c:pt>
                <c:pt idx="5" formatCode="0.0">
                  <c:v>27.4</c:v>
                </c:pt>
                <c:pt idx="6" formatCode="0.0">
                  <c:v>31.895424836601311</c:v>
                </c:pt>
                <c:pt idx="7" formatCode="0.0">
                  <c:v>53.8</c:v>
                </c:pt>
              </c:numCache>
            </c:numRef>
          </c:val>
        </c:ser>
        <c:ser>
          <c:idx val="1"/>
          <c:order val="1"/>
          <c:tx>
            <c:strRef>
              <c:f>Лист1!$Z$39</c:f>
              <c:strCache>
                <c:ptCount val="1"/>
                <c:pt idx="0">
                  <c:v>Математика</c:v>
                </c:pt>
              </c:strCache>
            </c:strRef>
          </c:tx>
          <c:invertIfNegative val="0"/>
          <c:cat>
            <c:multiLvlStrRef>
              <c:f>Лист1!$AA$32:$AH$33</c:f>
              <c:multiLvlStrCache>
                <c:ptCount val="8"/>
                <c:lvl>
                  <c:pt idx="0">
                    <c:v>2020 осень</c:v>
                  </c:pt>
                  <c:pt idx="1">
                    <c:v>2021 весна</c:v>
                  </c:pt>
                  <c:pt idx="2">
                    <c:v>2020 осень</c:v>
                  </c:pt>
                  <c:pt idx="3">
                    <c:v>2021 весна</c:v>
                  </c:pt>
                  <c:pt idx="4">
                    <c:v>2020 осень</c:v>
                  </c:pt>
                  <c:pt idx="5">
                    <c:v>2021 весна</c:v>
                  </c:pt>
                  <c:pt idx="6">
                    <c:v>2020 осень</c:v>
                  </c:pt>
                  <c:pt idx="7">
                    <c:v>2021 весна</c:v>
                  </c:pt>
                </c:lvl>
                <c:lvl>
                  <c:pt idx="0">
                    <c:v>Макс. балл</c:v>
                  </c:pt>
                  <c:pt idx="2">
                    <c:v>Макс. набранный балл</c:v>
                  </c:pt>
                  <c:pt idx="4">
                    <c:v>Средний балл</c:v>
                  </c:pt>
                  <c:pt idx="6">
                    <c:v>Ср. % выполнения</c:v>
                  </c:pt>
                </c:lvl>
              </c:multiLvlStrCache>
            </c:multiLvlStrRef>
          </c:cat>
          <c:val>
            <c:numRef>
              <c:f>Лист1!$AA$39:$AH$39</c:f>
              <c:numCache>
                <c:formatCode>General</c:formatCode>
                <c:ptCount val="8"/>
                <c:pt idx="0">
                  <c:v>20</c:v>
                </c:pt>
                <c:pt idx="1">
                  <c:v>16</c:v>
                </c:pt>
                <c:pt idx="2">
                  <c:v>14</c:v>
                </c:pt>
                <c:pt idx="3">
                  <c:v>15</c:v>
                </c:pt>
                <c:pt idx="4" formatCode="0.0">
                  <c:v>7.1764705882352944</c:v>
                </c:pt>
                <c:pt idx="5" formatCode="0.0">
                  <c:v>7</c:v>
                </c:pt>
                <c:pt idx="6" formatCode="0.0">
                  <c:v>35.882352941176471</c:v>
                </c:pt>
                <c:pt idx="7" formatCode="0.0">
                  <c:v>43.8</c:v>
                </c:pt>
              </c:numCache>
            </c:numRef>
          </c:val>
        </c:ser>
        <c:ser>
          <c:idx val="2"/>
          <c:order val="2"/>
          <c:tx>
            <c:strRef>
              <c:f>Лист1!$Z$40</c:f>
              <c:strCache>
                <c:ptCount val="1"/>
                <c:pt idx="0">
                  <c:v>Биология</c:v>
                </c:pt>
              </c:strCache>
            </c:strRef>
          </c:tx>
          <c:invertIfNegative val="0"/>
          <c:cat>
            <c:multiLvlStrRef>
              <c:f>Лист1!$AA$32:$AH$33</c:f>
              <c:multiLvlStrCache>
                <c:ptCount val="8"/>
                <c:lvl>
                  <c:pt idx="0">
                    <c:v>2020 осень</c:v>
                  </c:pt>
                  <c:pt idx="1">
                    <c:v>2021 весна</c:v>
                  </c:pt>
                  <c:pt idx="2">
                    <c:v>2020 осень</c:v>
                  </c:pt>
                  <c:pt idx="3">
                    <c:v>2021 весна</c:v>
                  </c:pt>
                  <c:pt idx="4">
                    <c:v>2020 осень</c:v>
                  </c:pt>
                  <c:pt idx="5">
                    <c:v>2021 весна</c:v>
                  </c:pt>
                  <c:pt idx="6">
                    <c:v>2020 осень</c:v>
                  </c:pt>
                  <c:pt idx="7">
                    <c:v>2021 весна</c:v>
                  </c:pt>
                </c:lvl>
                <c:lvl>
                  <c:pt idx="0">
                    <c:v>Макс. балл</c:v>
                  </c:pt>
                  <c:pt idx="2">
                    <c:v>Макс. набранный балл</c:v>
                  </c:pt>
                  <c:pt idx="4">
                    <c:v>Средний балл</c:v>
                  </c:pt>
                  <c:pt idx="6">
                    <c:v>Ср. % выполнения</c:v>
                  </c:pt>
                </c:lvl>
              </c:multiLvlStrCache>
            </c:multiLvlStrRef>
          </c:cat>
          <c:val>
            <c:numRef>
              <c:f>Лист1!$AA$40:$AH$40</c:f>
              <c:numCache>
                <c:formatCode>General</c:formatCode>
                <c:ptCount val="8"/>
                <c:pt idx="0">
                  <c:v>29</c:v>
                </c:pt>
                <c:pt idx="1">
                  <c:v>28</c:v>
                </c:pt>
                <c:pt idx="2">
                  <c:v>19</c:v>
                </c:pt>
                <c:pt idx="3">
                  <c:v>24</c:v>
                </c:pt>
                <c:pt idx="4" formatCode="0.0">
                  <c:v>12.823529411764707</c:v>
                </c:pt>
                <c:pt idx="5" formatCode="0.0">
                  <c:v>16.2</c:v>
                </c:pt>
                <c:pt idx="6" formatCode="0.0">
                  <c:v>44.219066937119678</c:v>
                </c:pt>
                <c:pt idx="7" formatCode="0.0">
                  <c:v>57.9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20541184"/>
        <c:axId val="120542720"/>
      </c:barChart>
      <c:catAx>
        <c:axId val="120541184"/>
        <c:scaling>
          <c:orientation val="minMax"/>
        </c:scaling>
        <c:delete val="0"/>
        <c:axPos val="b"/>
        <c:majorTickMark val="out"/>
        <c:minorTickMark val="none"/>
        <c:tickLblPos val="nextTo"/>
        <c:crossAx val="120542720"/>
        <c:crosses val="autoZero"/>
        <c:auto val="1"/>
        <c:lblAlgn val="ctr"/>
        <c:lblOffset val="100"/>
        <c:noMultiLvlLbl val="0"/>
      </c:catAx>
      <c:valAx>
        <c:axId val="12054272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2054118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90400677334688007"/>
          <c:y val="0.80409938093652678"/>
          <c:w val="9.5993226653119976E-2"/>
          <c:h val="0.19590061906347325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7 класс</a:t>
            </a:r>
          </a:p>
        </c:rich>
      </c:tx>
      <c:layout>
        <c:manualLayout>
          <c:xMode val="edge"/>
          <c:yMode val="edge"/>
          <c:x val="0.3922241977817289"/>
          <c:y val="2.739727997503323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9579361203468942E-2"/>
          <c:y val="5.7271959947737816E-2"/>
          <c:w val="0.82046628623418671"/>
          <c:h val="0.7840026824840727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Лист1!$Z$42</c:f>
              <c:strCache>
                <c:ptCount val="1"/>
                <c:pt idx="0">
                  <c:v>География</c:v>
                </c:pt>
              </c:strCache>
            </c:strRef>
          </c:tx>
          <c:invertIfNegative val="0"/>
          <c:cat>
            <c:multiLvlStrRef>
              <c:f>Лист1!$AA$32:$AH$33</c:f>
              <c:multiLvlStrCache>
                <c:ptCount val="8"/>
                <c:lvl>
                  <c:pt idx="0">
                    <c:v>2020 осень</c:v>
                  </c:pt>
                  <c:pt idx="1">
                    <c:v>2021 весна</c:v>
                  </c:pt>
                  <c:pt idx="2">
                    <c:v>2020 осень</c:v>
                  </c:pt>
                  <c:pt idx="3">
                    <c:v>2021 весна</c:v>
                  </c:pt>
                  <c:pt idx="4">
                    <c:v>2020 осень</c:v>
                  </c:pt>
                  <c:pt idx="5">
                    <c:v>2021 весна</c:v>
                  </c:pt>
                  <c:pt idx="6">
                    <c:v>2020 осень</c:v>
                  </c:pt>
                  <c:pt idx="7">
                    <c:v>2021 весна</c:v>
                  </c:pt>
                </c:lvl>
                <c:lvl>
                  <c:pt idx="0">
                    <c:v>Макс. балл</c:v>
                  </c:pt>
                  <c:pt idx="2">
                    <c:v>Макс. набранный балл</c:v>
                  </c:pt>
                  <c:pt idx="4">
                    <c:v>Средний балл</c:v>
                  </c:pt>
                  <c:pt idx="6">
                    <c:v>Ср. % выполнения</c:v>
                  </c:pt>
                </c:lvl>
              </c:multiLvlStrCache>
            </c:multiLvlStrRef>
          </c:cat>
          <c:val>
            <c:numRef>
              <c:f>Лист1!$AA$42:$AH$42</c:f>
              <c:numCache>
                <c:formatCode>General</c:formatCode>
                <c:ptCount val="8"/>
                <c:pt idx="0">
                  <c:v>47</c:v>
                </c:pt>
                <c:pt idx="1">
                  <c:v>37</c:v>
                </c:pt>
                <c:pt idx="2">
                  <c:v>27</c:v>
                </c:pt>
                <c:pt idx="3">
                  <c:v>23</c:v>
                </c:pt>
                <c:pt idx="4" formatCode="0.0">
                  <c:v>13.772727272727273</c:v>
                </c:pt>
                <c:pt idx="5" formatCode="0.0">
                  <c:v>8.9</c:v>
                </c:pt>
                <c:pt idx="6" formatCode="0.0">
                  <c:v>29.303675048355903</c:v>
                </c:pt>
                <c:pt idx="7" formatCode="0.0">
                  <c:v>23.9</c:v>
                </c:pt>
              </c:numCache>
            </c:numRef>
          </c:val>
        </c:ser>
        <c:ser>
          <c:idx val="1"/>
          <c:order val="1"/>
          <c:tx>
            <c:strRef>
              <c:f>Лист1!$Z$43</c:f>
              <c:strCache>
                <c:ptCount val="1"/>
                <c:pt idx="0">
                  <c:v>Русский язык</c:v>
                </c:pt>
              </c:strCache>
            </c:strRef>
          </c:tx>
          <c:invertIfNegative val="0"/>
          <c:cat>
            <c:multiLvlStrRef>
              <c:f>Лист1!$AA$32:$AH$33</c:f>
              <c:multiLvlStrCache>
                <c:ptCount val="8"/>
                <c:lvl>
                  <c:pt idx="0">
                    <c:v>2020 осень</c:v>
                  </c:pt>
                  <c:pt idx="1">
                    <c:v>2021 весна</c:v>
                  </c:pt>
                  <c:pt idx="2">
                    <c:v>2020 осень</c:v>
                  </c:pt>
                  <c:pt idx="3">
                    <c:v>2021 весна</c:v>
                  </c:pt>
                  <c:pt idx="4">
                    <c:v>2020 осень</c:v>
                  </c:pt>
                  <c:pt idx="5">
                    <c:v>2021 весна</c:v>
                  </c:pt>
                  <c:pt idx="6">
                    <c:v>2020 осень</c:v>
                  </c:pt>
                  <c:pt idx="7">
                    <c:v>2021 весна</c:v>
                  </c:pt>
                </c:lvl>
                <c:lvl>
                  <c:pt idx="0">
                    <c:v>Макс. балл</c:v>
                  </c:pt>
                  <c:pt idx="2">
                    <c:v>Макс. набранный балл</c:v>
                  </c:pt>
                  <c:pt idx="4">
                    <c:v>Средний балл</c:v>
                  </c:pt>
                  <c:pt idx="6">
                    <c:v>Ср. % выполнения</c:v>
                  </c:pt>
                </c:lvl>
              </c:multiLvlStrCache>
            </c:multiLvlStrRef>
          </c:cat>
          <c:val>
            <c:numRef>
              <c:f>Лист1!$AA$43:$AH$43</c:f>
              <c:numCache>
                <c:formatCode>General</c:formatCode>
                <c:ptCount val="8"/>
                <c:pt idx="0">
                  <c:v>51</c:v>
                </c:pt>
                <c:pt idx="1">
                  <c:v>51</c:v>
                </c:pt>
                <c:pt idx="2">
                  <c:v>28</c:v>
                </c:pt>
                <c:pt idx="3">
                  <c:v>24</c:v>
                </c:pt>
                <c:pt idx="4" formatCode="0.0">
                  <c:v>14.227272727272727</c:v>
                </c:pt>
                <c:pt idx="5" formatCode="0.0">
                  <c:v>13</c:v>
                </c:pt>
                <c:pt idx="6" formatCode="0.0">
                  <c:v>27.896613190730843</c:v>
                </c:pt>
                <c:pt idx="7" formatCode="0.0">
                  <c:v>25.5</c:v>
                </c:pt>
              </c:numCache>
            </c:numRef>
          </c:val>
        </c:ser>
        <c:ser>
          <c:idx val="2"/>
          <c:order val="2"/>
          <c:tx>
            <c:strRef>
              <c:f>Лист1!$Z$44</c:f>
              <c:strCache>
                <c:ptCount val="1"/>
                <c:pt idx="0">
                  <c:v>Математика</c:v>
                </c:pt>
              </c:strCache>
            </c:strRef>
          </c:tx>
          <c:invertIfNegative val="0"/>
          <c:cat>
            <c:multiLvlStrRef>
              <c:f>Лист1!$AA$32:$AH$33</c:f>
              <c:multiLvlStrCache>
                <c:ptCount val="8"/>
                <c:lvl>
                  <c:pt idx="0">
                    <c:v>2020 осень</c:v>
                  </c:pt>
                  <c:pt idx="1">
                    <c:v>2021 весна</c:v>
                  </c:pt>
                  <c:pt idx="2">
                    <c:v>2020 осень</c:v>
                  </c:pt>
                  <c:pt idx="3">
                    <c:v>2021 весна</c:v>
                  </c:pt>
                  <c:pt idx="4">
                    <c:v>2020 осень</c:v>
                  </c:pt>
                  <c:pt idx="5">
                    <c:v>2021 весна</c:v>
                  </c:pt>
                  <c:pt idx="6">
                    <c:v>2020 осень</c:v>
                  </c:pt>
                  <c:pt idx="7">
                    <c:v>2021 весна</c:v>
                  </c:pt>
                </c:lvl>
                <c:lvl>
                  <c:pt idx="0">
                    <c:v>Макс. балл</c:v>
                  </c:pt>
                  <c:pt idx="2">
                    <c:v>Макс. набранный балл</c:v>
                  </c:pt>
                  <c:pt idx="4">
                    <c:v>Средний балл</c:v>
                  </c:pt>
                  <c:pt idx="6">
                    <c:v>Ср. % выполнения</c:v>
                  </c:pt>
                </c:lvl>
              </c:multiLvlStrCache>
            </c:multiLvlStrRef>
          </c:cat>
          <c:val>
            <c:numRef>
              <c:f>Лист1!$AA$44:$AH$44</c:f>
              <c:numCache>
                <c:formatCode>General</c:formatCode>
                <c:ptCount val="8"/>
                <c:pt idx="0">
                  <c:v>16</c:v>
                </c:pt>
                <c:pt idx="1">
                  <c:v>19</c:v>
                </c:pt>
                <c:pt idx="2">
                  <c:v>6</c:v>
                </c:pt>
                <c:pt idx="3">
                  <c:v>12</c:v>
                </c:pt>
                <c:pt idx="4" formatCode="0.0">
                  <c:v>2.7272727272727271</c:v>
                </c:pt>
                <c:pt idx="5" formatCode="0.0">
                  <c:v>4.7</c:v>
                </c:pt>
                <c:pt idx="6" formatCode="0.0">
                  <c:v>17.045454545454547</c:v>
                </c:pt>
                <c:pt idx="7" formatCode="0.0">
                  <c:v>24.8</c:v>
                </c:pt>
              </c:numCache>
            </c:numRef>
          </c:val>
        </c:ser>
        <c:ser>
          <c:idx val="3"/>
          <c:order val="3"/>
          <c:tx>
            <c:strRef>
              <c:f>Лист1!$Z$45</c:f>
              <c:strCache>
                <c:ptCount val="1"/>
                <c:pt idx="0">
                  <c:v>Биология</c:v>
                </c:pt>
              </c:strCache>
            </c:strRef>
          </c:tx>
          <c:invertIfNegative val="0"/>
          <c:cat>
            <c:multiLvlStrRef>
              <c:f>Лист1!$AA$32:$AH$33</c:f>
              <c:multiLvlStrCache>
                <c:ptCount val="8"/>
                <c:lvl>
                  <c:pt idx="0">
                    <c:v>2020 осень</c:v>
                  </c:pt>
                  <c:pt idx="1">
                    <c:v>2021 весна</c:v>
                  </c:pt>
                  <c:pt idx="2">
                    <c:v>2020 осень</c:v>
                  </c:pt>
                  <c:pt idx="3">
                    <c:v>2021 весна</c:v>
                  </c:pt>
                  <c:pt idx="4">
                    <c:v>2020 осень</c:v>
                  </c:pt>
                  <c:pt idx="5">
                    <c:v>2021 весна</c:v>
                  </c:pt>
                  <c:pt idx="6">
                    <c:v>2020 осень</c:v>
                  </c:pt>
                  <c:pt idx="7">
                    <c:v>2021 весна</c:v>
                  </c:pt>
                </c:lvl>
                <c:lvl>
                  <c:pt idx="0">
                    <c:v>Макс. балл</c:v>
                  </c:pt>
                  <c:pt idx="2">
                    <c:v>Макс. набранный балл</c:v>
                  </c:pt>
                  <c:pt idx="4">
                    <c:v>Средний балл</c:v>
                  </c:pt>
                  <c:pt idx="6">
                    <c:v>Ср. % выполнения</c:v>
                  </c:pt>
                </c:lvl>
              </c:multiLvlStrCache>
            </c:multiLvlStrRef>
          </c:cat>
          <c:val>
            <c:numRef>
              <c:f>Лист1!$AA$45:$AH$45</c:f>
              <c:numCache>
                <c:formatCode>General</c:formatCode>
                <c:ptCount val="8"/>
                <c:pt idx="0">
                  <c:v>28</c:v>
                </c:pt>
                <c:pt idx="1">
                  <c:v>28</c:v>
                </c:pt>
                <c:pt idx="2">
                  <c:v>21</c:v>
                </c:pt>
                <c:pt idx="3">
                  <c:v>16</c:v>
                </c:pt>
                <c:pt idx="4" formatCode="0.0">
                  <c:v>11.045454545454545</c:v>
                </c:pt>
                <c:pt idx="5" formatCode="0.0">
                  <c:v>10.3</c:v>
                </c:pt>
                <c:pt idx="6" formatCode="0.0">
                  <c:v>39.448051948051955</c:v>
                </c:pt>
                <c:pt idx="7" formatCode="0.0">
                  <c:v>36.700000000000003</c:v>
                </c:pt>
              </c:numCache>
            </c:numRef>
          </c:val>
        </c:ser>
        <c:ser>
          <c:idx val="4"/>
          <c:order val="4"/>
          <c:tx>
            <c:strRef>
              <c:f>Лист1!$Z$46</c:f>
              <c:strCache>
                <c:ptCount val="1"/>
                <c:pt idx="0">
                  <c:v>Обществознание</c:v>
                </c:pt>
              </c:strCache>
            </c:strRef>
          </c:tx>
          <c:invertIfNegative val="0"/>
          <c:cat>
            <c:multiLvlStrRef>
              <c:f>Лист1!$AA$32:$AH$33</c:f>
              <c:multiLvlStrCache>
                <c:ptCount val="8"/>
                <c:lvl>
                  <c:pt idx="0">
                    <c:v>2020 осень</c:v>
                  </c:pt>
                  <c:pt idx="1">
                    <c:v>2021 весна</c:v>
                  </c:pt>
                  <c:pt idx="2">
                    <c:v>2020 осень</c:v>
                  </c:pt>
                  <c:pt idx="3">
                    <c:v>2021 весна</c:v>
                  </c:pt>
                  <c:pt idx="4">
                    <c:v>2020 осень</c:v>
                  </c:pt>
                  <c:pt idx="5">
                    <c:v>2021 весна</c:v>
                  </c:pt>
                  <c:pt idx="6">
                    <c:v>2020 осень</c:v>
                  </c:pt>
                  <c:pt idx="7">
                    <c:v>2021 весна</c:v>
                  </c:pt>
                </c:lvl>
                <c:lvl>
                  <c:pt idx="0">
                    <c:v>Макс. балл</c:v>
                  </c:pt>
                  <c:pt idx="2">
                    <c:v>Макс. набранный балл</c:v>
                  </c:pt>
                  <c:pt idx="4">
                    <c:v>Средний балл</c:v>
                  </c:pt>
                  <c:pt idx="6">
                    <c:v>Ср. % выполнения</c:v>
                  </c:pt>
                </c:lvl>
              </c:multiLvlStrCache>
            </c:multiLvlStrRef>
          </c:cat>
          <c:val>
            <c:numRef>
              <c:f>Лист1!$AA$46:$AH$46</c:f>
              <c:numCache>
                <c:formatCode>General</c:formatCode>
                <c:ptCount val="8"/>
                <c:pt idx="0">
                  <c:v>23</c:v>
                </c:pt>
                <c:pt idx="1">
                  <c:v>23</c:v>
                </c:pt>
                <c:pt idx="2">
                  <c:v>18</c:v>
                </c:pt>
                <c:pt idx="3">
                  <c:v>17</c:v>
                </c:pt>
                <c:pt idx="4" formatCode="0.0">
                  <c:v>6.8181818181818183</c:v>
                </c:pt>
                <c:pt idx="5" formatCode="0.0">
                  <c:v>9.8000000000000007</c:v>
                </c:pt>
                <c:pt idx="6" formatCode="0.0">
                  <c:v>26.554778554778554</c:v>
                </c:pt>
                <c:pt idx="7" formatCode="0.0">
                  <c:v>42.4</c:v>
                </c:pt>
              </c:numCache>
            </c:numRef>
          </c:val>
        </c:ser>
        <c:ser>
          <c:idx val="5"/>
          <c:order val="5"/>
          <c:tx>
            <c:strRef>
              <c:f>Лист1!$Z$47</c:f>
              <c:strCache>
                <c:ptCount val="1"/>
                <c:pt idx="0">
                  <c:v>История</c:v>
                </c:pt>
              </c:strCache>
            </c:strRef>
          </c:tx>
          <c:invertIfNegative val="0"/>
          <c:cat>
            <c:multiLvlStrRef>
              <c:f>Лист1!$AA$32:$AH$33</c:f>
              <c:multiLvlStrCache>
                <c:ptCount val="8"/>
                <c:lvl>
                  <c:pt idx="0">
                    <c:v>2020 осень</c:v>
                  </c:pt>
                  <c:pt idx="1">
                    <c:v>2021 весна</c:v>
                  </c:pt>
                  <c:pt idx="2">
                    <c:v>2020 осень</c:v>
                  </c:pt>
                  <c:pt idx="3">
                    <c:v>2021 весна</c:v>
                  </c:pt>
                  <c:pt idx="4">
                    <c:v>2020 осень</c:v>
                  </c:pt>
                  <c:pt idx="5">
                    <c:v>2021 весна</c:v>
                  </c:pt>
                  <c:pt idx="6">
                    <c:v>2020 осень</c:v>
                  </c:pt>
                  <c:pt idx="7">
                    <c:v>2021 весна</c:v>
                  </c:pt>
                </c:lvl>
                <c:lvl>
                  <c:pt idx="0">
                    <c:v>Макс. балл</c:v>
                  </c:pt>
                  <c:pt idx="2">
                    <c:v>Макс. набранный балл</c:v>
                  </c:pt>
                  <c:pt idx="4">
                    <c:v>Средний балл</c:v>
                  </c:pt>
                  <c:pt idx="6">
                    <c:v>Ср. % выполнения</c:v>
                  </c:pt>
                </c:lvl>
              </c:multiLvlStrCache>
            </c:multiLvlStrRef>
          </c:cat>
          <c:val>
            <c:numRef>
              <c:f>Лист1!$AA$47:$AH$47</c:f>
              <c:numCache>
                <c:formatCode>General</c:formatCode>
                <c:ptCount val="8"/>
                <c:pt idx="0">
                  <c:v>20</c:v>
                </c:pt>
                <c:pt idx="1">
                  <c:v>25</c:v>
                </c:pt>
                <c:pt idx="2">
                  <c:v>11</c:v>
                </c:pt>
                <c:pt idx="3">
                  <c:v>9</c:v>
                </c:pt>
                <c:pt idx="4">
                  <c:v>4</c:v>
                </c:pt>
                <c:pt idx="5">
                  <c:v>3.6</c:v>
                </c:pt>
                <c:pt idx="6">
                  <c:v>20</c:v>
                </c:pt>
                <c:pt idx="7">
                  <c:v>14.3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20594816"/>
        <c:axId val="120596352"/>
      </c:barChart>
      <c:catAx>
        <c:axId val="120594816"/>
        <c:scaling>
          <c:orientation val="minMax"/>
        </c:scaling>
        <c:delete val="0"/>
        <c:axPos val="b"/>
        <c:majorTickMark val="out"/>
        <c:minorTickMark val="none"/>
        <c:tickLblPos val="nextTo"/>
        <c:crossAx val="120596352"/>
        <c:crosses val="autoZero"/>
        <c:auto val="1"/>
        <c:lblAlgn val="ctr"/>
        <c:lblOffset val="100"/>
        <c:noMultiLvlLbl val="0"/>
      </c:catAx>
      <c:valAx>
        <c:axId val="12059635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2059481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9381134919732319"/>
          <c:y val="0.24609640755258017"/>
          <c:w val="0.10155709720651954"/>
          <c:h val="0.31864164556522945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8 класс</a:t>
            </a:r>
          </a:p>
        </c:rich>
      </c:tx>
      <c:layout>
        <c:manualLayout>
          <c:xMode val="edge"/>
          <c:yMode val="edge"/>
          <c:x val="0.3922241977817289"/>
          <c:y val="2.739727997503323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9579399349274887E-2"/>
          <c:y val="3.0840242887876037E-2"/>
          <c:w val="0.80913805060688571"/>
          <c:h val="0.8280555459201961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Лист1!$Z$49</c:f>
              <c:strCache>
                <c:ptCount val="1"/>
                <c:pt idx="0">
                  <c:v>География</c:v>
                </c:pt>
              </c:strCache>
            </c:strRef>
          </c:tx>
          <c:invertIfNegative val="0"/>
          <c:cat>
            <c:multiLvlStrRef>
              <c:f>Лист1!$AA$32:$AH$33</c:f>
              <c:multiLvlStrCache>
                <c:ptCount val="8"/>
                <c:lvl>
                  <c:pt idx="0">
                    <c:v>2020 осень</c:v>
                  </c:pt>
                  <c:pt idx="1">
                    <c:v>2021 весна</c:v>
                  </c:pt>
                  <c:pt idx="2">
                    <c:v>2020 осень</c:v>
                  </c:pt>
                  <c:pt idx="3">
                    <c:v>2021 весна</c:v>
                  </c:pt>
                  <c:pt idx="4">
                    <c:v>2020 осень</c:v>
                  </c:pt>
                  <c:pt idx="5">
                    <c:v>2021 весна</c:v>
                  </c:pt>
                  <c:pt idx="6">
                    <c:v>2020 осень</c:v>
                  </c:pt>
                  <c:pt idx="7">
                    <c:v>2021 весна</c:v>
                  </c:pt>
                </c:lvl>
                <c:lvl>
                  <c:pt idx="0">
                    <c:v>Макс. балл</c:v>
                  </c:pt>
                  <c:pt idx="2">
                    <c:v>Макс. набранный балл</c:v>
                  </c:pt>
                  <c:pt idx="4">
                    <c:v>Средний балл</c:v>
                  </c:pt>
                  <c:pt idx="6">
                    <c:v>Ср. % выполнения</c:v>
                  </c:pt>
                </c:lvl>
              </c:multiLvlStrCache>
            </c:multiLvlStrRef>
          </c:cat>
          <c:val>
            <c:numRef>
              <c:f>Лист1!$AA$49:$AH$49</c:f>
              <c:numCache>
                <c:formatCode>General</c:formatCode>
                <c:ptCount val="8"/>
                <c:pt idx="0">
                  <c:v>37</c:v>
                </c:pt>
                <c:pt idx="1">
                  <c:v>40</c:v>
                </c:pt>
                <c:pt idx="2">
                  <c:v>17</c:v>
                </c:pt>
                <c:pt idx="3">
                  <c:v>18</c:v>
                </c:pt>
                <c:pt idx="4" formatCode="0.0">
                  <c:v>5.6363636363636367</c:v>
                </c:pt>
                <c:pt idx="5" formatCode="0.0">
                  <c:v>8.6999999999999993</c:v>
                </c:pt>
                <c:pt idx="6" formatCode="0.0">
                  <c:v>15.233415233415235</c:v>
                </c:pt>
                <c:pt idx="7" formatCode="0.0">
                  <c:v>21.8</c:v>
                </c:pt>
              </c:numCache>
            </c:numRef>
          </c:val>
        </c:ser>
        <c:ser>
          <c:idx val="1"/>
          <c:order val="1"/>
          <c:tx>
            <c:strRef>
              <c:f>Лист1!$Z$50</c:f>
              <c:strCache>
                <c:ptCount val="1"/>
                <c:pt idx="0">
                  <c:v>Русский язык</c:v>
                </c:pt>
              </c:strCache>
            </c:strRef>
          </c:tx>
          <c:invertIfNegative val="0"/>
          <c:cat>
            <c:multiLvlStrRef>
              <c:f>Лист1!$AA$32:$AH$33</c:f>
              <c:multiLvlStrCache>
                <c:ptCount val="8"/>
                <c:lvl>
                  <c:pt idx="0">
                    <c:v>2020 осень</c:v>
                  </c:pt>
                  <c:pt idx="1">
                    <c:v>2021 весна</c:v>
                  </c:pt>
                  <c:pt idx="2">
                    <c:v>2020 осень</c:v>
                  </c:pt>
                  <c:pt idx="3">
                    <c:v>2021 весна</c:v>
                  </c:pt>
                  <c:pt idx="4">
                    <c:v>2020 осень</c:v>
                  </c:pt>
                  <c:pt idx="5">
                    <c:v>2021 весна</c:v>
                  </c:pt>
                  <c:pt idx="6">
                    <c:v>2020 осень</c:v>
                  </c:pt>
                  <c:pt idx="7">
                    <c:v>2021 весна</c:v>
                  </c:pt>
                </c:lvl>
                <c:lvl>
                  <c:pt idx="0">
                    <c:v>Макс. балл</c:v>
                  </c:pt>
                  <c:pt idx="2">
                    <c:v>Макс. набранный балл</c:v>
                  </c:pt>
                  <c:pt idx="4">
                    <c:v>Средний балл</c:v>
                  </c:pt>
                  <c:pt idx="6">
                    <c:v>Ср. % выполнения</c:v>
                  </c:pt>
                </c:lvl>
              </c:multiLvlStrCache>
            </c:multiLvlStrRef>
          </c:cat>
          <c:val>
            <c:numRef>
              <c:f>Лист1!$AA$50:$AH$50</c:f>
              <c:numCache>
                <c:formatCode>General</c:formatCode>
                <c:ptCount val="8"/>
                <c:pt idx="0">
                  <c:v>47</c:v>
                </c:pt>
                <c:pt idx="1">
                  <c:v>51</c:v>
                </c:pt>
                <c:pt idx="2">
                  <c:v>39</c:v>
                </c:pt>
                <c:pt idx="3">
                  <c:v>39</c:v>
                </c:pt>
                <c:pt idx="4" formatCode="0.0">
                  <c:v>16.681818181818183</c:v>
                </c:pt>
                <c:pt idx="5" formatCode="0.0">
                  <c:v>22.9</c:v>
                </c:pt>
                <c:pt idx="6" formatCode="0.0">
                  <c:v>35.493230174081241</c:v>
                </c:pt>
                <c:pt idx="7" formatCode="0.0">
                  <c:v>45</c:v>
                </c:pt>
              </c:numCache>
            </c:numRef>
          </c:val>
        </c:ser>
        <c:ser>
          <c:idx val="2"/>
          <c:order val="2"/>
          <c:tx>
            <c:strRef>
              <c:f>Лист1!$Z$51</c:f>
              <c:strCache>
                <c:ptCount val="1"/>
                <c:pt idx="0">
                  <c:v>Математика</c:v>
                </c:pt>
              </c:strCache>
            </c:strRef>
          </c:tx>
          <c:invertIfNegative val="0"/>
          <c:cat>
            <c:multiLvlStrRef>
              <c:f>Лист1!$AA$32:$AH$33</c:f>
              <c:multiLvlStrCache>
                <c:ptCount val="8"/>
                <c:lvl>
                  <c:pt idx="0">
                    <c:v>2020 осень</c:v>
                  </c:pt>
                  <c:pt idx="1">
                    <c:v>2021 весна</c:v>
                  </c:pt>
                  <c:pt idx="2">
                    <c:v>2020 осень</c:v>
                  </c:pt>
                  <c:pt idx="3">
                    <c:v>2021 весна</c:v>
                  </c:pt>
                  <c:pt idx="4">
                    <c:v>2020 осень</c:v>
                  </c:pt>
                  <c:pt idx="5">
                    <c:v>2021 весна</c:v>
                  </c:pt>
                  <c:pt idx="6">
                    <c:v>2020 осень</c:v>
                  </c:pt>
                  <c:pt idx="7">
                    <c:v>2021 весна</c:v>
                  </c:pt>
                </c:lvl>
                <c:lvl>
                  <c:pt idx="0">
                    <c:v>Макс. балл</c:v>
                  </c:pt>
                  <c:pt idx="2">
                    <c:v>Макс. набранный балл</c:v>
                  </c:pt>
                  <c:pt idx="4">
                    <c:v>Средний балл</c:v>
                  </c:pt>
                  <c:pt idx="6">
                    <c:v>Ср. % выполнения</c:v>
                  </c:pt>
                </c:lvl>
              </c:multiLvlStrCache>
            </c:multiLvlStrRef>
          </c:cat>
          <c:val>
            <c:numRef>
              <c:f>Лист1!$AA$51:$AH$51</c:f>
              <c:numCache>
                <c:formatCode>General</c:formatCode>
                <c:ptCount val="8"/>
                <c:pt idx="0">
                  <c:v>19</c:v>
                </c:pt>
                <c:pt idx="1">
                  <c:v>25</c:v>
                </c:pt>
                <c:pt idx="2">
                  <c:v>13</c:v>
                </c:pt>
                <c:pt idx="3">
                  <c:v>20</c:v>
                </c:pt>
                <c:pt idx="4" formatCode="0.0">
                  <c:v>4.1818181818181817</c:v>
                </c:pt>
                <c:pt idx="5" formatCode="0.0">
                  <c:v>8.3000000000000007</c:v>
                </c:pt>
                <c:pt idx="6" formatCode="0.0">
                  <c:v>22.009569377990434</c:v>
                </c:pt>
                <c:pt idx="7" formatCode="0.0">
                  <c:v>33.1</c:v>
                </c:pt>
              </c:numCache>
            </c:numRef>
          </c:val>
        </c:ser>
        <c:ser>
          <c:idx val="3"/>
          <c:order val="3"/>
          <c:tx>
            <c:strRef>
              <c:f>Лист1!$Z$52</c:f>
              <c:strCache>
                <c:ptCount val="1"/>
                <c:pt idx="0">
                  <c:v>Биология</c:v>
                </c:pt>
              </c:strCache>
            </c:strRef>
          </c:tx>
          <c:invertIfNegative val="0"/>
          <c:cat>
            <c:multiLvlStrRef>
              <c:f>Лист1!$AA$32:$AH$33</c:f>
              <c:multiLvlStrCache>
                <c:ptCount val="8"/>
                <c:lvl>
                  <c:pt idx="0">
                    <c:v>2020 осень</c:v>
                  </c:pt>
                  <c:pt idx="1">
                    <c:v>2021 весна</c:v>
                  </c:pt>
                  <c:pt idx="2">
                    <c:v>2020 осень</c:v>
                  </c:pt>
                  <c:pt idx="3">
                    <c:v>2021 весна</c:v>
                  </c:pt>
                  <c:pt idx="4">
                    <c:v>2020 осень</c:v>
                  </c:pt>
                  <c:pt idx="5">
                    <c:v>2021 весна</c:v>
                  </c:pt>
                  <c:pt idx="6">
                    <c:v>2020 осень</c:v>
                  </c:pt>
                  <c:pt idx="7">
                    <c:v>2021 весна</c:v>
                  </c:pt>
                </c:lvl>
                <c:lvl>
                  <c:pt idx="0">
                    <c:v>Макс. балл</c:v>
                  </c:pt>
                  <c:pt idx="2">
                    <c:v>Макс. набранный балл</c:v>
                  </c:pt>
                  <c:pt idx="4">
                    <c:v>Средний балл</c:v>
                  </c:pt>
                  <c:pt idx="6">
                    <c:v>Ср. % выполнения</c:v>
                  </c:pt>
                </c:lvl>
              </c:multiLvlStrCache>
            </c:multiLvlStrRef>
          </c:cat>
          <c:val>
            <c:numRef>
              <c:f>Лист1!$AA$52:$AH$52</c:f>
              <c:numCache>
                <c:formatCode>General</c:formatCode>
                <c:ptCount val="8"/>
                <c:pt idx="0">
                  <c:v>28</c:v>
                </c:pt>
                <c:pt idx="1">
                  <c:v>36</c:v>
                </c:pt>
                <c:pt idx="2">
                  <c:v>18</c:v>
                </c:pt>
                <c:pt idx="3">
                  <c:v>9</c:v>
                </c:pt>
                <c:pt idx="4" formatCode="0.0">
                  <c:v>9.5</c:v>
                </c:pt>
                <c:pt idx="5" formatCode="0.0">
                  <c:v>15.8</c:v>
                </c:pt>
                <c:pt idx="6" formatCode="0.0">
                  <c:v>33.928571428571431</c:v>
                </c:pt>
                <c:pt idx="7" formatCode="0.0">
                  <c:v>43.8</c:v>
                </c:pt>
              </c:numCache>
            </c:numRef>
          </c:val>
        </c:ser>
        <c:ser>
          <c:idx val="4"/>
          <c:order val="4"/>
          <c:tx>
            <c:strRef>
              <c:f>Лист1!$Z$53</c:f>
              <c:strCache>
                <c:ptCount val="1"/>
                <c:pt idx="0">
                  <c:v>Физика</c:v>
                </c:pt>
              </c:strCache>
            </c:strRef>
          </c:tx>
          <c:invertIfNegative val="0"/>
          <c:cat>
            <c:multiLvlStrRef>
              <c:f>Лист1!$AA$32:$AH$33</c:f>
              <c:multiLvlStrCache>
                <c:ptCount val="8"/>
                <c:lvl>
                  <c:pt idx="0">
                    <c:v>2020 осень</c:v>
                  </c:pt>
                  <c:pt idx="1">
                    <c:v>2021 весна</c:v>
                  </c:pt>
                  <c:pt idx="2">
                    <c:v>2020 осень</c:v>
                  </c:pt>
                  <c:pt idx="3">
                    <c:v>2021 весна</c:v>
                  </c:pt>
                  <c:pt idx="4">
                    <c:v>2020 осень</c:v>
                  </c:pt>
                  <c:pt idx="5">
                    <c:v>2021 весна</c:v>
                  </c:pt>
                  <c:pt idx="6">
                    <c:v>2020 осень</c:v>
                  </c:pt>
                  <c:pt idx="7">
                    <c:v>2021 весна</c:v>
                  </c:pt>
                </c:lvl>
                <c:lvl>
                  <c:pt idx="0">
                    <c:v>Макс. балл</c:v>
                  </c:pt>
                  <c:pt idx="2">
                    <c:v>Макс. набранный балл</c:v>
                  </c:pt>
                  <c:pt idx="4">
                    <c:v>Средний балл</c:v>
                  </c:pt>
                  <c:pt idx="6">
                    <c:v>Ср. % выполнения</c:v>
                  </c:pt>
                </c:lvl>
              </c:multiLvlStrCache>
            </c:multiLvlStrRef>
          </c:cat>
          <c:val>
            <c:numRef>
              <c:f>Лист1!$AA$53:$AH$53</c:f>
              <c:numCache>
                <c:formatCode>General</c:formatCode>
                <c:ptCount val="8"/>
                <c:pt idx="0">
                  <c:v>18</c:v>
                </c:pt>
                <c:pt idx="1">
                  <c:v>18</c:v>
                </c:pt>
                <c:pt idx="2">
                  <c:v>4</c:v>
                </c:pt>
                <c:pt idx="3">
                  <c:v>0</c:v>
                </c:pt>
                <c:pt idx="4" formatCode="0.0">
                  <c:v>2.2727272727272729</c:v>
                </c:pt>
                <c:pt idx="5" formatCode="0.0">
                  <c:v>0</c:v>
                </c:pt>
                <c:pt idx="6" formatCode="0.0">
                  <c:v>11.926961926961928</c:v>
                </c:pt>
                <c:pt idx="7" formatCode="0.0">
                  <c:v>0</c:v>
                </c:pt>
              </c:numCache>
            </c:numRef>
          </c:val>
        </c:ser>
        <c:ser>
          <c:idx val="5"/>
          <c:order val="5"/>
          <c:tx>
            <c:strRef>
              <c:f>Лист1!$Z$54</c:f>
              <c:strCache>
                <c:ptCount val="1"/>
                <c:pt idx="0">
                  <c:v>Обществознание</c:v>
                </c:pt>
              </c:strCache>
            </c:strRef>
          </c:tx>
          <c:invertIfNegative val="0"/>
          <c:cat>
            <c:multiLvlStrRef>
              <c:f>Лист1!$AA$32:$AH$33</c:f>
              <c:multiLvlStrCache>
                <c:ptCount val="8"/>
                <c:lvl>
                  <c:pt idx="0">
                    <c:v>2020 осень</c:v>
                  </c:pt>
                  <c:pt idx="1">
                    <c:v>2021 весна</c:v>
                  </c:pt>
                  <c:pt idx="2">
                    <c:v>2020 осень</c:v>
                  </c:pt>
                  <c:pt idx="3">
                    <c:v>2021 весна</c:v>
                  </c:pt>
                  <c:pt idx="4">
                    <c:v>2020 осень</c:v>
                  </c:pt>
                  <c:pt idx="5">
                    <c:v>2021 весна</c:v>
                  </c:pt>
                  <c:pt idx="6">
                    <c:v>2020 осень</c:v>
                  </c:pt>
                  <c:pt idx="7">
                    <c:v>2021 весна</c:v>
                  </c:pt>
                </c:lvl>
                <c:lvl>
                  <c:pt idx="0">
                    <c:v>Макс. балл</c:v>
                  </c:pt>
                  <c:pt idx="2">
                    <c:v>Макс. набранный балл</c:v>
                  </c:pt>
                  <c:pt idx="4">
                    <c:v>Средний балл</c:v>
                  </c:pt>
                  <c:pt idx="6">
                    <c:v>Ср. % выполнения</c:v>
                  </c:pt>
                </c:lvl>
              </c:multiLvlStrCache>
            </c:multiLvlStrRef>
          </c:cat>
          <c:val>
            <c:numRef>
              <c:f>Лист1!$AA$54:$AH$54</c:f>
              <c:numCache>
                <c:formatCode>General</c:formatCode>
                <c:ptCount val="8"/>
                <c:pt idx="0">
                  <c:v>23</c:v>
                </c:pt>
                <c:pt idx="1">
                  <c:v>25</c:v>
                </c:pt>
                <c:pt idx="2">
                  <c:v>11</c:v>
                </c:pt>
                <c:pt idx="3">
                  <c:v>0</c:v>
                </c:pt>
                <c:pt idx="4" formatCode="0.0">
                  <c:v>6.3181818181818183</c:v>
                </c:pt>
                <c:pt idx="5" formatCode="0.0">
                  <c:v>0</c:v>
                </c:pt>
                <c:pt idx="6" formatCode="0.0">
                  <c:v>27.470355731225297</c:v>
                </c:pt>
                <c:pt idx="7" formatCode="0.0">
                  <c:v>0</c:v>
                </c:pt>
              </c:numCache>
            </c:numRef>
          </c:val>
        </c:ser>
        <c:ser>
          <c:idx val="6"/>
          <c:order val="6"/>
          <c:tx>
            <c:strRef>
              <c:f>Лист1!$Z$55</c:f>
              <c:strCache>
                <c:ptCount val="1"/>
                <c:pt idx="0">
                  <c:v>История</c:v>
                </c:pt>
              </c:strCache>
            </c:strRef>
          </c:tx>
          <c:invertIfNegative val="0"/>
          <c:cat>
            <c:multiLvlStrRef>
              <c:f>Лист1!$AA$32:$AH$33</c:f>
              <c:multiLvlStrCache>
                <c:ptCount val="8"/>
                <c:lvl>
                  <c:pt idx="0">
                    <c:v>2020 осень</c:v>
                  </c:pt>
                  <c:pt idx="1">
                    <c:v>2021 весна</c:v>
                  </c:pt>
                  <c:pt idx="2">
                    <c:v>2020 осень</c:v>
                  </c:pt>
                  <c:pt idx="3">
                    <c:v>2021 весна</c:v>
                  </c:pt>
                  <c:pt idx="4">
                    <c:v>2020 осень</c:v>
                  </c:pt>
                  <c:pt idx="5">
                    <c:v>2021 весна</c:v>
                  </c:pt>
                  <c:pt idx="6">
                    <c:v>2020 осень</c:v>
                  </c:pt>
                  <c:pt idx="7">
                    <c:v>2021 весна</c:v>
                  </c:pt>
                </c:lvl>
                <c:lvl>
                  <c:pt idx="0">
                    <c:v>Макс. балл</c:v>
                  </c:pt>
                  <c:pt idx="2">
                    <c:v>Макс. набранный балл</c:v>
                  </c:pt>
                  <c:pt idx="4">
                    <c:v>Средний балл</c:v>
                  </c:pt>
                  <c:pt idx="6">
                    <c:v>Ср. % выполнения</c:v>
                  </c:pt>
                </c:lvl>
              </c:multiLvlStrCache>
            </c:multiLvlStrRef>
          </c:cat>
          <c:val>
            <c:numRef>
              <c:f>Лист1!$AA$55:$AH$55</c:f>
              <c:numCache>
                <c:formatCode>General</c:formatCode>
                <c:ptCount val="8"/>
                <c:pt idx="0">
                  <c:v>25</c:v>
                </c:pt>
                <c:pt idx="1">
                  <c:v>24</c:v>
                </c:pt>
                <c:pt idx="2">
                  <c:v>8</c:v>
                </c:pt>
                <c:pt idx="3">
                  <c:v>6</c:v>
                </c:pt>
                <c:pt idx="4" formatCode="0.0">
                  <c:v>2.9545454545454546</c:v>
                </c:pt>
                <c:pt idx="5" formatCode="0.0">
                  <c:v>4.8</c:v>
                </c:pt>
                <c:pt idx="6" formatCode="0.0">
                  <c:v>11.818181818181818</c:v>
                </c:pt>
                <c:pt idx="7" formatCode="0.0">
                  <c:v>20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20690560"/>
        <c:axId val="120692096"/>
      </c:barChart>
      <c:catAx>
        <c:axId val="120690560"/>
        <c:scaling>
          <c:orientation val="minMax"/>
        </c:scaling>
        <c:delete val="0"/>
        <c:axPos val="b"/>
        <c:majorTickMark val="out"/>
        <c:minorTickMark val="none"/>
        <c:tickLblPos val="nextTo"/>
        <c:crossAx val="120692096"/>
        <c:crosses val="autoZero"/>
        <c:auto val="1"/>
        <c:lblAlgn val="ctr"/>
        <c:lblOffset val="100"/>
        <c:noMultiLvlLbl val="0"/>
      </c:catAx>
      <c:valAx>
        <c:axId val="12069209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2069056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915457020718629"/>
          <c:y val="0.24903326511498838"/>
          <c:w val="0.10155709720651954"/>
          <c:h val="0.37174858649276771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9 класс</a:t>
            </a:r>
          </a:p>
        </c:rich>
      </c:tx>
      <c:layout>
        <c:manualLayout>
          <c:xMode val="edge"/>
          <c:yMode val="edge"/>
          <c:x val="0.3922241977817289"/>
          <c:y val="2.739727997503323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9579399349274887E-2"/>
          <c:y val="3.0840242887876037E-2"/>
          <c:w val="0.80913805060688571"/>
          <c:h val="0.8280555459201961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Лист1!$Z$57</c:f>
              <c:strCache>
                <c:ptCount val="1"/>
                <c:pt idx="0">
                  <c:v>Русский язык</c:v>
                </c:pt>
              </c:strCache>
            </c:strRef>
          </c:tx>
          <c:invertIfNegative val="0"/>
          <c:cat>
            <c:multiLvlStrRef>
              <c:f>Лист1!$AA$32:$AH$33</c:f>
              <c:multiLvlStrCache>
                <c:ptCount val="8"/>
                <c:lvl>
                  <c:pt idx="0">
                    <c:v>2020 осень</c:v>
                  </c:pt>
                  <c:pt idx="1">
                    <c:v>2021 весна</c:v>
                  </c:pt>
                  <c:pt idx="2">
                    <c:v>2020 осень</c:v>
                  </c:pt>
                  <c:pt idx="3">
                    <c:v>2021 весна</c:v>
                  </c:pt>
                  <c:pt idx="4">
                    <c:v>2020 осень</c:v>
                  </c:pt>
                  <c:pt idx="5">
                    <c:v>2021 весна</c:v>
                  </c:pt>
                  <c:pt idx="6">
                    <c:v>2020 осень</c:v>
                  </c:pt>
                  <c:pt idx="7">
                    <c:v>2021 весна</c:v>
                  </c:pt>
                </c:lvl>
                <c:lvl>
                  <c:pt idx="0">
                    <c:v>Макс. балл</c:v>
                  </c:pt>
                  <c:pt idx="2">
                    <c:v>Макс. набранный балл</c:v>
                  </c:pt>
                  <c:pt idx="4">
                    <c:v>Средний балл</c:v>
                  </c:pt>
                  <c:pt idx="6">
                    <c:v>Ср. % выполнения</c:v>
                  </c:pt>
                </c:lvl>
              </c:multiLvlStrCache>
            </c:multiLvlStrRef>
          </c:cat>
          <c:val>
            <c:numRef>
              <c:f>Лист1!$AA$57:$AH$57</c:f>
              <c:numCache>
                <c:formatCode>General</c:formatCode>
                <c:ptCount val="8"/>
                <c:pt idx="0">
                  <c:v>51</c:v>
                </c:pt>
                <c:pt idx="1">
                  <c:v>39</c:v>
                </c:pt>
                <c:pt idx="2">
                  <c:v>34</c:v>
                </c:pt>
                <c:pt idx="3">
                  <c:v>36</c:v>
                </c:pt>
                <c:pt idx="4" formatCode="0.0">
                  <c:v>14.95</c:v>
                </c:pt>
                <c:pt idx="5" formatCode="0.0">
                  <c:v>24</c:v>
                </c:pt>
                <c:pt idx="6" formatCode="0.0">
                  <c:v>26.6488413547237</c:v>
                </c:pt>
                <c:pt idx="7" formatCode="0.0">
                  <c:v>94</c:v>
                </c:pt>
              </c:numCache>
            </c:numRef>
          </c:val>
        </c:ser>
        <c:ser>
          <c:idx val="1"/>
          <c:order val="1"/>
          <c:tx>
            <c:strRef>
              <c:f>Лист1!$Z$58</c:f>
              <c:strCache>
                <c:ptCount val="1"/>
                <c:pt idx="0">
                  <c:v>Математика</c:v>
                </c:pt>
              </c:strCache>
            </c:strRef>
          </c:tx>
          <c:invertIfNegative val="0"/>
          <c:cat>
            <c:multiLvlStrRef>
              <c:f>Лист1!$AA$32:$AH$33</c:f>
              <c:multiLvlStrCache>
                <c:ptCount val="8"/>
                <c:lvl>
                  <c:pt idx="0">
                    <c:v>2020 осень</c:v>
                  </c:pt>
                  <c:pt idx="1">
                    <c:v>2021 весна</c:v>
                  </c:pt>
                  <c:pt idx="2">
                    <c:v>2020 осень</c:v>
                  </c:pt>
                  <c:pt idx="3">
                    <c:v>2021 весна</c:v>
                  </c:pt>
                  <c:pt idx="4">
                    <c:v>2020 осень</c:v>
                  </c:pt>
                  <c:pt idx="5">
                    <c:v>2021 весна</c:v>
                  </c:pt>
                  <c:pt idx="6">
                    <c:v>2020 осень</c:v>
                  </c:pt>
                  <c:pt idx="7">
                    <c:v>2021 весна</c:v>
                  </c:pt>
                </c:lvl>
                <c:lvl>
                  <c:pt idx="0">
                    <c:v>Макс. балл</c:v>
                  </c:pt>
                  <c:pt idx="2">
                    <c:v>Макс. набранный балл</c:v>
                  </c:pt>
                  <c:pt idx="4">
                    <c:v>Средний балл</c:v>
                  </c:pt>
                  <c:pt idx="6">
                    <c:v>Ср. % выполнения</c:v>
                  </c:pt>
                </c:lvl>
              </c:multiLvlStrCache>
            </c:multiLvlStrRef>
          </c:cat>
          <c:val>
            <c:numRef>
              <c:f>Лист1!$AA$58:$AH$58</c:f>
              <c:numCache>
                <c:formatCode>General</c:formatCode>
                <c:ptCount val="8"/>
                <c:pt idx="0">
                  <c:v>25</c:v>
                </c:pt>
                <c:pt idx="1">
                  <c:v>32</c:v>
                </c:pt>
                <c:pt idx="2">
                  <c:v>13</c:v>
                </c:pt>
                <c:pt idx="3">
                  <c:v>23</c:v>
                </c:pt>
                <c:pt idx="4" formatCode="0.0">
                  <c:v>5.05</c:v>
                </c:pt>
                <c:pt idx="5" formatCode="0.0">
                  <c:v>16</c:v>
                </c:pt>
                <c:pt idx="6" formatCode="0.0">
                  <c:v>18.363636363636363</c:v>
                </c:pt>
                <c:pt idx="7" formatCode="0.0">
                  <c:v>94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20866688"/>
        <c:axId val="120868224"/>
      </c:barChart>
      <c:catAx>
        <c:axId val="120866688"/>
        <c:scaling>
          <c:orientation val="minMax"/>
        </c:scaling>
        <c:delete val="0"/>
        <c:axPos val="b"/>
        <c:majorTickMark val="out"/>
        <c:minorTickMark val="none"/>
        <c:tickLblPos val="nextTo"/>
        <c:crossAx val="120868224"/>
        <c:crosses val="autoZero"/>
        <c:auto val="1"/>
        <c:lblAlgn val="ctr"/>
        <c:lblOffset val="100"/>
        <c:noMultiLvlLbl val="0"/>
      </c:catAx>
      <c:valAx>
        <c:axId val="12086822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2086668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915457020718629"/>
          <c:y val="0.24903326511498838"/>
          <c:w val="0.10155709720651954"/>
          <c:h val="0.37174858649276771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5 класс 2020-2021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Лист1!$AN$35</c:f>
              <c:strCache>
                <c:ptCount val="1"/>
                <c:pt idx="0">
                  <c:v>Русский язык</c:v>
                </c:pt>
              </c:strCache>
            </c:strRef>
          </c:tx>
          <c:invertIfNegative val="0"/>
          <c:cat>
            <c:multiLvlStrRef>
              <c:f>Лист1!$AO$32:$AT$33</c:f>
              <c:multiLvlStrCache>
                <c:ptCount val="6"/>
                <c:lvl>
                  <c:pt idx="0">
                    <c:v>2020 осень</c:v>
                  </c:pt>
                  <c:pt idx="1">
                    <c:v>2021 весна</c:v>
                  </c:pt>
                  <c:pt idx="2">
                    <c:v>2020 осень</c:v>
                  </c:pt>
                  <c:pt idx="3">
                    <c:v>2021 весна</c:v>
                  </c:pt>
                  <c:pt idx="4">
                    <c:v>2020 осень</c:v>
                  </c:pt>
                  <c:pt idx="5">
                    <c:v>2021 весна</c:v>
                  </c:pt>
                </c:lvl>
                <c:lvl>
                  <c:pt idx="0">
                    <c:v>ср. отметка за работу</c:v>
                  </c:pt>
                  <c:pt idx="2">
                    <c:v>ср. отметка за год</c:v>
                  </c:pt>
                  <c:pt idx="4">
                    <c:v>разница </c:v>
                  </c:pt>
                </c:lvl>
              </c:multiLvlStrCache>
            </c:multiLvlStrRef>
          </c:cat>
          <c:val>
            <c:numRef>
              <c:f>Лист1!$AO$35:$AT$35</c:f>
              <c:numCache>
                <c:formatCode>0.0</c:formatCode>
                <c:ptCount val="6"/>
                <c:pt idx="0">
                  <c:v>2.6296296296296298</c:v>
                </c:pt>
                <c:pt idx="1">
                  <c:v>3</c:v>
                </c:pt>
                <c:pt idx="2">
                  <c:v>3.5555555555555554</c:v>
                </c:pt>
                <c:pt idx="3">
                  <c:v>3.7</c:v>
                </c:pt>
                <c:pt idx="4">
                  <c:v>0.9259259259259256</c:v>
                </c:pt>
                <c:pt idx="5">
                  <c:v>0.7</c:v>
                </c:pt>
              </c:numCache>
            </c:numRef>
          </c:val>
        </c:ser>
        <c:ser>
          <c:idx val="1"/>
          <c:order val="1"/>
          <c:tx>
            <c:strRef>
              <c:f>Лист1!$AN$36</c:f>
              <c:strCache>
                <c:ptCount val="1"/>
                <c:pt idx="0">
                  <c:v>Математика</c:v>
                </c:pt>
              </c:strCache>
            </c:strRef>
          </c:tx>
          <c:invertIfNegative val="0"/>
          <c:cat>
            <c:multiLvlStrRef>
              <c:f>Лист1!$AO$32:$AT$33</c:f>
              <c:multiLvlStrCache>
                <c:ptCount val="6"/>
                <c:lvl>
                  <c:pt idx="0">
                    <c:v>2020 осень</c:v>
                  </c:pt>
                  <c:pt idx="1">
                    <c:v>2021 весна</c:v>
                  </c:pt>
                  <c:pt idx="2">
                    <c:v>2020 осень</c:v>
                  </c:pt>
                  <c:pt idx="3">
                    <c:v>2021 весна</c:v>
                  </c:pt>
                  <c:pt idx="4">
                    <c:v>2020 осень</c:v>
                  </c:pt>
                  <c:pt idx="5">
                    <c:v>2021 весна</c:v>
                  </c:pt>
                </c:lvl>
                <c:lvl>
                  <c:pt idx="0">
                    <c:v>ср. отметка за работу</c:v>
                  </c:pt>
                  <c:pt idx="2">
                    <c:v>ср. отметка за год</c:v>
                  </c:pt>
                  <c:pt idx="4">
                    <c:v>разница </c:v>
                  </c:pt>
                </c:lvl>
              </c:multiLvlStrCache>
            </c:multiLvlStrRef>
          </c:cat>
          <c:val>
            <c:numRef>
              <c:f>Лист1!$AO$36:$AT$36</c:f>
              <c:numCache>
                <c:formatCode>0.0</c:formatCode>
                <c:ptCount val="6"/>
                <c:pt idx="0">
                  <c:v>3.074074074074074</c:v>
                </c:pt>
                <c:pt idx="1">
                  <c:v>3</c:v>
                </c:pt>
                <c:pt idx="2">
                  <c:v>3.7777777777777777</c:v>
                </c:pt>
                <c:pt idx="3">
                  <c:v>3.7</c:v>
                </c:pt>
                <c:pt idx="4">
                  <c:v>0.70370370370370372</c:v>
                </c:pt>
                <c:pt idx="5">
                  <c:v>0.7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20899072"/>
        <c:axId val="120900608"/>
      </c:barChart>
      <c:catAx>
        <c:axId val="120899072"/>
        <c:scaling>
          <c:orientation val="minMax"/>
        </c:scaling>
        <c:delete val="0"/>
        <c:axPos val="b"/>
        <c:majorTickMark val="out"/>
        <c:minorTickMark val="none"/>
        <c:tickLblPos val="nextTo"/>
        <c:crossAx val="120900608"/>
        <c:crosses val="autoZero"/>
        <c:auto val="1"/>
        <c:lblAlgn val="ctr"/>
        <c:lblOffset val="100"/>
        <c:noMultiLvlLbl val="0"/>
      </c:catAx>
      <c:valAx>
        <c:axId val="120900608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crossAx val="12089907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6 класс 2020-2021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Лист1!$AN$38</c:f>
              <c:strCache>
                <c:ptCount val="1"/>
                <c:pt idx="0">
                  <c:v>Русский язык</c:v>
                </c:pt>
              </c:strCache>
            </c:strRef>
          </c:tx>
          <c:invertIfNegative val="0"/>
          <c:cat>
            <c:multiLvlStrRef>
              <c:f>Лист1!$AO$32:$AT$33</c:f>
              <c:multiLvlStrCache>
                <c:ptCount val="6"/>
                <c:lvl>
                  <c:pt idx="0">
                    <c:v>2020 осень</c:v>
                  </c:pt>
                  <c:pt idx="1">
                    <c:v>2021 весна</c:v>
                  </c:pt>
                  <c:pt idx="2">
                    <c:v>2020 осень</c:v>
                  </c:pt>
                  <c:pt idx="3">
                    <c:v>2021 весна</c:v>
                  </c:pt>
                  <c:pt idx="4">
                    <c:v>2020 осень</c:v>
                  </c:pt>
                  <c:pt idx="5">
                    <c:v>2021 весна</c:v>
                  </c:pt>
                </c:lvl>
                <c:lvl>
                  <c:pt idx="0">
                    <c:v>ср. отметка за работу</c:v>
                  </c:pt>
                  <c:pt idx="2">
                    <c:v>ср. отметка за год</c:v>
                  </c:pt>
                  <c:pt idx="4">
                    <c:v>разница </c:v>
                  </c:pt>
                </c:lvl>
              </c:multiLvlStrCache>
            </c:multiLvlStrRef>
          </c:cat>
          <c:val>
            <c:numRef>
              <c:f>Лист1!$AO$38:$AT$38</c:f>
              <c:numCache>
                <c:formatCode>0.0</c:formatCode>
                <c:ptCount val="6"/>
                <c:pt idx="0">
                  <c:v>2.1176470588235294</c:v>
                </c:pt>
                <c:pt idx="1">
                  <c:v>4.2</c:v>
                </c:pt>
                <c:pt idx="2">
                  <c:v>3.9411764705882355</c:v>
                </c:pt>
                <c:pt idx="3">
                  <c:v>4</c:v>
                </c:pt>
                <c:pt idx="4">
                  <c:v>1.8235294117647061</c:v>
                </c:pt>
                <c:pt idx="5">
                  <c:v>1</c:v>
                </c:pt>
              </c:numCache>
            </c:numRef>
          </c:val>
        </c:ser>
        <c:ser>
          <c:idx val="1"/>
          <c:order val="1"/>
          <c:tx>
            <c:strRef>
              <c:f>Лист1!$AN$39</c:f>
              <c:strCache>
                <c:ptCount val="1"/>
                <c:pt idx="0">
                  <c:v>Математика</c:v>
                </c:pt>
              </c:strCache>
            </c:strRef>
          </c:tx>
          <c:invertIfNegative val="0"/>
          <c:cat>
            <c:multiLvlStrRef>
              <c:f>Лист1!$AO$32:$AT$33</c:f>
              <c:multiLvlStrCache>
                <c:ptCount val="6"/>
                <c:lvl>
                  <c:pt idx="0">
                    <c:v>2020 осень</c:v>
                  </c:pt>
                  <c:pt idx="1">
                    <c:v>2021 весна</c:v>
                  </c:pt>
                  <c:pt idx="2">
                    <c:v>2020 осень</c:v>
                  </c:pt>
                  <c:pt idx="3">
                    <c:v>2021 весна</c:v>
                  </c:pt>
                  <c:pt idx="4">
                    <c:v>2020 осень</c:v>
                  </c:pt>
                  <c:pt idx="5">
                    <c:v>2021 весна</c:v>
                  </c:pt>
                </c:lvl>
                <c:lvl>
                  <c:pt idx="0">
                    <c:v>ср. отметка за работу</c:v>
                  </c:pt>
                  <c:pt idx="2">
                    <c:v>ср. отметка за год</c:v>
                  </c:pt>
                  <c:pt idx="4">
                    <c:v>разница </c:v>
                  </c:pt>
                </c:lvl>
              </c:multiLvlStrCache>
            </c:multiLvlStrRef>
          </c:cat>
          <c:val>
            <c:numRef>
              <c:f>Лист1!$AO$39:$AT$39</c:f>
              <c:numCache>
                <c:formatCode>0.0</c:formatCode>
                <c:ptCount val="6"/>
                <c:pt idx="0">
                  <c:v>2.7058823529411766</c:v>
                </c:pt>
                <c:pt idx="1">
                  <c:v>3.9</c:v>
                </c:pt>
                <c:pt idx="2">
                  <c:v>4.2941176470588234</c:v>
                </c:pt>
                <c:pt idx="3">
                  <c:v>1</c:v>
                </c:pt>
                <c:pt idx="4">
                  <c:v>1.5882352941176467</c:v>
                </c:pt>
                <c:pt idx="5">
                  <c:v>0.9</c:v>
                </c:pt>
              </c:numCache>
            </c:numRef>
          </c:val>
        </c:ser>
        <c:ser>
          <c:idx val="2"/>
          <c:order val="2"/>
          <c:tx>
            <c:strRef>
              <c:f>Лист1!$AN$40</c:f>
              <c:strCache>
                <c:ptCount val="1"/>
                <c:pt idx="0">
                  <c:v>Биология</c:v>
                </c:pt>
              </c:strCache>
            </c:strRef>
          </c:tx>
          <c:invertIfNegative val="0"/>
          <c:cat>
            <c:multiLvlStrRef>
              <c:f>Лист1!$AO$32:$AT$33</c:f>
              <c:multiLvlStrCache>
                <c:ptCount val="6"/>
                <c:lvl>
                  <c:pt idx="0">
                    <c:v>2020 осень</c:v>
                  </c:pt>
                  <c:pt idx="1">
                    <c:v>2021 весна</c:v>
                  </c:pt>
                  <c:pt idx="2">
                    <c:v>2020 осень</c:v>
                  </c:pt>
                  <c:pt idx="3">
                    <c:v>2021 весна</c:v>
                  </c:pt>
                  <c:pt idx="4">
                    <c:v>2020 осень</c:v>
                  </c:pt>
                  <c:pt idx="5">
                    <c:v>2021 весна</c:v>
                  </c:pt>
                </c:lvl>
                <c:lvl>
                  <c:pt idx="0">
                    <c:v>ср. отметка за работу</c:v>
                  </c:pt>
                  <c:pt idx="2">
                    <c:v>ср. отметка за год</c:v>
                  </c:pt>
                  <c:pt idx="4">
                    <c:v>разница </c:v>
                  </c:pt>
                </c:lvl>
              </c:multiLvlStrCache>
            </c:multiLvlStrRef>
          </c:cat>
          <c:val>
            <c:numRef>
              <c:f>Лист1!$AO$40:$AT$40</c:f>
              <c:numCache>
                <c:formatCode>0.0</c:formatCode>
                <c:ptCount val="6"/>
                <c:pt idx="0">
                  <c:v>2.8235294117647061</c:v>
                </c:pt>
                <c:pt idx="1">
                  <c:v>4.0999999999999996</c:v>
                </c:pt>
                <c:pt idx="2">
                  <c:v>3.9411764705882355</c:v>
                </c:pt>
                <c:pt idx="3">
                  <c:v>3</c:v>
                </c:pt>
                <c:pt idx="4">
                  <c:v>1.1176470588235294</c:v>
                </c:pt>
                <c:pt idx="5">
                  <c:v>0.6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20953088"/>
        <c:axId val="120958976"/>
      </c:barChart>
      <c:catAx>
        <c:axId val="120953088"/>
        <c:scaling>
          <c:orientation val="minMax"/>
        </c:scaling>
        <c:delete val="0"/>
        <c:axPos val="b"/>
        <c:majorTickMark val="out"/>
        <c:minorTickMark val="none"/>
        <c:tickLblPos val="nextTo"/>
        <c:crossAx val="120958976"/>
        <c:crosses val="autoZero"/>
        <c:auto val="1"/>
        <c:lblAlgn val="ctr"/>
        <c:lblOffset val="100"/>
        <c:noMultiLvlLbl val="0"/>
      </c:catAx>
      <c:valAx>
        <c:axId val="120958976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crossAx val="12095308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7 класс 2020-2021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Лист1!$AN$42</c:f>
              <c:strCache>
                <c:ptCount val="1"/>
                <c:pt idx="0">
                  <c:v>География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multiLvlStrRef>
              <c:f>Лист1!$AO$32:$AT$33</c:f>
              <c:multiLvlStrCache>
                <c:ptCount val="6"/>
                <c:lvl>
                  <c:pt idx="0">
                    <c:v>2020 осень</c:v>
                  </c:pt>
                  <c:pt idx="1">
                    <c:v>2021 весна</c:v>
                  </c:pt>
                  <c:pt idx="2">
                    <c:v>2020 осень</c:v>
                  </c:pt>
                  <c:pt idx="3">
                    <c:v>2021 весна</c:v>
                  </c:pt>
                  <c:pt idx="4">
                    <c:v>2020 осень</c:v>
                  </c:pt>
                  <c:pt idx="5">
                    <c:v>2021 весна</c:v>
                  </c:pt>
                </c:lvl>
                <c:lvl>
                  <c:pt idx="0">
                    <c:v>ср. отметка за работу</c:v>
                  </c:pt>
                  <c:pt idx="2">
                    <c:v>ср. отметка за год</c:v>
                  </c:pt>
                  <c:pt idx="4">
                    <c:v>разница </c:v>
                  </c:pt>
                </c:lvl>
              </c:multiLvlStrCache>
            </c:multiLvlStrRef>
          </c:cat>
          <c:val>
            <c:numRef>
              <c:f>Лист1!$AO$42:$AT$42</c:f>
              <c:numCache>
                <c:formatCode>0.0</c:formatCode>
                <c:ptCount val="6"/>
                <c:pt idx="0">
                  <c:v>2.7727272727272729</c:v>
                </c:pt>
                <c:pt idx="1">
                  <c:v>2.2000000000000002</c:v>
                </c:pt>
                <c:pt idx="2">
                  <c:v>3.7272727272727271</c:v>
                </c:pt>
                <c:pt idx="3">
                  <c:v>3.8</c:v>
                </c:pt>
                <c:pt idx="4">
                  <c:v>0.95454545454545414</c:v>
                </c:pt>
                <c:pt idx="5">
                  <c:v>1.5</c:v>
                </c:pt>
              </c:numCache>
            </c:numRef>
          </c:val>
        </c:ser>
        <c:ser>
          <c:idx val="1"/>
          <c:order val="1"/>
          <c:tx>
            <c:strRef>
              <c:f>Лист1!$AN$43</c:f>
              <c:strCache>
                <c:ptCount val="1"/>
                <c:pt idx="0">
                  <c:v>Русский язык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cat>
            <c:multiLvlStrRef>
              <c:f>Лист1!$AO$32:$AT$33</c:f>
              <c:multiLvlStrCache>
                <c:ptCount val="6"/>
                <c:lvl>
                  <c:pt idx="0">
                    <c:v>2020 осень</c:v>
                  </c:pt>
                  <c:pt idx="1">
                    <c:v>2021 весна</c:v>
                  </c:pt>
                  <c:pt idx="2">
                    <c:v>2020 осень</c:v>
                  </c:pt>
                  <c:pt idx="3">
                    <c:v>2021 весна</c:v>
                  </c:pt>
                  <c:pt idx="4">
                    <c:v>2020 осень</c:v>
                  </c:pt>
                  <c:pt idx="5">
                    <c:v>2021 весна</c:v>
                  </c:pt>
                </c:lvl>
                <c:lvl>
                  <c:pt idx="0">
                    <c:v>ср. отметка за работу</c:v>
                  </c:pt>
                  <c:pt idx="2">
                    <c:v>ср. отметка за год</c:v>
                  </c:pt>
                  <c:pt idx="4">
                    <c:v>разница </c:v>
                  </c:pt>
                </c:lvl>
              </c:multiLvlStrCache>
            </c:multiLvlStrRef>
          </c:cat>
          <c:val>
            <c:numRef>
              <c:f>Лист1!$AO$43:$AT$43</c:f>
              <c:numCache>
                <c:formatCode>0.0</c:formatCode>
                <c:ptCount val="6"/>
                <c:pt idx="0">
                  <c:v>1.8636363636363635</c:v>
                </c:pt>
                <c:pt idx="1">
                  <c:v>2.1</c:v>
                </c:pt>
                <c:pt idx="2">
                  <c:v>3.8636363636363638</c:v>
                </c:pt>
                <c:pt idx="3">
                  <c:v>3.5</c:v>
                </c:pt>
                <c:pt idx="4">
                  <c:v>2</c:v>
                </c:pt>
                <c:pt idx="5">
                  <c:v>1.5</c:v>
                </c:pt>
              </c:numCache>
            </c:numRef>
          </c:val>
        </c:ser>
        <c:ser>
          <c:idx val="2"/>
          <c:order val="2"/>
          <c:tx>
            <c:strRef>
              <c:f>Лист1!$AN$44</c:f>
              <c:strCache>
                <c:ptCount val="1"/>
                <c:pt idx="0">
                  <c:v>Математика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</c:spPr>
          <c:invertIfNegative val="0"/>
          <c:cat>
            <c:multiLvlStrRef>
              <c:f>Лист1!$AO$32:$AT$33</c:f>
              <c:multiLvlStrCache>
                <c:ptCount val="6"/>
                <c:lvl>
                  <c:pt idx="0">
                    <c:v>2020 осень</c:v>
                  </c:pt>
                  <c:pt idx="1">
                    <c:v>2021 весна</c:v>
                  </c:pt>
                  <c:pt idx="2">
                    <c:v>2020 осень</c:v>
                  </c:pt>
                  <c:pt idx="3">
                    <c:v>2021 весна</c:v>
                  </c:pt>
                  <c:pt idx="4">
                    <c:v>2020 осень</c:v>
                  </c:pt>
                  <c:pt idx="5">
                    <c:v>2021 весна</c:v>
                  </c:pt>
                </c:lvl>
                <c:lvl>
                  <c:pt idx="0">
                    <c:v>ср. отметка за работу</c:v>
                  </c:pt>
                  <c:pt idx="2">
                    <c:v>ср. отметка за год</c:v>
                  </c:pt>
                  <c:pt idx="4">
                    <c:v>разница </c:v>
                  </c:pt>
                </c:lvl>
              </c:multiLvlStrCache>
            </c:multiLvlStrRef>
          </c:cat>
          <c:val>
            <c:numRef>
              <c:f>Лист1!$AO$44:$AT$44</c:f>
              <c:numCache>
                <c:formatCode>0.0</c:formatCode>
                <c:ptCount val="6"/>
                <c:pt idx="0">
                  <c:v>2.1363636363636362</c:v>
                </c:pt>
                <c:pt idx="1">
                  <c:v>2.2999999999999998</c:v>
                </c:pt>
                <c:pt idx="2">
                  <c:v>3.2727272727272729</c:v>
                </c:pt>
                <c:pt idx="3">
                  <c:v>2.8</c:v>
                </c:pt>
                <c:pt idx="4">
                  <c:v>1.1363636363636367</c:v>
                </c:pt>
                <c:pt idx="5">
                  <c:v>0.5</c:v>
                </c:pt>
              </c:numCache>
            </c:numRef>
          </c:val>
        </c:ser>
        <c:ser>
          <c:idx val="3"/>
          <c:order val="3"/>
          <c:tx>
            <c:strRef>
              <c:f>Лист1!$AN$45</c:f>
              <c:strCache>
                <c:ptCount val="1"/>
                <c:pt idx="0">
                  <c:v>Биология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cat>
            <c:multiLvlStrRef>
              <c:f>Лист1!$AO$32:$AT$33</c:f>
              <c:multiLvlStrCache>
                <c:ptCount val="6"/>
                <c:lvl>
                  <c:pt idx="0">
                    <c:v>2020 осень</c:v>
                  </c:pt>
                  <c:pt idx="1">
                    <c:v>2021 весна</c:v>
                  </c:pt>
                  <c:pt idx="2">
                    <c:v>2020 осень</c:v>
                  </c:pt>
                  <c:pt idx="3">
                    <c:v>2021 весна</c:v>
                  </c:pt>
                  <c:pt idx="4">
                    <c:v>2020 осень</c:v>
                  </c:pt>
                  <c:pt idx="5">
                    <c:v>2021 весна</c:v>
                  </c:pt>
                </c:lvl>
                <c:lvl>
                  <c:pt idx="0">
                    <c:v>ср. отметка за работу</c:v>
                  </c:pt>
                  <c:pt idx="2">
                    <c:v>ср. отметка за год</c:v>
                  </c:pt>
                  <c:pt idx="4">
                    <c:v>разница </c:v>
                  </c:pt>
                </c:lvl>
              </c:multiLvlStrCache>
            </c:multiLvlStrRef>
          </c:cat>
          <c:val>
            <c:numRef>
              <c:f>Лист1!$AO$45:$AT$45</c:f>
              <c:numCache>
                <c:formatCode>0.0</c:formatCode>
                <c:ptCount val="6"/>
                <c:pt idx="0">
                  <c:v>2.4545454545454546</c:v>
                </c:pt>
                <c:pt idx="1">
                  <c:v>2.6</c:v>
                </c:pt>
                <c:pt idx="2">
                  <c:v>3.5</c:v>
                </c:pt>
                <c:pt idx="3">
                  <c:v>3.5</c:v>
                </c:pt>
                <c:pt idx="4">
                  <c:v>1.0454545454545454</c:v>
                </c:pt>
                <c:pt idx="5">
                  <c:v>0.9</c:v>
                </c:pt>
              </c:numCache>
            </c:numRef>
          </c:val>
        </c:ser>
        <c:ser>
          <c:idx val="4"/>
          <c:order val="4"/>
          <c:tx>
            <c:strRef>
              <c:f>Лист1!$AN$46</c:f>
              <c:strCache>
                <c:ptCount val="1"/>
                <c:pt idx="0">
                  <c:v>Обществознание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invertIfNegative val="0"/>
          <c:cat>
            <c:multiLvlStrRef>
              <c:f>Лист1!$AO$32:$AT$33</c:f>
              <c:multiLvlStrCache>
                <c:ptCount val="6"/>
                <c:lvl>
                  <c:pt idx="0">
                    <c:v>2020 осень</c:v>
                  </c:pt>
                  <c:pt idx="1">
                    <c:v>2021 весна</c:v>
                  </c:pt>
                  <c:pt idx="2">
                    <c:v>2020 осень</c:v>
                  </c:pt>
                  <c:pt idx="3">
                    <c:v>2021 весна</c:v>
                  </c:pt>
                  <c:pt idx="4">
                    <c:v>2020 осень</c:v>
                  </c:pt>
                  <c:pt idx="5">
                    <c:v>2021 весна</c:v>
                  </c:pt>
                </c:lvl>
                <c:lvl>
                  <c:pt idx="0">
                    <c:v>ср. отметка за работу</c:v>
                  </c:pt>
                  <c:pt idx="2">
                    <c:v>ср. отметка за год</c:v>
                  </c:pt>
                  <c:pt idx="4">
                    <c:v>разница </c:v>
                  </c:pt>
                </c:lvl>
              </c:multiLvlStrCache>
            </c:multiLvlStrRef>
          </c:cat>
          <c:val>
            <c:numRef>
              <c:f>Лист1!$AO$46:$AT$46</c:f>
              <c:numCache>
                <c:formatCode>0.0</c:formatCode>
                <c:ptCount val="6"/>
                <c:pt idx="0">
                  <c:v>2.1363636363636362</c:v>
                </c:pt>
                <c:pt idx="1">
                  <c:v>2.6</c:v>
                </c:pt>
                <c:pt idx="2">
                  <c:v>3.7727272727272729</c:v>
                </c:pt>
                <c:pt idx="3">
                  <c:v>3.5</c:v>
                </c:pt>
                <c:pt idx="4">
                  <c:v>1.6363636363636367</c:v>
                </c:pt>
                <c:pt idx="5">
                  <c:v>0.9</c:v>
                </c:pt>
              </c:numCache>
            </c:numRef>
          </c:val>
        </c:ser>
        <c:ser>
          <c:idx val="5"/>
          <c:order val="5"/>
          <c:tx>
            <c:strRef>
              <c:f>Лист1!$AN$47</c:f>
              <c:strCache>
                <c:ptCount val="1"/>
                <c:pt idx="0">
                  <c:v>История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</c:spPr>
          <c:invertIfNegative val="0"/>
          <c:cat>
            <c:multiLvlStrRef>
              <c:f>Лист1!$AO$32:$AT$33</c:f>
              <c:multiLvlStrCache>
                <c:ptCount val="6"/>
                <c:lvl>
                  <c:pt idx="0">
                    <c:v>2020 осень</c:v>
                  </c:pt>
                  <c:pt idx="1">
                    <c:v>2021 весна</c:v>
                  </c:pt>
                  <c:pt idx="2">
                    <c:v>2020 осень</c:v>
                  </c:pt>
                  <c:pt idx="3">
                    <c:v>2021 весна</c:v>
                  </c:pt>
                  <c:pt idx="4">
                    <c:v>2020 осень</c:v>
                  </c:pt>
                  <c:pt idx="5">
                    <c:v>2021 весна</c:v>
                  </c:pt>
                </c:lvl>
                <c:lvl>
                  <c:pt idx="0">
                    <c:v>ср. отметка за работу</c:v>
                  </c:pt>
                  <c:pt idx="2">
                    <c:v>ср. отметка за год</c:v>
                  </c:pt>
                  <c:pt idx="4">
                    <c:v>разница </c:v>
                  </c:pt>
                </c:lvl>
              </c:multiLvlStrCache>
            </c:multiLvlStrRef>
          </c:cat>
          <c:val>
            <c:numRef>
              <c:f>Лист1!$AO$47:$AT$47</c:f>
              <c:numCache>
                <c:formatCode>0.0</c:formatCode>
                <c:ptCount val="6"/>
                <c:pt idx="0">
                  <c:v>2.1363636363636362</c:v>
                </c:pt>
                <c:pt idx="1">
                  <c:v>2.1</c:v>
                </c:pt>
                <c:pt idx="2">
                  <c:v>3.5454545454545454</c:v>
                </c:pt>
                <c:pt idx="3">
                  <c:v>3.4</c:v>
                </c:pt>
                <c:pt idx="4">
                  <c:v>1.4090909090909092</c:v>
                </c:pt>
                <c:pt idx="5">
                  <c:v>1.4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21272960"/>
        <c:axId val="121287040"/>
      </c:barChart>
      <c:catAx>
        <c:axId val="121272960"/>
        <c:scaling>
          <c:orientation val="minMax"/>
        </c:scaling>
        <c:delete val="0"/>
        <c:axPos val="b"/>
        <c:majorTickMark val="out"/>
        <c:minorTickMark val="none"/>
        <c:tickLblPos val="nextTo"/>
        <c:crossAx val="121287040"/>
        <c:crosses val="autoZero"/>
        <c:auto val="1"/>
        <c:lblAlgn val="ctr"/>
        <c:lblOffset val="100"/>
        <c:noMultiLvlLbl val="0"/>
      </c:catAx>
      <c:valAx>
        <c:axId val="121287040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crossAx val="12127296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8 класс 2020-2021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Лист1!$AN$49</c:f>
              <c:strCache>
                <c:ptCount val="1"/>
                <c:pt idx="0">
                  <c:v>География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multiLvlStrRef>
              <c:f>Лист1!$AO$32:$AT$33</c:f>
              <c:multiLvlStrCache>
                <c:ptCount val="6"/>
                <c:lvl>
                  <c:pt idx="0">
                    <c:v>2020 осень</c:v>
                  </c:pt>
                  <c:pt idx="1">
                    <c:v>2021 весна</c:v>
                  </c:pt>
                  <c:pt idx="2">
                    <c:v>2020 осень</c:v>
                  </c:pt>
                  <c:pt idx="3">
                    <c:v>2021 весна</c:v>
                  </c:pt>
                  <c:pt idx="4">
                    <c:v>2020 осень</c:v>
                  </c:pt>
                  <c:pt idx="5">
                    <c:v>2021 весна</c:v>
                  </c:pt>
                </c:lvl>
                <c:lvl>
                  <c:pt idx="0">
                    <c:v>ср. отметка за работу</c:v>
                  </c:pt>
                  <c:pt idx="2">
                    <c:v>ср. отметка за год</c:v>
                  </c:pt>
                  <c:pt idx="4">
                    <c:v>разница </c:v>
                  </c:pt>
                </c:lvl>
              </c:multiLvlStrCache>
            </c:multiLvlStrRef>
          </c:cat>
          <c:val>
            <c:numRef>
              <c:f>Лист1!$AO$49:$AT$49</c:f>
              <c:numCache>
                <c:formatCode>0.0</c:formatCode>
                <c:ptCount val="6"/>
                <c:pt idx="0">
                  <c:v>1.8846153846153846</c:v>
                </c:pt>
                <c:pt idx="1">
                  <c:v>2.2000000000000002</c:v>
                </c:pt>
                <c:pt idx="2">
                  <c:v>3.7727272727272729</c:v>
                </c:pt>
                <c:pt idx="3">
                  <c:v>3.7</c:v>
                </c:pt>
                <c:pt idx="4">
                  <c:v>1.8881118881118883</c:v>
                </c:pt>
                <c:pt idx="5">
                  <c:v>1.5</c:v>
                </c:pt>
              </c:numCache>
            </c:numRef>
          </c:val>
        </c:ser>
        <c:ser>
          <c:idx val="1"/>
          <c:order val="1"/>
          <c:tx>
            <c:strRef>
              <c:f>Лист1!$AN$50</c:f>
              <c:strCache>
                <c:ptCount val="1"/>
                <c:pt idx="0">
                  <c:v>Русский язык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cat>
            <c:multiLvlStrRef>
              <c:f>Лист1!$AO$32:$AT$33</c:f>
              <c:multiLvlStrCache>
                <c:ptCount val="6"/>
                <c:lvl>
                  <c:pt idx="0">
                    <c:v>2020 осень</c:v>
                  </c:pt>
                  <c:pt idx="1">
                    <c:v>2021 весна</c:v>
                  </c:pt>
                  <c:pt idx="2">
                    <c:v>2020 осень</c:v>
                  </c:pt>
                  <c:pt idx="3">
                    <c:v>2021 весна</c:v>
                  </c:pt>
                  <c:pt idx="4">
                    <c:v>2020 осень</c:v>
                  </c:pt>
                  <c:pt idx="5">
                    <c:v>2021 весна</c:v>
                  </c:pt>
                </c:lvl>
                <c:lvl>
                  <c:pt idx="0">
                    <c:v>ср. отметка за работу</c:v>
                  </c:pt>
                  <c:pt idx="2">
                    <c:v>ср. отметка за год</c:v>
                  </c:pt>
                  <c:pt idx="4">
                    <c:v>разница </c:v>
                  </c:pt>
                </c:lvl>
              </c:multiLvlStrCache>
            </c:multiLvlStrRef>
          </c:cat>
          <c:val>
            <c:numRef>
              <c:f>Лист1!$AO$50:$AT$50</c:f>
              <c:numCache>
                <c:formatCode>0.0</c:formatCode>
                <c:ptCount val="6"/>
                <c:pt idx="0">
                  <c:v>2.1153846153846154</c:v>
                </c:pt>
                <c:pt idx="1">
                  <c:v>3.7</c:v>
                </c:pt>
                <c:pt idx="2">
                  <c:v>3.8181818181818183</c:v>
                </c:pt>
                <c:pt idx="3">
                  <c:v>8</c:v>
                </c:pt>
                <c:pt idx="4">
                  <c:v>1.7027972027972029</c:v>
                </c:pt>
                <c:pt idx="5">
                  <c:v>0.7</c:v>
                </c:pt>
              </c:numCache>
            </c:numRef>
          </c:val>
        </c:ser>
        <c:ser>
          <c:idx val="2"/>
          <c:order val="2"/>
          <c:tx>
            <c:strRef>
              <c:f>Лист1!$AN$51</c:f>
              <c:strCache>
                <c:ptCount val="1"/>
                <c:pt idx="0">
                  <c:v>Математика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</c:spPr>
          <c:invertIfNegative val="0"/>
          <c:cat>
            <c:multiLvlStrRef>
              <c:f>Лист1!$AO$32:$AT$33</c:f>
              <c:multiLvlStrCache>
                <c:ptCount val="6"/>
                <c:lvl>
                  <c:pt idx="0">
                    <c:v>2020 осень</c:v>
                  </c:pt>
                  <c:pt idx="1">
                    <c:v>2021 весна</c:v>
                  </c:pt>
                  <c:pt idx="2">
                    <c:v>2020 осень</c:v>
                  </c:pt>
                  <c:pt idx="3">
                    <c:v>2021 весна</c:v>
                  </c:pt>
                  <c:pt idx="4">
                    <c:v>2020 осень</c:v>
                  </c:pt>
                  <c:pt idx="5">
                    <c:v>2021 весна</c:v>
                  </c:pt>
                </c:lvl>
                <c:lvl>
                  <c:pt idx="0">
                    <c:v>ср. отметка за работу</c:v>
                  </c:pt>
                  <c:pt idx="2">
                    <c:v>ср. отметка за год</c:v>
                  </c:pt>
                  <c:pt idx="4">
                    <c:v>разница </c:v>
                  </c:pt>
                </c:lvl>
              </c:multiLvlStrCache>
            </c:multiLvlStrRef>
          </c:cat>
          <c:val>
            <c:numRef>
              <c:f>Лист1!$AO$51:$AT$51</c:f>
              <c:numCache>
                <c:formatCode>0.0</c:formatCode>
                <c:ptCount val="6"/>
                <c:pt idx="0">
                  <c:v>1.8846153846153846</c:v>
                </c:pt>
                <c:pt idx="1">
                  <c:v>3.1</c:v>
                </c:pt>
                <c:pt idx="2">
                  <c:v>3</c:v>
                </c:pt>
                <c:pt idx="3">
                  <c:v>5</c:v>
                </c:pt>
                <c:pt idx="4">
                  <c:v>1.1153846153846154</c:v>
                </c:pt>
                <c:pt idx="5">
                  <c:v>0.5</c:v>
                </c:pt>
              </c:numCache>
            </c:numRef>
          </c:val>
        </c:ser>
        <c:ser>
          <c:idx val="3"/>
          <c:order val="3"/>
          <c:tx>
            <c:strRef>
              <c:f>Лист1!$AN$52</c:f>
              <c:strCache>
                <c:ptCount val="1"/>
                <c:pt idx="0">
                  <c:v>Биология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cat>
            <c:multiLvlStrRef>
              <c:f>Лист1!$AO$32:$AT$33</c:f>
              <c:multiLvlStrCache>
                <c:ptCount val="6"/>
                <c:lvl>
                  <c:pt idx="0">
                    <c:v>2020 осень</c:v>
                  </c:pt>
                  <c:pt idx="1">
                    <c:v>2021 весна</c:v>
                  </c:pt>
                  <c:pt idx="2">
                    <c:v>2020 осень</c:v>
                  </c:pt>
                  <c:pt idx="3">
                    <c:v>2021 весна</c:v>
                  </c:pt>
                  <c:pt idx="4">
                    <c:v>2020 осень</c:v>
                  </c:pt>
                  <c:pt idx="5">
                    <c:v>2021 весна</c:v>
                  </c:pt>
                </c:lvl>
                <c:lvl>
                  <c:pt idx="0">
                    <c:v>ср. отметка за работу</c:v>
                  </c:pt>
                  <c:pt idx="2">
                    <c:v>ср. отметка за год</c:v>
                  </c:pt>
                  <c:pt idx="4">
                    <c:v>разница </c:v>
                  </c:pt>
                </c:lvl>
              </c:multiLvlStrCache>
            </c:multiLvlStrRef>
          </c:cat>
          <c:val>
            <c:numRef>
              <c:f>Лист1!$AO$52:$AT$52</c:f>
              <c:numCache>
                <c:formatCode>0.0</c:formatCode>
                <c:ptCount val="6"/>
                <c:pt idx="0">
                  <c:v>2.3076923076923075</c:v>
                </c:pt>
                <c:pt idx="1">
                  <c:v>4</c:v>
                </c:pt>
                <c:pt idx="2">
                  <c:v>3.5454545454545454</c:v>
                </c:pt>
                <c:pt idx="3">
                  <c:v>6</c:v>
                </c:pt>
                <c:pt idx="4">
                  <c:v>1.2377622377622379</c:v>
                </c:pt>
                <c:pt idx="5">
                  <c:v>1.1000000000000001</c:v>
                </c:pt>
              </c:numCache>
            </c:numRef>
          </c:val>
        </c:ser>
        <c:ser>
          <c:idx val="4"/>
          <c:order val="4"/>
          <c:tx>
            <c:strRef>
              <c:f>Лист1!$AN$53</c:f>
              <c:strCache>
                <c:ptCount val="1"/>
                <c:pt idx="0">
                  <c:v>Физика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cat>
            <c:multiLvlStrRef>
              <c:f>Лист1!$AO$32:$AT$33</c:f>
              <c:multiLvlStrCache>
                <c:ptCount val="6"/>
                <c:lvl>
                  <c:pt idx="0">
                    <c:v>2020 осень</c:v>
                  </c:pt>
                  <c:pt idx="1">
                    <c:v>2021 весна</c:v>
                  </c:pt>
                  <c:pt idx="2">
                    <c:v>2020 осень</c:v>
                  </c:pt>
                  <c:pt idx="3">
                    <c:v>2021 весна</c:v>
                  </c:pt>
                  <c:pt idx="4">
                    <c:v>2020 осень</c:v>
                  </c:pt>
                  <c:pt idx="5">
                    <c:v>2021 весна</c:v>
                  </c:pt>
                </c:lvl>
                <c:lvl>
                  <c:pt idx="0">
                    <c:v>ср. отметка за работу</c:v>
                  </c:pt>
                  <c:pt idx="2">
                    <c:v>ср. отметка за год</c:v>
                  </c:pt>
                  <c:pt idx="4">
                    <c:v>разница </c:v>
                  </c:pt>
                </c:lvl>
              </c:multiLvlStrCache>
            </c:multiLvlStrRef>
          </c:cat>
          <c:val>
            <c:numRef>
              <c:f>Лист1!$AO$53:$AT$53</c:f>
              <c:numCache>
                <c:formatCode>0.0</c:formatCode>
                <c:ptCount val="6"/>
                <c:pt idx="0">
                  <c:v>1.7692307692307692</c:v>
                </c:pt>
                <c:pt idx="1">
                  <c:v>0</c:v>
                </c:pt>
                <c:pt idx="2">
                  <c:v>3.6818181818181817</c:v>
                </c:pt>
                <c:pt idx="3">
                  <c:v>1</c:v>
                </c:pt>
                <c:pt idx="4">
                  <c:v>1.9125874125874125</c:v>
                </c:pt>
                <c:pt idx="5">
                  <c:v>0</c:v>
                </c:pt>
              </c:numCache>
            </c:numRef>
          </c:val>
        </c:ser>
        <c:ser>
          <c:idx val="5"/>
          <c:order val="5"/>
          <c:tx>
            <c:strRef>
              <c:f>Лист1!$AN$54</c:f>
              <c:strCache>
                <c:ptCount val="1"/>
                <c:pt idx="0">
                  <c:v>Обществознание</c:v>
                </c:pt>
              </c:strCache>
            </c:strRef>
          </c:tx>
          <c:invertIfNegative val="0"/>
          <c:cat>
            <c:multiLvlStrRef>
              <c:f>Лист1!$AO$32:$AT$33</c:f>
              <c:multiLvlStrCache>
                <c:ptCount val="6"/>
                <c:lvl>
                  <c:pt idx="0">
                    <c:v>2020 осень</c:v>
                  </c:pt>
                  <c:pt idx="1">
                    <c:v>2021 весна</c:v>
                  </c:pt>
                  <c:pt idx="2">
                    <c:v>2020 осень</c:v>
                  </c:pt>
                  <c:pt idx="3">
                    <c:v>2021 весна</c:v>
                  </c:pt>
                  <c:pt idx="4">
                    <c:v>2020 осень</c:v>
                  </c:pt>
                  <c:pt idx="5">
                    <c:v>2021 весна</c:v>
                  </c:pt>
                </c:lvl>
                <c:lvl>
                  <c:pt idx="0">
                    <c:v>ср. отметка за работу</c:v>
                  </c:pt>
                  <c:pt idx="2">
                    <c:v>ср. отметка за год</c:v>
                  </c:pt>
                  <c:pt idx="4">
                    <c:v>разница </c:v>
                  </c:pt>
                </c:lvl>
              </c:multiLvlStrCache>
            </c:multiLvlStrRef>
          </c:cat>
          <c:val>
            <c:numRef>
              <c:f>Лист1!$AO$54:$AT$54</c:f>
              <c:numCache>
                <c:formatCode>0.0</c:formatCode>
                <c:ptCount val="6"/>
                <c:pt idx="0">
                  <c:v>1.9615384615384615</c:v>
                </c:pt>
                <c:pt idx="1">
                  <c:v>0</c:v>
                </c:pt>
                <c:pt idx="2">
                  <c:v>3.7272727272727271</c:v>
                </c:pt>
                <c:pt idx="3">
                  <c:v>7</c:v>
                </c:pt>
                <c:pt idx="4">
                  <c:v>1.7657342657342656</c:v>
                </c:pt>
                <c:pt idx="5">
                  <c:v>0</c:v>
                </c:pt>
              </c:numCache>
            </c:numRef>
          </c:val>
        </c:ser>
        <c:ser>
          <c:idx val="6"/>
          <c:order val="6"/>
          <c:tx>
            <c:strRef>
              <c:f>Лист1!$AN$55</c:f>
              <c:strCache>
                <c:ptCount val="1"/>
                <c:pt idx="0">
                  <c:v>История</c:v>
                </c:pt>
              </c:strCache>
            </c:strRef>
          </c:tx>
          <c:invertIfNegative val="0"/>
          <c:cat>
            <c:multiLvlStrRef>
              <c:f>Лист1!$AO$32:$AT$33</c:f>
              <c:multiLvlStrCache>
                <c:ptCount val="6"/>
                <c:lvl>
                  <c:pt idx="0">
                    <c:v>2020 осень</c:v>
                  </c:pt>
                  <c:pt idx="1">
                    <c:v>2021 весна</c:v>
                  </c:pt>
                  <c:pt idx="2">
                    <c:v>2020 осень</c:v>
                  </c:pt>
                  <c:pt idx="3">
                    <c:v>2021 весна</c:v>
                  </c:pt>
                  <c:pt idx="4">
                    <c:v>2020 осень</c:v>
                  </c:pt>
                  <c:pt idx="5">
                    <c:v>2021 весна</c:v>
                  </c:pt>
                </c:lvl>
                <c:lvl>
                  <c:pt idx="0">
                    <c:v>ср. отметка за работу</c:v>
                  </c:pt>
                  <c:pt idx="2">
                    <c:v>ср. отметка за год</c:v>
                  </c:pt>
                  <c:pt idx="4">
                    <c:v>разница </c:v>
                  </c:pt>
                </c:lvl>
              </c:multiLvlStrCache>
            </c:multiLvlStrRef>
          </c:cat>
          <c:val>
            <c:numRef>
              <c:f>Лист1!$AO$55:$AT$55</c:f>
              <c:numCache>
                <c:formatCode>0.0</c:formatCode>
                <c:ptCount val="6"/>
                <c:pt idx="0">
                  <c:v>1.6923076923076923</c:v>
                </c:pt>
                <c:pt idx="1">
                  <c:v>4</c:v>
                </c:pt>
                <c:pt idx="2">
                  <c:v>3.6363636363636362</c:v>
                </c:pt>
                <c:pt idx="3">
                  <c:v>2</c:v>
                </c:pt>
                <c:pt idx="4">
                  <c:v>1.944055944055944</c:v>
                </c:pt>
                <c:pt idx="5">
                  <c:v>1.9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21020800"/>
        <c:axId val="121022336"/>
      </c:barChart>
      <c:catAx>
        <c:axId val="121020800"/>
        <c:scaling>
          <c:orientation val="minMax"/>
        </c:scaling>
        <c:delete val="0"/>
        <c:axPos val="b"/>
        <c:majorTickMark val="out"/>
        <c:minorTickMark val="none"/>
        <c:tickLblPos val="nextTo"/>
        <c:crossAx val="121022336"/>
        <c:crosses val="autoZero"/>
        <c:auto val="1"/>
        <c:lblAlgn val="ctr"/>
        <c:lblOffset val="100"/>
        <c:noMultiLvlLbl val="0"/>
      </c:catAx>
      <c:valAx>
        <c:axId val="121022336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crossAx val="12102080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'5 класс '!$AE$34</c:f>
              <c:strCache>
                <c:ptCount val="1"/>
                <c:pt idx="0">
                  <c:v>5</c:v>
                </c:pt>
              </c:strCache>
            </c:strRef>
          </c:tx>
          <c:cat>
            <c:strRef>
              <c:f>'5 класс '!$AF$3:$AU$3</c:f>
              <c:strCache>
                <c:ptCount val="1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11(1)</c:v>
                </c:pt>
                <c:pt idx="11">
                  <c:v>11(2)</c:v>
                </c:pt>
                <c:pt idx="12">
                  <c:v>12(1)</c:v>
                </c:pt>
                <c:pt idx="13">
                  <c:v>12(2)</c:v>
                </c:pt>
                <c:pt idx="14">
                  <c:v>13</c:v>
                </c:pt>
                <c:pt idx="15">
                  <c:v>14</c:v>
                </c:pt>
              </c:strCache>
            </c:strRef>
          </c:cat>
          <c:val>
            <c:numRef>
              <c:f>'5 класс '!$AF$34:$AU$34</c:f>
              <c:numCache>
                <c:formatCode>0.0</c:formatCode>
                <c:ptCount val="16"/>
                <c:pt idx="0">
                  <c:v>1</c:v>
                </c:pt>
                <c:pt idx="1">
                  <c:v>0.5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2</c:v>
                </c:pt>
                <c:pt idx="6">
                  <c:v>0.5</c:v>
                </c:pt>
                <c:pt idx="7">
                  <c:v>1</c:v>
                </c:pt>
                <c:pt idx="8">
                  <c:v>2</c:v>
                </c:pt>
                <c:pt idx="9">
                  <c:v>1.5</c:v>
                </c:pt>
                <c:pt idx="10">
                  <c:v>0.5</c:v>
                </c:pt>
                <c:pt idx="11">
                  <c:v>1</c:v>
                </c:pt>
                <c:pt idx="12">
                  <c:v>1</c:v>
                </c:pt>
                <c:pt idx="13">
                  <c:v>0.5</c:v>
                </c:pt>
                <c:pt idx="14">
                  <c:v>0.5</c:v>
                </c:pt>
                <c:pt idx="15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'5 класс '!$AE$35</c:f>
              <c:strCache>
                <c:ptCount val="1"/>
                <c:pt idx="0">
                  <c:v>4</c:v>
                </c:pt>
              </c:strCache>
            </c:strRef>
          </c:tx>
          <c:cat>
            <c:strRef>
              <c:f>'5 класс '!$AF$3:$AU$3</c:f>
              <c:strCache>
                <c:ptCount val="1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11(1)</c:v>
                </c:pt>
                <c:pt idx="11">
                  <c:v>11(2)</c:v>
                </c:pt>
                <c:pt idx="12">
                  <c:v>12(1)</c:v>
                </c:pt>
                <c:pt idx="13">
                  <c:v>12(2)</c:v>
                </c:pt>
                <c:pt idx="14">
                  <c:v>13</c:v>
                </c:pt>
                <c:pt idx="15">
                  <c:v>14</c:v>
                </c:pt>
              </c:strCache>
            </c:strRef>
          </c:cat>
          <c:val>
            <c:numRef>
              <c:f>'5 класс '!$AF$35:$AU$35</c:f>
              <c:numCache>
                <c:formatCode>0.0</c:formatCode>
                <c:ptCount val="16"/>
                <c:pt idx="0">
                  <c:v>0.8</c:v>
                </c:pt>
                <c:pt idx="1">
                  <c:v>0.6</c:v>
                </c:pt>
                <c:pt idx="2">
                  <c:v>0.8</c:v>
                </c:pt>
                <c:pt idx="3">
                  <c:v>0.6</c:v>
                </c:pt>
                <c:pt idx="4">
                  <c:v>1</c:v>
                </c:pt>
                <c:pt idx="5">
                  <c:v>0.8</c:v>
                </c:pt>
                <c:pt idx="6">
                  <c:v>0.6</c:v>
                </c:pt>
                <c:pt idx="7">
                  <c:v>0.4</c:v>
                </c:pt>
                <c:pt idx="8">
                  <c:v>1.6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0.6</c:v>
                </c:pt>
                <c:pt idx="14">
                  <c:v>0.4</c:v>
                </c:pt>
                <c:pt idx="15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'5 класс '!$AE$36</c:f>
              <c:strCache>
                <c:ptCount val="1"/>
                <c:pt idx="0">
                  <c:v>3</c:v>
                </c:pt>
              </c:strCache>
            </c:strRef>
          </c:tx>
          <c:cat>
            <c:strRef>
              <c:f>'5 класс '!$AF$3:$AU$3</c:f>
              <c:strCache>
                <c:ptCount val="1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11(1)</c:v>
                </c:pt>
                <c:pt idx="11">
                  <c:v>11(2)</c:v>
                </c:pt>
                <c:pt idx="12">
                  <c:v>12(1)</c:v>
                </c:pt>
                <c:pt idx="13">
                  <c:v>12(2)</c:v>
                </c:pt>
                <c:pt idx="14">
                  <c:v>13</c:v>
                </c:pt>
                <c:pt idx="15">
                  <c:v>14</c:v>
                </c:pt>
              </c:strCache>
            </c:strRef>
          </c:cat>
          <c:val>
            <c:numRef>
              <c:f>'5 класс '!$AF$36:$AU$36</c:f>
              <c:numCache>
                <c:formatCode>0.0</c:formatCode>
                <c:ptCount val="16"/>
                <c:pt idx="0">
                  <c:v>0.2857142857142857</c:v>
                </c:pt>
                <c:pt idx="1">
                  <c:v>0.7142857142857143</c:v>
                </c:pt>
                <c:pt idx="2">
                  <c:v>0.7142857142857143</c:v>
                </c:pt>
                <c:pt idx="3">
                  <c:v>0.14285714285714285</c:v>
                </c:pt>
                <c:pt idx="4">
                  <c:v>1</c:v>
                </c:pt>
                <c:pt idx="5">
                  <c:v>0.5714285714285714</c:v>
                </c:pt>
                <c:pt idx="6">
                  <c:v>0</c:v>
                </c:pt>
                <c:pt idx="7">
                  <c:v>0.2857142857142857</c:v>
                </c:pt>
                <c:pt idx="8">
                  <c:v>1.4285714285714286</c:v>
                </c:pt>
                <c:pt idx="9">
                  <c:v>1.1428571428571428</c:v>
                </c:pt>
                <c:pt idx="10">
                  <c:v>0.8571428571428571</c:v>
                </c:pt>
                <c:pt idx="11">
                  <c:v>1</c:v>
                </c:pt>
                <c:pt idx="12">
                  <c:v>0.14285714285714285</c:v>
                </c:pt>
                <c:pt idx="13">
                  <c:v>0.2857142857142857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'5 класс '!$AE$37</c:f>
              <c:strCache>
                <c:ptCount val="1"/>
                <c:pt idx="0">
                  <c:v>2</c:v>
                </c:pt>
              </c:strCache>
            </c:strRef>
          </c:tx>
          <c:cat>
            <c:strRef>
              <c:f>'5 класс '!$AF$3:$AU$3</c:f>
              <c:strCache>
                <c:ptCount val="1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11(1)</c:v>
                </c:pt>
                <c:pt idx="11">
                  <c:v>11(2)</c:v>
                </c:pt>
                <c:pt idx="12">
                  <c:v>12(1)</c:v>
                </c:pt>
                <c:pt idx="13">
                  <c:v>12(2)</c:v>
                </c:pt>
                <c:pt idx="14">
                  <c:v>13</c:v>
                </c:pt>
                <c:pt idx="15">
                  <c:v>14</c:v>
                </c:pt>
              </c:strCache>
            </c:strRef>
          </c:cat>
          <c:val>
            <c:numRef>
              <c:f>'5 класс '!$AF$37:$AU$37</c:f>
              <c:numCache>
                <c:formatCode>0.0</c:formatCode>
                <c:ptCount val="16"/>
                <c:pt idx="0">
                  <c:v>0.1111111111111111</c:v>
                </c:pt>
                <c:pt idx="1">
                  <c:v>0.22222222222222221</c:v>
                </c:pt>
                <c:pt idx="2">
                  <c:v>0.22222222222222221</c:v>
                </c:pt>
                <c:pt idx="3">
                  <c:v>0</c:v>
                </c:pt>
                <c:pt idx="4">
                  <c:v>0.1111111111111111</c:v>
                </c:pt>
                <c:pt idx="5">
                  <c:v>0.22222222222222221</c:v>
                </c:pt>
                <c:pt idx="6">
                  <c:v>0</c:v>
                </c:pt>
                <c:pt idx="7">
                  <c:v>0.1111111111111111</c:v>
                </c:pt>
                <c:pt idx="8">
                  <c:v>0.33333333333333331</c:v>
                </c:pt>
                <c:pt idx="9">
                  <c:v>0.1111111111111111</c:v>
                </c:pt>
                <c:pt idx="10">
                  <c:v>0.55555555555555558</c:v>
                </c:pt>
                <c:pt idx="11">
                  <c:v>0.33333333333333331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'5 класс '!$AE$38</c:f>
              <c:strCache>
                <c:ptCount val="1"/>
                <c:pt idx="0">
                  <c:v>медиана</c:v>
                </c:pt>
              </c:strCache>
            </c:strRef>
          </c:tx>
          <c:cat>
            <c:strRef>
              <c:f>'5 класс '!$AF$3:$AU$3</c:f>
              <c:strCache>
                <c:ptCount val="1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11(1)</c:v>
                </c:pt>
                <c:pt idx="11">
                  <c:v>11(2)</c:v>
                </c:pt>
                <c:pt idx="12">
                  <c:v>12(1)</c:v>
                </c:pt>
                <c:pt idx="13">
                  <c:v>12(2)</c:v>
                </c:pt>
                <c:pt idx="14">
                  <c:v>13</c:v>
                </c:pt>
                <c:pt idx="15">
                  <c:v>14</c:v>
                </c:pt>
              </c:strCache>
            </c:strRef>
          </c:cat>
          <c:val>
            <c:numRef>
              <c:f>'5 класс '!$AF$38:$AU$38</c:f>
              <c:numCache>
                <c:formatCode>0.0</c:formatCode>
                <c:ptCount val="16"/>
                <c:pt idx="0">
                  <c:v>0.54285714285714293</c:v>
                </c:pt>
                <c:pt idx="1">
                  <c:v>0.55000000000000004</c:v>
                </c:pt>
                <c:pt idx="2">
                  <c:v>0.75714285714285712</c:v>
                </c:pt>
                <c:pt idx="3">
                  <c:v>0.37142857142857144</c:v>
                </c:pt>
                <c:pt idx="4">
                  <c:v>1</c:v>
                </c:pt>
                <c:pt idx="5">
                  <c:v>0.68571428571428572</c:v>
                </c:pt>
                <c:pt idx="6">
                  <c:v>0.25</c:v>
                </c:pt>
                <c:pt idx="7">
                  <c:v>0.34285714285714286</c:v>
                </c:pt>
                <c:pt idx="8">
                  <c:v>1.5142857142857142</c:v>
                </c:pt>
                <c:pt idx="9">
                  <c:v>1.0714285714285714</c:v>
                </c:pt>
                <c:pt idx="10">
                  <c:v>0.70634920634920628</c:v>
                </c:pt>
                <c:pt idx="11">
                  <c:v>1</c:v>
                </c:pt>
                <c:pt idx="12">
                  <c:v>7.1428571428571425E-2</c:v>
                </c:pt>
                <c:pt idx="13">
                  <c:v>0.39285714285714285</c:v>
                </c:pt>
                <c:pt idx="14">
                  <c:v>0.2</c:v>
                </c:pt>
                <c:pt idx="15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527360"/>
        <c:axId val="102528896"/>
      </c:lineChart>
      <c:catAx>
        <c:axId val="102527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2528896"/>
        <c:crosses val="autoZero"/>
        <c:auto val="1"/>
        <c:lblAlgn val="ctr"/>
        <c:lblOffset val="100"/>
        <c:noMultiLvlLbl val="0"/>
      </c:catAx>
      <c:valAx>
        <c:axId val="102528896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crossAx val="10252736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ru-RU" sz="1400"/>
              <a:t>Сравнение успешности</a:t>
            </a:r>
            <a:r>
              <a:rPr lang="ru-RU" sz="1400" baseline="0"/>
              <a:t> обучающихся при выполнении ВПР по биологии в 2020-21 учебном году</a:t>
            </a:r>
            <a:endParaRPr lang="ru-RU" sz="1400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Лист1!$B$53:$B$54</c:f>
              <c:strCache>
                <c:ptCount val="1"/>
                <c:pt idx="0">
                  <c:v>Средний балл 2020 осень</c:v>
                </c:pt>
              </c:strCache>
            </c:strRef>
          </c:tx>
          <c:invertIfNegative val="0"/>
          <c:cat>
            <c:strRef>
              <c:f>Лист1!$A$55:$A$59</c:f>
              <c:strCache>
                <c:ptCount val="5"/>
                <c:pt idx="0">
                  <c:v>5 кл. весна</c:v>
                </c:pt>
                <c:pt idx="1">
                  <c:v>6 кл</c:v>
                </c:pt>
                <c:pt idx="2">
                  <c:v>7 кл</c:v>
                </c:pt>
                <c:pt idx="3">
                  <c:v>8 кл</c:v>
                </c:pt>
                <c:pt idx="4">
                  <c:v>9 кл. осень</c:v>
                </c:pt>
              </c:strCache>
            </c:strRef>
          </c:cat>
          <c:val>
            <c:numRef>
              <c:f>Лист1!$B$55:$B$59</c:f>
              <c:numCache>
                <c:formatCode>0.0</c:formatCode>
                <c:ptCount val="5"/>
                <c:pt idx="1">
                  <c:v>12.823529411764707</c:v>
                </c:pt>
                <c:pt idx="2">
                  <c:v>11.045454545454545</c:v>
                </c:pt>
                <c:pt idx="3">
                  <c:v>9.5</c:v>
                </c:pt>
                <c:pt idx="4">
                  <c:v>12.2</c:v>
                </c:pt>
              </c:numCache>
            </c:numRef>
          </c:val>
        </c:ser>
        <c:ser>
          <c:idx val="1"/>
          <c:order val="1"/>
          <c:tx>
            <c:strRef>
              <c:f>Лист1!$C$53:$C$54</c:f>
              <c:strCache>
                <c:ptCount val="1"/>
                <c:pt idx="0">
                  <c:v>Средний балл 2021 весна</c:v>
                </c:pt>
              </c:strCache>
            </c:strRef>
          </c:tx>
          <c:invertIfNegative val="0"/>
          <c:cat>
            <c:strRef>
              <c:f>Лист1!$A$55:$A$59</c:f>
              <c:strCache>
                <c:ptCount val="5"/>
                <c:pt idx="0">
                  <c:v>5 кл. весна</c:v>
                </c:pt>
                <c:pt idx="1">
                  <c:v>6 кл</c:v>
                </c:pt>
                <c:pt idx="2">
                  <c:v>7 кл</c:v>
                </c:pt>
                <c:pt idx="3">
                  <c:v>8 кл</c:v>
                </c:pt>
                <c:pt idx="4">
                  <c:v>9 кл. осень</c:v>
                </c:pt>
              </c:strCache>
            </c:strRef>
          </c:cat>
          <c:val>
            <c:numRef>
              <c:f>Лист1!$C$55:$C$59</c:f>
              <c:numCache>
                <c:formatCode>0.0</c:formatCode>
                <c:ptCount val="5"/>
                <c:pt idx="0">
                  <c:v>15.9</c:v>
                </c:pt>
                <c:pt idx="1">
                  <c:v>16.2</c:v>
                </c:pt>
                <c:pt idx="2">
                  <c:v>10.3</c:v>
                </c:pt>
                <c:pt idx="3">
                  <c:v>15.8</c:v>
                </c:pt>
              </c:numCache>
            </c:numRef>
          </c:val>
        </c:ser>
        <c:ser>
          <c:idx val="2"/>
          <c:order val="2"/>
          <c:tx>
            <c:strRef>
              <c:f>Лист1!$D$53:$D$54</c:f>
              <c:strCache>
                <c:ptCount val="1"/>
                <c:pt idx="0">
                  <c:v>Ср. % выполнения 2020 осень</c:v>
                </c:pt>
              </c:strCache>
            </c:strRef>
          </c:tx>
          <c:invertIfNegative val="0"/>
          <c:cat>
            <c:strRef>
              <c:f>Лист1!$A$55:$A$59</c:f>
              <c:strCache>
                <c:ptCount val="5"/>
                <c:pt idx="0">
                  <c:v>5 кл. весна</c:v>
                </c:pt>
                <c:pt idx="1">
                  <c:v>6 кл</c:v>
                </c:pt>
                <c:pt idx="2">
                  <c:v>7 кл</c:v>
                </c:pt>
                <c:pt idx="3">
                  <c:v>8 кл</c:v>
                </c:pt>
                <c:pt idx="4">
                  <c:v>9 кл. осень</c:v>
                </c:pt>
              </c:strCache>
            </c:strRef>
          </c:cat>
          <c:val>
            <c:numRef>
              <c:f>Лист1!$D$55:$D$59</c:f>
              <c:numCache>
                <c:formatCode>0.0</c:formatCode>
                <c:ptCount val="5"/>
                <c:pt idx="1">
                  <c:v>44.219066937119678</c:v>
                </c:pt>
                <c:pt idx="2">
                  <c:v>39.448051948051955</c:v>
                </c:pt>
                <c:pt idx="3">
                  <c:v>33.928571428571431</c:v>
                </c:pt>
                <c:pt idx="4">
                  <c:v>31.688311688311693</c:v>
                </c:pt>
              </c:numCache>
            </c:numRef>
          </c:val>
        </c:ser>
        <c:ser>
          <c:idx val="3"/>
          <c:order val="3"/>
          <c:tx>
            <c:strRef>
              <c:f>Лист1!$E$53:$E$54</c:f>
              <c:strCache>
                <c:ptCount val="1"/>
                <c:pt idx="0">
                  <c:v>Ср. % выполнения 2021 весна</c:v>
                </c:pt>
              </c:strCache>
            </c:strRef>
          </c:tx>
          <c:invertIfNegative val="0"/>
          <c:cat>
            <c:strRef>
              <c:f>Лист1!$A$55:$A$59</c:f>
              <c:strCache>
                <c:ptCount val="5"/>
                <c:pt idx="0">
                  <c:v>5 кл. весна</c:v>
                </c:pt>
                <c:pt idx="1">
                  <c:v>6 кл</c:v>
                </c:pt>
                <c:pt idx="2">
                  <c:v>7 кл</c:v>
                </c:pt>
                <c:pt idx="3">
                  <c:v>8 кл</c:v>
                </c:pt>
                <c:pt idx="4">
                  <c:v>9 кл. осень</c:v>
                </c:pt>
              </c:strCache>
            </c:strRef>
          </c:cat>
          <c:val>
            <c:numRef>
              <c:f>Лист1!$E$55:$E$59</c:f>
              <c:numCache>
                <c:formatCode>0.0</c:formatCode>
                <c:ptCount val="5"/>
                <c:pt idx="0">
                  <c:v>54.9</c:v>
                </c:pt>
                <c:pt idx="1">
                  <c:v>57.9</c:v>
                </c:pt>
                <c:pt idx="2">
                  <c:v>36.700000000000003</c:v>
                </c:pt>
                <c:pt idx="3">
                  <c:v>43.8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21141888"/>
        <c:axId val="121147776"/>
      </c:barChart>
      <c:catAx>
        <c:axId val="121141888"/>
        <c:scaling>
          <c:orientation val="minMax"/>
        </c:scaling>
        <c:delete val="0"/>
        <c:axPos val="b"/>
        <c:majorTickMark val="out"/>
        <c:minorTickMark val="none"/>
        <c:tickLblPos val="nextTo"/>
        <c:crossAx val="121147776"/>
        <c:crosses val="autoZero"/>
        <c:auto val="1"/>
        <c:lblAlgn val="ctr"/>
        <c:lblOffset val="100"/>
        <c:noMultiLvlLbl val="0"/>
      </c:catAx>
      <c:valAx>
        <c:axId val="121147776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crossAx val="12114188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9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7.xml"/><Relationship Id="rId3" Type="http://schemas.openxmlformats.org/officeDocument/2006/relationships/chart" Target="../charts/chart42.xml"/><Relationship Id="rId7" Type="http://schemas.openxmlformats.org/officeDocument/2006/relationships/chart" Target="../charts/chart46.xml"/><Relationship Id="rId2" Type="http://schemas.openxmlformats.org/officeDocument/2006/relationships/chart" Target="../charts/chart41.xml"/><Relationship Id="rId1" Type="http://schemas.openxmlformats.org/officeDocument/2006/relationships/chart" Target="../charts/chart40.xml"/><Relationship Id="rId6" Type="http://schemas.openxmlformats.org/officeDocument/2006/relationships/chart" Target="../charts/chart45.xml"/><Relationship Id="rId5" Type="http://schemas.openxmlformats.org/officeDocument/2006/relationships/chart" Target="../charts/chart44.xml"/><Relationship Id="rId4" Type="http://schemas.openxmlformats.org/officeDocument/2006/relationships/chart" Target="../charts/chart43.xml"/><Relationship Id="rId9" Type="http://schemas.openxmlformats.org/officeDocument/2006/relationships/chart" Target="../charts/chart48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9.xml"/></Relationships>
</file>

<file path=xl/drawings/_rels/drawing1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7.xml"/><Relationship Id="rId3" Type="http://schemas.openxmlformats.org/officeDocument/2006/relationships/chart" Target="../charts/chart52.xml"/><Relationship Id="rId7" Type="http://schemas.openxmlformats.org/officeDocument/2006/relationships/chart" Target="../charts/chart56.xml"/><Relationship Id="rId2" Type="http://schemas.openxmlformats.org/officeDocument/2006/relationships/chart" Target="../charts/chart51.xml"/><Relationship Id="rId1" Type="http://schemas.openxmlformats.org/officeDocument/2006/relationships/chart" Target="../charts/chart50.xml"/><Relationship Id="rId6" Type="http://schemas.openxmlformats.org/officeDocument/2006/relationships/chart" Target="../charts/chart55.xml"/><Relationship Id="rId5" Type="http://schemas.openxmlformats.org/officeDocument/2006/relationships/chart" Target="../charts/chart54.xml"/><Relationship Id="rId4" Type="http://schemas.openxmlformats.org/officeDocument/2006/relationships/chart" Target="../charts/chart53.xml"/><Relationship Id="rId9" Type="http://schemas.openxmlformats.org/officeDocument/2006/relationships/chart" Target="../charts/chart58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0.xml"/><Relationship Id="rId1" Type="http://schemas.openxmlformats.org/officeDocument/2006/relationships/chart" Target="../charts/chart59.xml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3.xml"/><Relationship Id="rId7" Type="http://schemas.openxmlformats.org/officeDocument/2006/relationships/chart" Target="../charts/chart67.xml"/><Relationship Id="rId2" Type="http://schemas.openxmlformats.org/officeDocument/2006/relationships/chart" Target="../charts/chart62.xml"/><Relationship Id="rId1" Type="http://schemas.openxmlformats.org/officeDocument/2006/relationships/chart" Target="../charts/chart61.xml"/><Relationship Id="rId6" Type="http://schemas.openxmlformats.org/officeDocument/2006/relationships/chart" Target="../charts/chart66.xml"/><Relationship Id="rId5" Type="http://schemas.openxmlformats.org/officeDocument/2006/relationships/chart" Target="../charts/chart65.xml"/><Relationship Id="rId4" Type="http://schemas.openxmlformats.org/officeDocument/2006/relationships/chart" Target="../charts/chart64.xml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0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3.xml"/><Relationship Id="rId2" Type="http://schemas.openxmlformats.org/officeDocument/2006/relationships/chart" Target="../charts/chart72.xml"/><Relationship Id="rId1" Type="http://schemas.openxmlformats.org/officeDocument/2006/relationships/chart" Target="../charts/chart71.xml"/><Relationship Id="rId4" Type="http://schemas.openxmlformats.org/officeDocument/2006/relationships/chart" Target="../charts/chart74.xml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7.xml"/><Relationship Id="rId2" Type="http://schemas.openxmlformats.org/officeDocument/2006/relationships/chart" Target="../charts/chart76.xml"/><Relationship Id="rId1" Type="http://schemas.openxmlformats.org/officeDocument/2006/relationships/chart" Target="../charts/chart75.xml"/><Relationship Id="rId5" Type="http://schemas.openxmlformats.org/officeDocument/2006/relationships/chart" Target="../charts/chart79.xml"/><Relationship Id="rId4" Type="http://schemas.openxmlformats.org/officeDocument/2006/relationships/chart" Target="../charts/chart78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0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4" Type="http://schemas.openxmlformats.org/officeDocument/2006/relationships/chart" Target="../charts/chart7.xml"/></Relationships>
</file>

<file path=xl/drawings/_rels/drawing2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8.xml"/><Relationship Id="rId3" Type="http://schemas.openxmlformats.org/officeDocument/2006/relationships/chart" Target="../charts/chart83.xml"/><Relationship Id="rId7" Type="http://schemas.openxmlformats.org/officeDocument/2006/relationships/chart" Target="../charts/chart87.xml"/><Relationship Id="rId2" Type="http://schemas.openxmlformats.org/officeDocument/2006/relationships/chart" Target="../charts/chart82.xml"/><Relationship Id="rId1" Type="http://schemas.openxmlformats.org/officeDocument/2006/relationships/chart" Target="../charts/chart81.xml"/><Relationship Id="rId6" Type="http://schemas.openxmlformats.org/officeDocument/2006/relationships/chart" Target="../charts/chart86.xml"/><Relationship Id="rId5" Type="http://schemas.openxmlformats.org/officeDocument/2006/relationships/chart" Target="../charts/chart85.xml"/><Relationship Id="rId10" Type="http://schemas.openxmlformats.org/officeDocument/2006/relationships/chart" Target="../charts/chart90.xml"/><Relationship Id="rId4" Type="http://schemas.openxmlformats.org/officeDocument/2006/relationships/chart" Target="../charts/chart84.xml"/><Relationship Id="rId9" Type="http://schemas.openxmlformats.org/officeDocument/2006/relationships/chart" Target="../charts/chart89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2" Type="http://schemas.openxmlformats.org/officeDocument/2006/relationships/chart" Target="../charts/chart9.xml"/><Relationship Id="rId1" Type="http://schemas.openxmlformats.org/officeDocument/2006/relationships/chart" Target="../charts/chart8.xml"/><Relationship Id="rId4" Type="http://schemas.openxmlformats.org/officeDocument/2006/relationships/chart" Target="../charts/chart11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4.xml"/><Relationship Id="rId2" Type="http://schemas.openxmlformats.org/officeDocument/2006/relationships/chart" Target="../charts/chart13.xml"/><Relationship Id="rId1" Type="http://schemas.openxmlformats.org/officeDocument/2006/relationships/chart" Target="../charts/chart12.xml"/><Relationship Id="rId5" Type="http://schemas.openxmlformats.org/officeDocument/2006/relationships/chart" Target="../charts/chart16.xml"/><Relationship Id="rId4" Type="http://schemas.openxmlformats.org/officeDocument/2006/relationships/chart" Target="../charts/chart15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9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4" Type="http://schemas.openxmlformats.org/officeDocument/2006/relationships/chart" Target="../charts/chart20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9.xml"/><Relationship Id="rId3" Type="http://schemas.openxmlformats.org/officeDocument/2006/relationships/chart" Target="../charts/chart24.xml"/><Relationship Id="rId7" Type="http://schemas.openxmlformats.org/officeDocument/2006/relationships/chart" Target="../charts/chart28.xml"/><Relationship Id="rId2" Type="http://schemas.openxmlformats.org/officeDocument/2006/relationships/chart" Target="../charts/chart23.xml"/><Relationship Id="rId1" Type="http://schemas.openxmlformats.org/officeDocument/2006/relationships/chart" Target="../charts/chart22.xml"/><Relationship Id="rId6" Type="http://schemas.openxmlformats.org/officeDocument/2006/relationships/chart" Target="../charts/chart27.xml"/><Relationship Id="rId5" Type="http://schemas.openxmlformats.org/officeDocument/2006/relationships/chart" Target="../charts/chart26.xml"/><Relationship Id="rId4" Type="http://schemas.openxmlformats.org/officeDocument/2006/relationships/chart" Target="../charts/chart25.xml"/><Relationship Id="rId9" Type="http://schemas.openxmlformats.org/officeDocument/2006/relationships/chart" Target="../charts/chart30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2.xml"/><Relationship Id="rId1" Type="http://schemas.openxmlformats.org/officeDocument/2006/relationships/chart" Target="../charts/chart31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5.xml"/><Relationship Id="rId2" Type="http://schemas.openxmlformats.org/officeDocument/2006/relationships/chart" Target="../charts/chart34.xml"/><Relationship Id="rId1" Type="http://schemas.openxmlformats.org/officeDocument/2006/relationships/chart" Target="../charts/chart33.xml"/><Relationship Id="rId6" Type="http://schemas.openxmlformats.org/officeDocument/2006/relationships/chart" Target="../charts/chart38.xml"/><Relationship Id="rId5" Type="http://schemas.openxmlformats.org/officeDocument/2006/relationships/chart" Target="../charts/chart37.xml"/><Relationship Id="rId4" Type="http://schemas.openxmlformats.org/officeDocument/2006/relationships/chart" Target="../charts/chart36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40</xdr:row>
      <xdr:rowOff>46990</xdr:rowOff>
    </xdr:from>
    <xdr:to>
      <xdr:col>29</xdr:col>
      <xdr:colOff>350520</xdr:colOff>
      <xdr:row>53</xdr:row>
      <xdr:rowOff>175260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3175</xdr:colOff>
          <xdr:row>52</xdr:row>
          <xdr:rowOff>112183</xdr:rowOff>
        </xdr:from>
        <xdr:to>
          <xdr:col>1</xdr:col>
          <xdr:colOff>212725</xdr:colOff>
          <xdr:row>53</xdr:row>
          <xdr:rowOff>131233</xdr:rowOff>
        </xdr:to>
        <xdr:sp macro="" textlink="">
          <xdr:nvSpPr>
            <xdr:cNvPr id="23553" name="Control 1" hidden="1">
              <a:extLst>
                <a:ext uri="{63B3BB69-23CF-44E3-9099-C40C66FF867C}">
                  <a14:compatExt spid="_x0000_s235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3175</xdr:colOff>
          <xdr:row>53</xdr:row>
          <xdr:rowOff>112183</xdr:rowOff>
        </xdr:from>
        <xdr:to>
          <xdr:col>1</xdr:col>
          <xdr:colOff>212725</xdr:colOff>
          <xdr:row>54</xdr:row>
          <xdr:rowOff>131233</xdr:rowOff>
        </xdr:to>
        <xdr:sp macro="" textlink="">
          <xdr:nvSpPr>
            <xdr:cNvPr id="23554" name="Control 2" hidden="1">
              <a:extLst>
                <a:ext uri="{63B3BB69-23CF-44E3-9099-C40C66FF867C}">
                  <a14:compatExt spid="_x0000_s235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3175</xdr:colOff>
          <xdr:row>54</xdr:row>
          <xdr:rowOff>159808</xdr:rowOff>
        </xdr:from>
        <xdr:to>
          <xdr:col>1</xdr:col>
          <xdr:colOff>212725</xdr:colOff>
          <xdr:row>55</xdr:row>
          <xdr:rowOff>178858</xdr:rowOff>
        </xdr:to>
        <xdr:sp macro="" textlink="">
          <xdr:nvSpPr>
            <xdr:cNvPr id="23555" name="Control 3" hidden="1">
              <a:extLst>
                <a:ext uri="{63B3BB69-23CF-44E3-9099-C40C66FF867C}">
                  <a14:compatExt spid="_x0000_s235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3175</xdr:colOff>
          <xdr:row>55</xdr:row>
          <xdr:rowOff>131233</xdr:rowOff>
        </xdr:from>
        <xdr:to>
          <xdr:col>1</xdr:col>
          <xdr:colOff>212725</xdr:colOff>
          <xdr:row>56</xdr:row>
          <xdr:rowOff>150283</xdr:rowOff>
        </xdr:to>
        <xdr:sp macro="" textlink="">
          <xdr:nvSpPr>
            <xdr:cNvPr id="23556" name="Control 4" hidden="1">
              <a:extLst>
                <a:ext uri="{63B3BB69-23CF-44E3-9099-C40C66FF867C}">
                  <a14:compatExt spid="_x0000_s235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3175</xdr:colOff>
          <xdr:row>56</xdr:row>
          <xdr:rowOff>140758</xdr:rowOff>
        </xdr:from>
        <xdr:to>
          <xdr:col>1</xdr:col>
          <xdr:colOff>212725</xdr:colOff>
          <xdr:row>57</xdr:row>
          <xdr:rowOff>159808</xdr:rowOff>
        </xdr:to>
        <xdr:sp macro="" textlink="">
          <xdr:nvSpPr>
            <xdr:cNvPr id="23557" name="Control 5" hidden="1">
              <a:extLst>
                <a:ext uri="{63B3BB69-23CF-44E3-9099-C40C66FF867C}">
                  <a14:compatExt spid="_x0000_s235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3175</xdr:colOff>
          <xdr:row>57</xdr:row>
          <xdr:rowOff>169333</xdr:rowOff>
        </xdr:from>
        <xdr:to>
          <xdr:col>1</xdr:col>
          <xdr:colOff>212725</xdr:colOff>
          <xdr:row>58</xdr:row>
          <xdr:rowOff>188383</xdr:rowOff>
        </xdr:to>
        <xdr:sp macro="" textlink="">
          <xdr:nvSpPr>
            <xdr:cNvPr id="23558" name="Control 6" hidden="1">
              <a:extLst>
                <a:ext uri="{63B3BB69-23CF-44E3-9099-C40C66FF867C}">
                  <a14:compatExt spid="_x0000_s235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3175</xdr:colOff>
          <xdr:row>59</xdr:row>
          <xdr:rowOff>7408</xdr:rowOff>
        </xdr:from>
        <xdr:to>
          <xdr:col>1</xdr:col>
          <xdr:colOff>212725</xdr:colOff>
          <xdr:row>60</xdr:row>
          <xdr:rowOff>26458</xdr:rowOff>
        </xdr:to>
        <xdr:sp macro="" textlink="">
          <xdr:nvSpPr>
            <xdr:cNvPr id="23559" name="Control 7" hidden="1">
              <a:extLst>
                <a:ext uri="{63B3BB69-23CF-44E3-9099-C40C66FF867C}">
                  <a14:compatExt spid="_x0000_s235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3175</xdr:colOff>
          <xdr:row>59</xdr:row>
          <xdr:rowOff>140758</xdr:rowOff>
        </xdr:from>
        <xdr:to>
          <xdr:col>1</xdr:col>
          <xdr:colOff>212725</xdr:colOff>
          <xdr:row>60</xdr:row>
          <xdr:rowOff>159808</xdr:rowOff>
        </xdr:to>
        <xdr:sp macro="" textlink="">
          <xdr:nvSpPr>
            <xdr:cNvPr id="23560" name="Control 8" hidden="1">
              <a:extLst>
                <a:ext uri="{63B3BB69-23CF-44E3-9099-C40C66FF867C}">
                  <a14:compatExt spid="_x0000_s235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3175</xdr:colOff>
          <xdr:row>61</xdr:row>
          <xdr:rowOff>7408</xdr:rowOff>
        </xdr:from>
        <xdr:to>
          <xdr:col>1</xdr:col>
          <xdr:colOff>212725</xdr:colOff>
          <xdr:row>62</xdr:row>
          <xdr:rowOff>26458</xdr:rowOff>
        </xdr:to>
        <xdr:sp macro="" textlink="">
          <xdr:nvSpPr>
            <xdr:cNvPr id="23561" name="Control 9" hidden="1">
              <a:extLst>
                <a:ext uri="{63B3BB69-23CF-44E3-9099-C40C66FF867C}">
                  <a14:compatExt spid="_x0000_s235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3175</xdr:colOff>
          <xdr:row>61</xdr:row>
          <xdr:rowOff>178858</xdr:rowOff>
        </xdr:from>
        <xdr:to>
          <xdr:col>1</xdr:col>
          <xdr:colOff>212725</xdr:colOff>
          <xdr:row>63</xdr:row>
          <xdr:rowOff>7408</xdr:rowOff>
        </xdr:to>
        <xdr:sp macro="" textlink="">
          <xdr:nvSpPr>
            <xdr:cNvPr id="23562" name="Control 10" hidden="1">
              <a:extLst>
                <a:ext uri="{63B3BB69-23CF-44E3-9099-C40C66FF867C}">
                  <a14:compatExt spid="_x0000_s235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3175</xdr:colOff>
          <xdr:row>62</xdr:row>
          <xdr:rowOff>188383</xdr:rowOff>
        </xdr:from>
        <xdr:to>
          <xdr:col>1</xdr:col>
          <xdr:colOff>212725</xdr:colOff>
          <xdr:row>64</xdr:row>
          <xdr:rowOff>16933</xdr:rowOff>
        </xdr:to>
        <xdr:sp macro="" textlink="">
          <xdr:nvSpPr>
            <xdr:cNvPr id="23563" name="Control 11" hidden="1">
              <a:extLst>
                <a:ext uri="{63B3BB69-23CF-44E3-9099-C40C66FF867C}">
                  <a14:compatExt spid="_x0000_s235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3175</xdr:colOff>
          <xdr:row>64</xdr:row>
          <xdr:rowOff>26458</xdr:rowOff>
        </xdr:from>
        <xdr:to>
          <xdr:col>1</xdr:col>
          <xdr:colOff>212725</xdr:colOff>
          <xdr:row>65</xdr:row>
          <xdr:rowOff>45508</xdr:rowOff>
        </xdr:to>
        <xdr:sp macro="" textlink="">
          <xdr:nvSpPr>
            <xdr:cNvPr id="23564" name="Control 12" hidden="1">
              <a:extLst>
                <a:ext uri="{63B3BB69-23CF-44E3-9099-C40C66FF867C}">
                  <a14:compatExt spid="_x0000_s235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3175</xdr:colOff>
          <xdr:row>66</xdr:row>
          <xdr:rowOff>74083</xdr:rowOff>
        </xdr:from>
        <xdr:to>
          <xdr:col>1</xdr:col>
          <xdr:colOff>212725</xdr:colOff>
          <xdr:row>67</xdr:row>
          <xdr:rowOff>93133</xdr:rowOff>
        </xdr:to>
        <xdr:sp macro="" textlink="">
          <xdr:nvSpPr>
            <xdr:cNvPr id="23565" name="Control 13" hidden="1">
              <a:extLst>
                <a:ext uri="{63B3BB69-23CF-44E3-9099-C40C66FF867C}">
                  <a14:compatExt spid="_x0000_s235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3175</xdr:colOff>
          <xdr:row>68</xdr:row>
          <xdr:rowOff>45508</xdr:rowOff>
        </xdr:from>
        <xdr:to>
          <xdr:col>1</xdr:col>
          <xdr:colOff>212725</xdr:colOff>
          <xdr:row>69</xdr:row>
          <xdr:rowOff>64558</xdr:rowOff>
        </xdr:to>
        <xdr:sp macro="" textlink="">
          <xdr:nvSpPr>
            <xdr:cNvPr id="23566" name="Control 14" hidden="1">
              <a:extLst>
                <a:ext uri="{63B3BB69-23CF-44E3-9099-C40C66FF867C}">
                  <a14:compatExt spid="_x0000_s235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3175</xdr:colOff>
          <xdr:row>69</xdr:row>
          <xdr:rowOff>55033</xdr:rowOff>
        </xdr:from>
        <xdr:to>
          <xdr:col>1</xdr:col>
          <xdr:colOff>212725</xdr:colOff>
          <xdr:row>70</xdr:row>
          <xdr:rowOff>74083</xdr:rowOff>
        </xdr:to>
        <xdr:sp macro="" textlink="">
          <xdr:nvSpPr>
            <xdr:cNvPr id="23567" name="Control 15" hidden="1">
              <a:extLst>
                <a:ext uri="{63B3BB69-23CF-44E3-9099-C40C66FF867C}">
                  <a14:compatExt spid="_x0000_s235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3175</xdr:colOff>
          <xdr:row>70</xdr:row>
          <xdr:rowOff>83608</xdr:rowOff>
        </xdr:from>
        <xdr:to>
          <xdr:col>1</xdr:col>
          <xdr:colOff>212725</xdr:colOff>
          <xdr:row>71</xdr:row>
          <xdr:rowOff>102658</xdr:rowOff>
        </xdr:to>
        <xdr:sp macro="" textlink="">
          <xdr:nvSpPr>
            <xdr:cNvPr id="23568" name="Control 16" hidden="1">
              <a:extLst>
                <a:ext uri="{63B3BB69-23CF-44E3-9099-C40C66FF867C}">
                  <a14:compatExt spid="_x0000_s235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3175</xdr:colOff>
          <xdr:row>71</xdr:row>
          <xdr:rowOff>93133</xdr:rowOff>
        </xdr:from>
        <xdr:to>
          <xdr:col>1</xdr:col>
          <xdr:colOff>212725</xdr:colOff>
          <xdr:row>72</xdr:row>
          <xdr:rowOff>112183</xdr:rowOff>
        </xdr:to>
        <xdr:sp macro="" textlink="">
          <xdr:nvSpPr>
            <xdr:cNvPr id="23569" name="Control 17" hidden="1">
              <a:extLst>
                <a:ext uri="{63B3BB69-23CF-44E3-9099-C40C66FF867C}">
                  <a14:compatExt spid="_x0000_s235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>
    <xdr:from>
      <xdr:col>31</xdr:col>
      <xdr:colOff>0</xdr:colOff>
      <xdr:row>40</xdr:row>
      <xdr:rowOff>0</xdr:rowOff>
    </xdr:from>
    <xdr:to>
      <xdr:col>54</xdr:col>
      <xdr:colOff>706582</xdr:colOff>
      <xdr:row>53</xdr:row>
      <xdr:rowOff>128270</xdr:rowOff>
    </xdr:to>
    <xdr:graphicFrame macro="">
      <xdr:nvGraphicFramePr>
        <xdr:cNvPr id="20" name="Диаграмма 1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57</xdr:col>
      <xdr:colOff>0</xdr:colOff>
      <xdr:row>40</xdr:row>
      <xdr:rowOff>22860</xdr:rowOff>
    </xdr:from>
    <xdr:to>
      <xdr:col>81</xdr:col>
      <xdr:colOff>0</xdr:colOff>
      <xdr:row>54</xdr:row>
      <xdr:rowOff>128270</xdr:rowOff>
    </xdr:to>
    <xdr:graphicFrame macro="">
      <xdr:nvGraphicFramePr>
        <xdr:cNvPr id="21" name="Диаграмма 2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273845</xdr:colOff>
      <xdr:row>24</xdr:row>
      <xdr:rowOff>92604</xdr:rowOff>
    </xdr:from>
    <xdr:to>
      <xdr:col>54</xdr:col>
      <xdr:colOff>71439</xdr:colOff>
      <xdr:row>40</xdr:row>
      <xdr:rowOff>202406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29</xdr:row>
      <xdr:rowOff>46990</xdr:rowOff>
    </xdr:from>
    <xdr:to>
      <xdr:col>26</xdr:col>
      <xdr:colOff>312420</xdr:colOff>
      <xdr:row>44</xdr:row>
      <xdr:rowOff>46990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32</xdr:col>
      <xdr:colOff>0</xdr:colOff>
      <xdr:row>29</xdr:row>
      <xdr:rowOff>0</xdr:rowOff>
    </xdr:from>
    <xdr:to>
      <xdr:col>51</xdr:col>
      <xdr:colOff>1371600</xdr:colOff>
      <xdr:row>44</xdr:row>
      <xdr:rowOff>0</xdr:rowOff>
    </xdr:to>
    <xdr:graphicFrame macro="">
      <xdr:nvGraphicFramePr>
        <xdr:cNvPr id="3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53</xdr:col>
      <xdr:colOff>0</xdr:colOff>
      <xdr:row>29</xdr:row>
      <xdr:rowOff>0</xdr:rowOff>
    </xdr:from>
    <xdr:to>
      <xdr:col>80</xdr:col>
      <xdr:colOff>83820</xdr:colOff>
      <xdr:row>44</xdr:row>
      <xdr:rowOff>0</xdr:rowOff>
    </xdr:to>
    <xdr:graphicFrame macro="">
      <xdr:nvGraphicFramePr>
        <xdr:cNvPr id="4" name="Диаграмма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85</xdr:col>
      <xdr:colOff>0</xdr:colOff>
      <xdr:row>29</xdr:row>
      <xdr:rowOff>0</xdr:rowOff>
    </xdr:from>
    <xdr:to>
      <xdr:col>103</xdr:col>
      <xdr:colOff>190500</xdr:colOff>
      <xdr:row>44</xdr:row>
      <xdr:rowOff>0</xdr:rowOff>
    </xdr:to>
    <xdr:graphicFrame macro="">
      <xdr:nvGraphicFramePr>
        <xdr:cNvPr id="5" name="Диаграмма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108</xdr:col>
      <xdr:colOff>0</xdr:colOff>
      <xdr:row>29</xdr:row>
      <xdr:rowOff>0</xdr:rowOff>
    </xdr:from>
    <xdr:to>
      <xdr:col>136</xdr:col>
      <xdr:colOff>137160</xdr:colOff>
      <xdr:row>44</xdr:row>
      <xdr:rowOff>0</xdr:rowOff>
    </xdr:to>
    <xdr:graphicFrame macro="">
      <xdr:nvGraphicFramePr>
        <xdr:cNvPr id="6" name="Диаграмма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140</xdr:col>
      <xdr:colOff>0</xdr:colOff>
      <xdr:row>29</xdr:row>
      <xdr:rowOff>0</xdr:rowOff>
    </xdr:from>
    <xdr:to>
      <xdr:col>167</xdr:col>
      <xdr:colOff>228600</xdr:colOff>
      <xdr:row>44</xdr:row>
      <xdr:rowOff>0</xdr:rowOff>
    </xdr:to>
    <xdr:graphicFrame macro="">
      <xdr:nvGraphicFramePr>
        <xdr:cNvPr id="7" name="Диаграмма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169</xdr:col>
      <xdr:colOff>76200</xdr:colOff>
      <xdr:row>29</xdr:row>
      <xdr:rowOff>180974</xdr:rowOff>
    </xdr:from>
    <xdr:to>
      <xdr:col>186</xdr:col>
      <xdr:colOff>236220</xdr:colOff>
      <xdr:row>42</xdr:row>
      <xdr:rowOff>76199</xdr:rowOff>
    </xdr:to>
    <xdr:graphicFrame macro="">
      <xdr:nvGraphicFramePr>
        <xdr:cNvPr id="8" name="Диаграмма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189</xdr:col>
      <xdr:colOff>76200</xdr:colOff>
      <xdr:row>29</xdr:row>
      <xdr:rowOff>171449</xdr:rowOff>
    </xdr:from>
    <xdr:to>
      <xdr:col>218</xdr:col>
      <xdr:colOff>19050</xdr:colOff>
      <xdr:row>42</xdr:row>
      <xdr:rowOff>104774</xdr:rowOff>
    </xdr:to>
    <xdr:graphicFrame macro="">
      <xdr:nvGraphicFramePr>
        <xdr:cNvPr id="9" name="Диаграмма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108</xdr:col>
      <xdr:colOff>0</xdr:colOff>
      <xdr:row>97</xdr:row>
      <xdr:rowOff>0</xdr:rowOff>
    </xdr:from>
    <xdr:to>
      <xdr:col>136</xdr:col>
      <xdr:colOff>137160</xdr:colOff>
      <xdr:row>112</xdr:row>
      <xdr:rowOff>0</xdr:rowOff>
    </xdr:to>
    <xdr:graphicFrame macro="">
      <xdr:nvGraphicFramePr>
        <xdr:cNvPr id="10" name="Диаграмма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550333</xdr:colOff>
      <xdr:row>28</xdr:row>
      <xdr:rowOff>160867</xdr:rowOff>
    </xdr:from>
    <xdr:to>
      <xdr:col>50</xdr:col>
      <xdr:colOff>186267</xdr:colOff>
      <xdr:row>38</xdr:row>
      <xdr:rowOff>905934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302895</xdr:colOff>
      <xdr:row>0</xdr:row>
      <xdr:rowOff>180975</xdr:rowOff>
    </xdr:from>
    <xdr:to>
      <xdr:col>50</xdr:col>
      <xdr:colOff>340995</xdr:colOff>
      <xdr:row>11</xdr:row>
      <xdr:rowOff>428625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36</xdr:col>
      <xdr:colOff>276225</xdr:colOff>
      <xdr:row>11</xdr:row>
      <xdr:rowOff>523875</xdr:rowOff>
    </xdr:from>
    <xdr:to>
      <xdr:col>50</xdr:col>
      <xdr:colOff>314325</xdr:colOff>
      <xdr:row>23</xdr:row>
      <xdr:rowOff>9525</xdr:rowOff>
    </xdr:to>
    <xdr:graphicFrame macro="">
      <xdr:nvGraphicFramePr>
        <xdr:cNvPr id="3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36</xdr:col>
      <xdr:colOff>314325</xdr:colOff>
      <xdr:row>23</xdr:row>
      <xdr:rowOff>57151</xdr:rowOff>
    </xdr:from>
    <xdr:to>
      <xdr:col>50</xdr:col>
      <xdr:colOff>352425</xdr:colOff>
      <xdr:row>33</xdr:row>
      <xdr:rowOff>104776</xdr:rowOff>
    </xdr:to>
    <xdr:graphicFrame macro="">
      <xdr:nvGraphicFramePr>
        <xdr:cNvPr id="4" name="Диаграмма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36</xdr:col>
      <xdr:colOff>361949</xdr:colOff>
      <xdr:row>33</xdr:row>
      <xdr:rowOff>133350</xdr:rowOff>
    </xdr:from>
    <xdr:to>
      <xdr:col>50</xdr:col>
      <xdr:colOff>409574</xdr:colOff>
      <xdr:row>43</xdr:row>
      <xdr:rowOff>57150</xdr:rowOff>
    </xdr:to>
    <xdr:graphicFrame macro="">
      <xdr:nvGraphicFramePr>
        <xdr:cNvPr id="5" name="Диаграмма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36</xdr:col>
      <xdr:colOff>600075</xdr:colOff>
      <xdr:row>43</xdr:row>
      <xdr:rowOff>209551</xdr:rowOff>
    </xdr:from>
    <xdr:to>
      <xdr:col>51</xdr:col>
      <xdr:colOff>28575</xdr:colOff>
      <xdr:row>52</xdr:row>
      <xdr:rowOff>38101</xdr:rowOff>
    </xdr:to>
    <xdr:graphicFrame macro="">
      <xdr:nvGraphicFramePr>
        <xdr:cNvPr id="6" name="Диаграмма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37</xdr:col>
      <xdr:colOff>0</xdr:colOff>
      <xdr:row>52</xdr:row>
      <xdr:rowOff>0</xdr:rowOff>
    </xdr:from>
    <xdr:to>
      <xdr:col>51</xdr:col>
      <xdr:colOff>38100</xdr:colOff>
      <xdr:row>63</xdr:row>
      <xdr:rowOff>19050</xdr:rowOff>
    </xdr:to>
    <xdr:graphicFrame macro="">
      <xdr:nvGraphicFramePr>
        <xdr:cNvPr id="7" name="Диаграмма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37</xdr:col>
      <xdr:colOff>0</xdr:colOff>
      <xdr:row>63</xdr:row>
      <xdr:rowOff>0</xdr:rowOff>
    </xdr:from>
    <xdr:to>
      <xdr:col>51</xdr:col>
      <xdr:colOff>38100</xdr:colOff>
      <xdr:row>74</xdr:row>
      <xdr:rowOff>104775</xdr:rowOff>
    </xdr:to>
    <xdr:graphicFrame macro="">
      <xdr:nvGraphicFramePr>
        <xdr:cNvPr id="8" name="Диаграмма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24</xdr:col>
      <xdr:colOff>0</xdr:colOff>
      <xdr:row>71</xdr:row>
      <xdr:rowOff>0</xdr:rowOff>
    </xdr:from>
    <xdr:to>
      <xdr:col>38</xdr:col>
      <xdr:colOff>38100</xdr:colOff>
      <xdr:row>86</xdr:row>
      <xdr:rowOff>161925</xdr:rowOff>
    </xdr:to>
    <xdr:graphicFrame macro="">
      <xdr:nvGraphicFramePr>
        <xdr:cNvPr id="9" name="Диаграмма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38</xdr:col>
      <xdr:colOff>0</xdr:colOff>
      <xdr:row>75</xdr:row>
      <xdr:rowOff>0</xdr:rowOff>
    </xdr:from>
    <xdr:to>
      <xdr:col>52</xdr:col>
      <xdr:colOff>38100</xdr:colOff>
      <xdr:row>90</xdr:row>
      <xdr:rowOff>161925</xdr:rowOff>
    </xdr:to>
    <xdr:graphicFrame macro="">
      <xdr:nvGraphicFramePr>
        <xdr:cNvPr id="10" name="Диаграмма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0</xdr:rowOff>
    </xdr:from>
    <xdr:to>
      <xdr:col>28</xdr:col>
      <xdr:colOff>137160</xdr:colOff>
      <xdr:row>44</xdr:row>
      <xdr:rowOff>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97</xdr:row>
      <xdr:rowOff>0</xdr:rowOff>
    </xdr:from>
    <xdr:to>
      <xdr:col>28</xdr:col>
      <xdr:colOff>137160</xdr:colOff>
      <xdr:row>112</xdr:row>
      <xdr:rowOff>0</xdr:rowOff>
    </xdr:to>
    <xdr:graphicFrame macro="">
      <xdr:nvGraphicFramePr>
        <xdr:cNvPr id="3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39</xdr:row>
      <xdr:rowOff>22860</xdr:rowOff>
    </xdr:from>
    <xdr:to>
      <xdr:col>25</xdr:col>
      <xdr:colOff>173182</xdr:colOff>
      <xdr:row>53</xdr:row>
      <xdr:rowOff>128270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69</xdr:col>
      <xdr:colOff>0</xdr:colOff>
      <xdr:row>33</xdr:row>
      <xdr:rowOff>0</xdr:rowOff>
    </xdr:from>
    <xdr:to>
      <xdr:col>101</xdr:col>
      <xdr:colOff>257175</xdr:colOff>
      <xdr:row>47</xdr:row>
      <xdr:rowOff>160020</xdr:rowOff>
    </xdr:to>
    <xdr:graphicFrame macro="">
      <xdr:nvGraphicFramePr>
        <xdr:cNvPr id="4" name="Диаграмма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104</xdr:col>
      <xdr:colOff>0</xdr:colOff>
      <xdr:row>36</xdr:row>
      <xdr:rowOff>0</xdr:rowOff>
    </xdr:from>
    <xdr:to>
      <xdr:col>134</xdr:col>
      <xdr:colOff>259080</xdr:colOff>
      <xdr:row>51</xdr:row>
      <xdr:rowOff>0</xdr:rowOff>
    </xdr:to>
    <xdr:graphicFrame macro="">
      <xdr:nvGraphicFramePr>
        <xdr:cNvPr id="5" name="Диаграмма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139</xdr:col>
      <xdr:colOff>76200</xdr:colOff>
      <xdr:row>29</xdr:row>
      <xdr:rowOff>171449</xdr:rowOff>
    </xdr:from>
    <xdr:to>
      <xdr:col>168</xdr:col>
      <xdr:colOff>19050</xdr:colOff>
      <xdr:row>42</xdr:row>
      <xdr:rowOff>104774</xdr:rowOff>
    </xdr:to>
    <xdr:graphicFrame macro="">
      <xdr:nvGraphicFramePr>
        <xdr:cNvPr id="6" name="Диаграмма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39</xdr:row>
      <xdr:rowOff>22860</xdr:rowOff>
    </xdr:from>
    <xdr:to>
      <xdr:col>26</xdr:col>
      <xdr:colOff>0</xdr:colOff>
      <xdr:row>53</xdr:row>
      <xdr:rowOff>128270</xdr:rowOff>
    </xdr:to>
    <xdr:graphicFrame macro="">
      <xdr:nvGraphicFramePr>
        <xdr:cNvPr id="7" name="Диаграмма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33</xdr:col>
      <xdr:colOff>0</xdr:colOff>
      <xdr:row>30</xdr:row>
      <xdr:rowOff>0</xdr:rowOff>
    </xdr:from>
    <xdr:to>
      <xdr:col>62</xdr:col>
      <xdr:colOff>198120</xdr:colOff>
      <xdr:row>43</xdr:row>
      <xdr:rowOff>152400</xdr:rowOff>
    </xdr:to>
    <xdr:graphicFrame macro="">
      <xdr:nvGraphicFramePr>
        <xdr:cNvPr id="8" name="Диаграмма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69</xdr:col>
      <xdr:colOff>0</xdr:colOff>
      <xdr:row>33</xdr:row>
      <xdr:rowOff>0</xdr:rowOff>
    </xdr:from>
    <xdr:to>
      <xdr:col>101</xdr:col>
      <xdr:colOff>257175</xdr:colOff>
      <xdr:row>47</xdr:row>
      <xdr:rowOff>160020</xdr:rowOff>
    </xdr:to>
    <xdr:graphicFrame macro="">
      <xdr:nvGraphicFramePr>
        <xdr:cNvPr id="9" name="Диаграмма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</xdr:colOff>
      <xdr:row>31</xdr:row>
      <xdr:rowOff>161925</xdr:rowOff>
    </xdr:from>
    <xdr:to>
      <xdr:col>30</xdr:col>
      <xdr:colOff>133350</xdr:colOff>
      <xdr:row>45</xdr:row>
      <xdr:rowOff>114300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35</xdr:col>
      <xdr:colOff>0</xdr:colOff>
      <xdr:row>36</xdr:row>
      <xdr:rowOff>0</xdr:rowOff>
    </xdr:from>
    <xdr:to>
      <xdr:col>64</xdr:col>
      <xdr:colOff>205740</xdr:colOff>
      <xdr:row>51</xdr:row>
      <xdr:rowOff>0</xdr:rowOff>
    </xdr:to>
    <xdr:graphicFrame macro="">
      <xdr:nvGraphicFramePr>
        <xdr:cNvPr id="3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69</xdr:col>
      <xdr:colOff>0</xdr:colOff>
      <xdr:row>29</xdr:row>
      <xdr:rowOff>0</xdr:rowOff>
    </xdr:from>
    <xdr:to>
      <xdr:col>96</xdr:col>
      <xdr:colOff>83820</xdr:colOff>
      <xdr:row>44</xdr:row>
      <xdr:rowOff>0</xdr:rowOff>
    </xdr:to>
    <xdr:graphicFrame macro="">
      <xdr:nvGraphicFramePr>
        <xdr:cNvPr id="4" name="Диаграмма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39</xdr:row>
      <xdr:rowOff>0</xdr:rowOff>
    </xdr:from>
    <xdr:to>
      <xdr:col>23</xdr:col>
      <xdr:colOff>706582</xdr:colOff>
      <xdr:row>52</xdr:row>
      <xdr:rowOff>128270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83820</xdr:colOff>
      <xdr:row>29</xdr:row>
      <xdr:rowOff>22860</xdr:rowOff>
    </xdr:from>
    <xdr:to>
      <xdr:col>46</xdr:col>
      <xdr:colOff>381000</xdr:colOff>
      <xdr:row>44</xdr:row>
      <xdr:rowOff>7620</xdr:rowOff>
    </xdr:to>
    <xdr:graphicFrame macro="">
      <xdr:nvGraphicFramePr>
        <xdr:cNvPr id="3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51</xdr:col>
      <xdr:colOff>0</xdr:colOff>
      <xdr:row>36</xdr:row>
      <xdr:rowOff>0</xdr:rowOff>
    </xdr:from>
    <xdr:to>
      <xdr:col>72</xdr:col>
      <xdr:colOff>243840</xdr:colOff>
      <xdr:row>51</xdr:row>
      <xdr:rowOff>0</xdr:rowOff>
    </xdr:to>
    <xdr:graphicFrame macro="">
      <xdr:nvGraphicFramePr>
        <xdr:cNvPr id="4" name="Диаграмма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77</xdr:col>
      <xdr:colOff>0</xdr:colOff>
      <xdr:row>29</xdr:row>
      <xdr:rowOff>0</xdr:rowOff>
    </xdr:from>
    <xdr:to>
      <xdr:col>104</xdr:col>
      <xdr:colOff>228600</xdr:colOff>
      <xdr:row>44</xdr:row>
      <xdr:rowOff>0</xdr:rowOff>
    </xdr:to>
    <xdr:graphicFrame macro="">
      <xdr:nvGraphicFramePr>
        <xdr:cNvPr id="5" name="Диаграмма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29</xdr:row>
      <xdr:rowOff>30480</xdr:rowOff>
    </xdr:from>
    <xdr:to>
      <xdr:col>24</xdr:col>
      <xdr:colOff>335280</xdr:colOff>
      <xdr:row>43</xdr:row>
      <xdr:rowOff>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30</xdr:col>
      <xdr:colOff>68580</xdr:colOff>
      <xdr:row>33</xdr:row>
      <xdr:rowOff>54610</xdr:rowOff>
    </xdr:from>
    <xdr:to>
      <xdr:col>49</xdr:col>
      <xdr:colOff>182880</xdr:colOff>
      <xdr:row>47</xdr:row>
      <xdr:rowOff>30480</xdr:rowOff>
    </xdr:to>
    <xdr:graphicFrame macro="">
      <xdr:nvGraphicFramePr>
        <xdr:cNvPr id="3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62</xdr:col>
      <xdr:colOff>76200</xdr:colOff>
      <xdr:row>36</xdr:row>
      <xdr:rowOff>46990</xdr:rowOff>
    </xdr:from>
    <xdr:to>
      <xdr:col>84</xdr:col>
      <xdr:colOff>0</xdr:colOff>
      <xdr:row>51</xdr:row>
      <xdr:rowOff>46990</xdr:rowOff>
    </xdr:to>
    <xdr:graphicFrame macro="">
      <xdr:nvGraphicFramePr>
        <xdr:cNvPr id="4" name="Диаграмма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87</xdr:col>
      <xdr:colOff>76200</xdr:colOff>
      <xdr:row>29</xdr:row>
      <xdr:rowOff>46990</xdr:rowOff>
    </xdr:from>
    <xdr:to>
      <xdr:col>113</xdr:col>
      <xdr:colOff>312420</xdr:colOff>
      <xdr:row>44</xdr:row>
      <xdr:rowOff>46990</xdr:rowOff>
    </xdr:to>
    <xdr:graphicFrame macro="">
      <xdr:nvGraphicFramePr>
        <xdr:cNvPr id="5" name="Диаграмма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34</xdr:col>
      <xdr:colOff>144780</xdr:colOff>
      <xdr:row>32</xdr:row>
      <xdr:rowOff>26670</xdr:rowOff>
    </xdr:from>
    <xdr:to>
      <xdr:col>57</xdr:col>
      <xdr:colOff>358140</xdr:colOff>
      <xdr:row>47</xdr:row>
      <xdr:rowOff>26670</xdr:rowOff>
    </xdr:to>
    <xdr:graphicFrame macro="">
      <xdr:nvGraphicFramePr>
        <xdr:cNvPr id="6" name="Диаграмма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36</xdr:row>
      <xdr:rowOff>0</xdr:rowOff>
    </xdr:from>
    <xdr:to>
      <xdr:col>17</xdr:col>
      <xdr:colOff>1362075</xdr:colOff>
      <xdr:row>51</xdr:row>
      <xdr:rowOff>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406399</xdr:colOff>
      <xdr:row>12</xdr:row>
      <xdr:rowOff>198966</xdr:rowOff>
    </xdr:from>
    <xdr:to>
      <xdr:col>29</xdr:col>
      <xdr:colOff>211665</xdr:colOff>
      <xdr:row>28</xdr:row>
      <xdr:rowOff>12700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23</xdr:col>
      <xdr:colOff>224117</xdr:colOff>
      <xdr:row>28</xdr:row>
      <xdr:rowOff>85165</xdr:rowOff>
    </xdr:from>
    <xdr:to>
      <xdr:col>37</xdr:col>
      <xdr:colOff>44823</xdr:colOff>
      <xdr:row>42</xdr:row>
      <xdr:rowOff>38100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22</xdr:col>
      <xdr:colOff>605117</xdr:colOff>
      <xdr:row>44</xdr:row>
      <xdr:rowOff>0</xdr:rowOff>
    </xdr:from>
    <xdr:to>
      <xdr:col>37</xdr:col>
      <xdr:colOff>145677</xdr:colOff>
      <xdr:row>57</xdr:row>
      <xdr:rowOff>177053</xdr:rowOff>
    </xdr:to>
    <xdr:graphicFrame macro="">
      <xdr:nvGraphicFramePr>
        <xdr:cNvPr id="4" name="Диаграмма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24</xdr:col>
      <xdr:colOff>0</xdr:colOff>
      <xdr:row>59</xdr:row>
      <xdr:rowOff>0</xdr:rowOff>
    </xdr:from>
    <xdr:to>
      <xdr:col>31</xdr:col>
      <xdr:colOff>168088</xdr:colOff>
      <xdr:row>73</xdr:row>
      <xdr:rowOff>8965</xdr:rowOff>
    </xdr:to>
    <xdr:graphicFrame macro="">
      <xdr:nvGraphicFramePr>
        <xdr:cNvPr id="5" name="Диаграмма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380999</xdr:colOff>
      <xdr:row>59</xdr:row>
      <xdr:rowOff>76202</xdr:rowOff>
    </xdr:from>
    <xdr:to>
      <xdr:col>56</xdr:col>
      <xdr:colOff>495300</xdr:colOff>
      <xdr:row>75</xdr:row>
      <xdr:rowOff>133350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24</xdr:col>
      <xdr:colOff>438150</xdr:colOff>
      <xdr:row>58</xdr:row>
      <xdr:rowOff>123824</xdr:rowOff>
    </xdr:from>
    <xdr:to>
      <xdr:col>39</xdr:col>
      <xdr:colOff>1000125</xdr:colOff>
      <xdr:row>74</xdr:row>
      <xdr:rowOff>123825</xdr:rowOff>
    </xdr:to>
    <xdr:graphicFrame macro="">
      <xdr:nvGraphicFramePr>
        <xdr:cNvPr id="3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24</xdr:col>
      <xdr:colOff>523875</xdr:colOff>
      <xdr:row>74</xdr:row>
      <xdr:rowOff>180975</xdr:rowOff>
    </xdr:from>
    <xdr:to>
      <xdr:col>41</xdr:col>
      <xdr:colOff>114300</xdr:colOff>
      <xdr:row>97</xdr:row>
      <xdr:rowOff>123825</xdr:rowOff>
    </xdr:to>
    <xdr:graphicFrame macro="">
      <xdr:nvGraphicFramePr>
        <xdr:cNvPr id="4" name="Диаграмма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24</xdr:col>
      <xdr:colOff>542925</xdr:colOff>
      <xdr:row>99</xdr:row>
      <xdr:rowOff>152400</xdr:rowOff>
    </xdr:from>
    <xdr:to>
      <xdr:col>41</xdr:col>
      <xdr:colOff>133350</xdr:colOff>
      <xdr:row>122</xdr:row>
      <xdr:rowOff>95250</xdr:rowOff>
    </xdr:to>
    <xdr:graphicFrame macro="">
      <xdr:nvGraphicFramePr>
        <xdr:cNvPr id="5" name="Диаграмма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25</xdr:col>
      <xdr:colOff>57150</xdr:colOff>
      <xdr:row>123</xdr:row>
      <xdr:rowOff>76200</xdr:rowOff>
    </xdr:from>
    <xdr:to>
      <xdr:col>41</xdr:col>
      <xdr:colOff>257175</xdr:colOff>
      <xdr:row>132</xdr:row>
      <xdr:rowOff>161925</xdr:rowOff>
    </xdr:to>
    <xdr:graphicFrame macro="">
      <xdr:nvGraphicFramePr>
        <xdr:cNvPr id="6" name="Диаграмма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52</xdr:col>
      <xdr:colOff>114300</xdr:colOff>
      <xdr:row>23</xdr:row>
      <xdr:rowOff>9525</xdr:rowOff>
    </xdr:from>
    <xdr:to>
      <xdr:col>59</xdr:col>
      <xdr:colOff>419100</xdr:colOff>
      <xdr:row>34</xdr:row>
      <xdr:rowOff>76200</xdr:rowOff>
    </xdr:to>
    <xdr:graphicFrame macro="">
      <xdr:nvGraphicFramePr>
        <xdr:cNvPr id="7" name="Диаграмма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48</xdr:col>
      <xdr:colOff>209549</xdr:colOff>
      <xdr:row>34</xdr:row>
      <xdr:rowOff>114300</xdr:rowOff>
    </xdr:from>
    <xdr:to>
      <xdr:col>56</xdr:col>
      <xdr:colOff>333374</xdr:colOff>
      <xdr:row>48</xdr:row>
      <xdr:rowOff>19050</xdr:rowOff>
    </xdr:to>
    <xdr:graphicFrame macro="">
      <xdr:nvGraphicFramePr>
        <xdr:cNvPr id="8" name="Диаграмма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50</xdr:col>
      <xdr:colOff>380999</xdr:colOff>
      <xdr:row>48</xdr:row>
      <xdr:rowOff>57150</xdr:rowOff>
    </xdr:from>
    <xdr:to>
      <xdr:col>62</xdr:col>
      <xdr:colOff>47624</xdr:colOff>
      <xdr:row>62</xdr:row>
      <xdr:rowOff>19050</xdr:rowOff>
    </xdr:to>
    <xdr:graphicFrame macro="">
      <xdr:nvGraphicFramePr>
        <xdr:cNvPr id="9" name="Диаграмма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56</xdr:col>
      <xdr:colOff>400050</xdr:colOff>
      <xdr:row>33</xdr:row>
      <xdr:rowOff>66675</xdr:rowOff>
    </xdr:from>
    <xdr:to>
      <xdr:col>67</xdr:col>
      <xdr:colOff>361949</xdr:colOff>
      <xdr:row>46</xdr:row>
      <xdr:rowOff>171450</xdr:rowOff>
    </xdr:to>
    <xdr:graphicFrame macro="">
      <xdr:nvGraphicFramePr>
        <xdr:cNvPr id="10" name="Диаграмма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5</xdr:col>
      <xdr:colOff>391886</xdr:colOff>
      <xdr:row>51</xdr:row>
      <xdr:rowOff>87086</xdr:rowOff>
    </xdr:from>
    <xdr:to>
      <xdr:col>24</xdr:col>
      <xdr:colOff>141514</xdr:colOff>
      <xdr:row>67</xdr:row>
      <xdr:rowOff>114299</xdr:rowOff>
    </xdr:to>
    <xdr:graphicFrame macro="">
      <xdr:nvGraphicFramePr>
        <xdr:cNvPr id="11" name="Диаграмма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39</xdr:row>
      <xdr:rowOff>46990</xdr:rowOff>
    </xdr:from>
    <xdr:to>
      <xdr:col>27</xdr:col>
      <xdr:colOff>350520</xdr:colOff>
      <xdr:row>52</xdr:row>
      <xdr:rowOff>175260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3175</xdr:colOff>
          <xdr:row>50</xdr:row>
          <xdr:rowOff>156633</xdr:rowOff>
        </xdr:from>
        <xdr:to>
          <xdr:col>1</xdr:col>
          <xdr:colOff>212725</xdr:colOff>
          <xdr:row>51</xdr:row>
          <xdr:rowOff>175683</xdr:rowOff>
        </xdr:to>
        <xdr:sp macro="" textlink="">
          <xdr:nvSpPr>
            <xdr:cNvPr id="6145" name="Control 1" hidden="1">
              <a:extLst>
                <a:ext uri="{63B3BB69-23CF-44E3-9099-C40C66FF867C}">
                  <a14:compatExt spid="_x0000_s61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3175</xdr:colOff>
          <xdr:row>51</xdr:row>
          <xdr:rowOff>166158</xdr:rowOff>
        </xdr:from>
        <xdr:to>
          <xdr:col>1</xdr:col>
          <xdr:colOff>212725</xdr:colOff>
          <xdr:row>52</xdr:row>
          <xdr:rowOff>185208</xdr:rowOff>
        </xdr:to>
        <xdr:sp macro="" textlink="">
          <xdr:nvSpPr>
            <xdr:cNvPr id="6146" name="Control 2" hidden="1">
              <a:extLst>
                <a:ext uri="{63B3BB69-23CF-44E3-9099-C40C66FF867C}">
                  <a14:compatExt spid="_x0000_s61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3175</xdr:colOff>
          <xdr:row>53</xdr:row>
          <xdr:rowOff>4233</xdr:rowOff>
        </xdr:from>
        <xdr:to>
          <xdr:col>1</xdr:col>
          <xdr:colOff>212725</xdr:colOff>
          <xdr:row>54</xdr:row>
          <xdr:rowOff>23283</xdr:rowOff>
        </xdr:to>
        <xdr:sp macro="" textlink="">
          <xdr:nvSpPr>
            <xdr:cNvPr id="6147" name="Control 3" hidden="1">
              <a:extLst>
                <a:ext uri="{63B3BB69-23CF-44E3-9099-C40C66FF867C}">
                  <a14:compatExt spid="_x0000_s61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3175</xdr:colOff>
          <xdr:row>53</xdr:row>
          <xdr:rowOff>175683</xdr:rowOff>
        </xdr:from>
        <xdr:to>
          <xdr:col>1</xdr:col>
          <xdr:colOff>212725</xdr:colOff>
          <xdr:row>55</xdr:row>
          <xdr:rowOff>4233</xdr:rowOff>
        </xdr:to>
        <xdr:sp macro="" textlink="">
          <xdr:nvSpPr>
            <xdr:cNvPr id="6148" name="Control 4" hidden="1">
              <a:extLst>
                <a:ext uri="{63B3BB69-23CF-44E3-9099-C40C66FF867C}">
                  <a14:compatExt spid="_x0000_s61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3175</xdr:colOff>
          <xdr:row>54</xdr:row>
          <xdr:rowOff>166158</xdr:rowOff>
        </xdr:from>
        <xdr:to>
          <xdr:col>1</xdr:col>
          <xdr:colOff>212725</xdr:colOff>
          <xdr:row>55</xdr:row>
          <xdr:rowOff>185208</xdr:rowOff>
        </xdr:to>
        <xdr:sp macro="" textlink="">
          <xdr:nvSpPr>
            <xdr:cNvPr id="6149" name="Control 5" hidden="1">
              <a:extLst>
                <a:ext uri="{63B3BB69-23CF-44E3-9099-C40C66FF867C}">
                  <a14:compatExt spid="_x0000_s61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3175</xdr:colOff>
          <xdr:row>56</xdr:row>
          <xdr:rowOff>23283</xdr:rowOff>
        </xdr:from>
        <xdr:to>
          <xdr:col>1</xdr:col>
          <xdr:colOff>212725</xdr:colOff>
          <xdr:row>57</xdr:row>
          <xdr:rowOff>42333</xdr:rowOff>
        </xdr:to>
        <xdr:sp macro="" textlink="">
          <xdr:nvSpPr>
            <xdr:cNvPr id="6150" name="Control 6" hidden="1">
              <a:extLst>
                <a:ext uri="{63B3BB69-23CF-44E3-9099-C40C66FF867C}">
                  <a14:compatExt spid="_x0000_s61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3175</xdr:colOff>
          <xdr:row>57</xdr:row>
          <xdr:rowOff>42333</xdr:rowOff>
        </xdr:from>
        <xdr:to>
          <xdr:col>1</xdr:col>
          <xdr:colOff>212725</xdr:colOff>
          <xdr:row>58</xdr:row>
          <xdr:rowOff>61383</xdr:rowOff>
        </xdr:to>
        <xdr:sp macro="" textlink="">
          <xdr:nvSpPr>
            <xdr:cNvPr id="6151" name="Control 7" hidden="1">
              <a:extLst>
                <a:ext uri="{63B3BB69-23CF-44E3-9099-C40C66FF867C}">
                  <a14:compatExt spid="_x0000_s61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3175</xdr:colOff>
          <xdr:row>58</xdr:row>
          <xdr:rowOff>13758</xdr:rowOff>
        </xdr:from>
        <xdr:to>
          <xdr:col>1</xdr:col>
          <xdr:colOff>212725</xdr:colOff>
          <xdr:row>59</xdr:row>
          <xdr:rowOff>32808</xdr:rowOff>
        </xdr:to>
        <xdr:sp macro="" textlink="">
          <xdr:nvSpPr>
            <xdr:cNvPr id="6152" name="Control 8" hidden="1">
              <a:extLst>
                <a:ext uri="{63B3BB69-23CF-44E3-9099-C40C66FF867C}">
                  <a14:compatExt spid="_x0000_s61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3175</xdr:colOff>
          <xdr:row>59</xdr:row>
          <xdr:rowOff>61383</xdr:rowOff>
        </xdr:from>
        <xdr:to>
          <xdr:col>1</xdr:col>
          <xdr:colOff>212725</xdr:colOff>
          <xdr:row>60</xdr:row>
          <xdr:rowOff>80433</xdr:rowOff>
        </xdr:to>
        <xdr:sp macro="" textlink="">
          <xdr:nvSpPr>
            <xdr:cNvPr id="6153" name="Control 9" hidden="1">
              <a:extLst>
                <a:ext uri="{63B3BB69-23CF-44E3-9099-C40C66FF867C}">
                  <a14:compatExt spid="_x0000_s61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3175</xdr:colOff>
          <xdr:row>60</xdr:row>
          <xdr:rowOff>61383</xdr:rowOff>
        </xdr:from>
        <xdr:to>
          <xdr:col>1</xdr:col>
          <xdr:colOff>212725</xdr:colOff>
          <xdr:row>61</xdr:row>
          <xdr:rowOff>80433</xdr:rowOff>
        </xdr:to>
        <xdr:sp macro="" textlink="">
          <xdr:nvSpPr>
            <xdr:cNvPr id="6154" name="Control 10" hidden="1">
              <a:extLst>
                <a:ext uri="{63B3BB69-23CF-44E3-9099-C40C66FF867C}">
                  <a14:compatExt spid="_x0000_s61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3175</xdr:colOff>
          <xdr:row>61</xdr:row>
          <xdr:rowOff>51858</xdr:rowOff>
        </xdr:from>
        <xdr:to>
          <xdr:col>1</xdr:col>
          <xdr:colOff>212725</xdr:colOff>
          <xdr:row>62</xdr:row>
          <xdr:rowOff>70908</xdr:rowOff>
        </xdr:to>
        <xdr:sp macro="" textlink="">
          <xdr:nvSpPr>
            <xdr:cNvPr id="6155" name="Control 11" hidden="1">
              <a:extLst>
                <a:ext uri="{63B3BB69-23CF-44E3-9099-C40C66FF867C}">
                  <a14:compatExt spid="_x0000_s61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3175</xdr:colOff>
          <xdr:row>62</xdr:row>
          <xdr:rowOff>61383</xdr:rowOff>
        </xdr:from>
        <xdr:to>
          <xdr:col>1</xdr:col>
          <xdr:colOff>212725</xdr:colOff>
          <xdr:row>63</xdr:row>
          <xdr:rowOff>80433</xdr:rowOff>
        </xdr:to>
        <xdr:sp macro="" textlink="">
          <xdr:nvSpPr>
            <xdr:cNvPr id="6156" name="Control 12" hidden="1">
              <a:extLst>
                <a:ext uri="{63B3BB69-23CF-44E3-9099-C40C66FF867C}">
                  <a14:compatExt spid="_x0000_s61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3175</xdr:colOff>
          <xdr:row>64</xdr:row>
          <xdr:rowOff>99483</xdr:rowOff>
        </xdr:from>
        <xdr:to>
          <xdr:col>1</xdr:col>
          <xdr:colOff>212725</xdr:colOff>
          <xdr:row>65</xdr:row>
          <xdr:rowOff>118533</xdr:rowOff>
        </xdr:to>
        <xdr:sp macro="" textlink="">
          <xdr:nvSpPr>
            <xdr:cNvPr id="6157" name="Control 13" hidden="1">
              <a:extLst>
                <a:ext uri="{63B3BB69-23CF-44E3-9099-C40C66FF867C}">
                  <a14:compatExt spid="_x0000_s61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3175</xdr:colOff>
          <xdr:row>66</xdr:row>
          <xdr:rowOff>89958</xdr:rowOff>
        </xdr:from>
        <xdr:to>
          <xdr:col>1</xdr:col>
          <xdr:colOff>212725</xdr:colOff>
          <xdr:row>67</xdr:row>
          <xdr:rowOff>109008</xdr:rowOff>
        </xdr:to>
        <xdr:sp macro="" textlink="">
          <xdr:nvSpPr>
            <xdr:cNvPr id="6158" name="Control 14" hidden="1">
              <a:extLst>
                <a:ext uri="{63B3BB69-23CF-44E3-9099-C40C66FF867C}">
                  <a14:compatExt spid="_x0000_s61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3175</xdr:colOff>
          <xdr:row>67</xdr:row>
          <xdr:rowOff>118533</xdr:rowOff>
        </xdr:from>
        <xdr:to>
          <xdr:col>1</xdr:col>
          <xdr:colOff>212725</xdr:colOff>
          <xdr:row>68</xdr:row>
          <xdr:rowOff>137583</xdr:rowOff>
        </xdr:to>
        <xdr:sp macro="" textlink="">
          <xdr:nvSpPr>
            <xdr:cNvPr id="6159" name="Control 15" hidden="1">
              <a:extLst>
                <a:ext uri="{63B3BB69-23CF-44E3-9099-C40C66FF867C}">
                  <a14:compatExt spid="_x0000_s61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3175</xdr:colOff>
          <xdr:row>68</xdr:row>
          <xdr:rowOff>137583</xdr:rowOff>
        </xdr:from>
        <xdr:to>
          <xdr:col>1</xdr:col>
          <xdr:colOff>212725</xdr:colOff>
          <xdr:row>69</xdr:row>
          <xdr:rowOff>156633</xdr:rowOff>
        </xdr:to>
        <xdr:sp macro="" textlink="">
          <xdr:nvSpPr>
            <xdr:cNvPr id="6160" name="Control 16" hidden="1">
              <a:extLst>
                <a:ext uri="{63B3BB69-23CF-44E3-9099-C40C66FF867C}">
                  <a14:compatExt spid="_x0000_s61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3175</xdr:colOff>
          <xdr:row>69</xdr:row>
          <xdr:rowOff>156633</xdr:rowOff>
        </xdr:from>
        <xdr:to>
          <xdr:col>1</xdr:col>
          <xdr:colOff>212725</xdr:colOff>
          <xdr:row>70</xdr:row>
          <xdr:rowOff>175683</xdr:rowOff>
        </xdr:to>
        <xdr:sp macro="" textlink="">
          <xdr:nvSpPr>
            <xdr:cNvPr id="6161" name="Control 17" hidden="1">
              <a:extLst>
                <a:ext uri="{63B3BB69-23CF-44E3-9099-C40C66FF867C}">
                  <a14:compatExt spid="_x0000_s61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>
    <xdr:from>
      <xdr:col>29</xdr:col>
      <xdr:colOff>0</xdr:colOff>
      <xdr:row>39</xdr:row>
      <xdr:rowOff>0</xdr:rowOff>
    </xdr:from>
    <xdr:to>
      <xdr:col>53</xdr:col>
      <xdr:colOff>706582</xdr:colOff>
      <xdr:row>52</xdr:row>
      <xdr:rowOff>128270</xdr:rowOff>
    </xdr:to>
    <xdr:graphicFrame macro="">
      <xdr:nvGraphicFramePr>
        <xdr:cNvPr id="20" name="Диаграмма 1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56</xdr:col>
      <xdr:colOff>0</xdr:colOff>
      <xdr:row>39</xdr:row>
      <xdr:rowOff>22860</xdr:rowOff>
    </xdr:from>
    <xdr:to>
      <xdr:col>81</xdr:col>
      <xdr:colOff>0</xdr:colOff>
      <xdr:row>53</xdr:row>
      <xdr:rowOff>128270</xdr:rowOff>
    </xdr:to>
    <xdr:graphicFrame macro="">
      <xdr:nvGraphicFramePr>
        <xdr:cNvPr id="21" name="Диаграмма 2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86</xdr:col>
      <xdr:colOff>76200</xdr:colOff>
      <xdr:row>39</xdr:row>
      <xdr:rowOff>46990</xdr:rowOff>
    </xdr:from>
    <xdr:to>
      <xdr:col>101</xdr:col>
      <xdr:colOff>350520</xdr:colOff>
      <xdr:row>52</xdr:row>
      <xdr:rowOff>175260</xdr:rowOff>
    </xdr:to>
    <xdr:graphicFrame macro="">
      <xdr:nvGraphicFramePr>
        <xdr:cNvPr id="22" name="Диаграмма 2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406399</xdr:colOff>
      <xdr:row>13</xdr:row>
      <xdr:rowOff>1743</xdr:rowOff>
    </xdr:from>
    <xdr:to>
      <xdr:col>35</xdr:col>
      <xdr:colOff>412376</xdr:colOff>
      <xdr:row>28</xdr:row>
      <xdr:rowOff>12700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31</xdr:col>
      <xdr:colOff>183775</xdr:colOff>
      <xdr:row>49</xdr:row>
      <xdr:rowOff>80683</xdr:rowOff>
    </xdr:from>
    <xdr:to>
      <xdr:col>38</xdr:col>
      <xdr:colOff>275664</xdr:colOff>
      <xdr:row>63</xdr:row>
      <xdr:rowOff>147919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30</xdr:col>
      <xdr:colOff>264459</xdr:colOff>
      <xdr:row>35</xdr:row>
      <xdr:rowOff>127747</xdr:rowOff>
    </xdr:from>
    <xdr:to>
      <xdr:col>40</xdr:col>
      <xdr:colOff>67235</xdr:colOff>
      <xdr:row>49</xdr:row>
      <xdr:rowOff>210670</xdr:rowOff>
    </xdr:to>
    <xdr:graphicFrame macro="">
      <xdr:nvGraphicFramePr>
        <xdr:cNvPr id="4" name="Диаграмма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24</xdr:col>
      <xdr:colOff>421342</xdr:colOff>
      <xdr:row>22</xdr:row>
      <xdr:rowOff>94130</xdr:rowOff>
    </xdr:from>
    <xdr:to>
      <xdr:col>31</xdr:col>
      <xdr:colOff>726142</xdr:colOff>
      <xdr:row>36</xdr:row>
      <xdr:rowOff>112059</xdr:rowOff>
    </xdr:to>
    <xdr:graphicFrame macro="">
      <xdr:nvGraphicFramePr>
        <xdr:cNvPr id="5" name="Диаграмма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32</xdr:col>
      <xdr:colOff>466164</xdr:colOff>
      <xdr:row>19</xdr:row>
      <xdr:rowOff>67235</xdr:rowOff>
    </xdr:from>
    <xdr:to>
      <xdr:col>40</xdr:col>
      <xdr:colOff>161364</xdr:colOff>
      <xdr:row>33</xdr:row>
      <xdr:rowOff>31376</xdr:rowOff>
    </xdr:to>
    <xdr:graphicFrame macro="">
      <xdr:nvGraphicFramePr>
        <xdr:cNvPr id="6" name="Диаграмма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30</xdr:row>
      <xdr:rowOff>30480</xdr:rowOff>
    </xdr:from>
    <xdr:to>
      <xdr:col>25</xdr:col>
      <xdr:colOff>335280</xdr:colOff>
      <xdr:row>44</xdr:row>
      <xdr:rowOff>0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3175</xdr:colOff>
          <xdr:row>39</xdr:row>
          <xdr:rowOff>116417</xdr:rowOff>
        </xdr:from>
        <xdr:to>
          <xdr:col>1</xdr:col>
          <xdr:colOff>212725</xdr:colOff>
          <xdr:row>40</xdr:row>
          <xdr:rowOff>135467</xdr:rowOff>
        </xdr:to>
        <xdr:sp macro="" textlink="">
          <xdr:nvSpPr>
            <xdr:cNvPr id="2049" name="Control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3175</xdr:colOff>
          <xdr:row>40</xdr:row>
          <xdr:rowOff>97367</xdr:rowOff>
        </xdr:from>
        <xdr:to>
          <xdr:col>1</xdr:col>
          <xdr:colOff>212725</xdr:colOff>
          <xdr:row>41</xdr:row>
          <xdr:rowOff>116417</xdr:rowOff>
        </xdr:to>
        <xdr:sp macro="" textlink="">
          <xdr:nvSpPr>
            <xdr:cNvPr id="2050" name="Control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3175</xdr:colOff>
          <xdr:row>41</xdr:row>
          <xdr:rowOff>78317</xdr:rowOff>
        </xdr:from>
        <xdr:to>
          <xdr:col>1</xdr:col>
          <xdr:colOff>212725</xdr:colOff>
          <xdr:row>42</xdr:row>
          <xdr:rowOff>97367</xdr:rowOff>
        </xdr:to>
        <xdr:sp macro="" textlink="">
          <xdr:nvSpPr>
            <xdr:cNvPr id="2051" name="Control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3175</xdr:colOff>
          <xdr:row>42</xdr:row>
          <xdr:rowOff>49742</xdr:rowOff>
        </xdr:from>
        <xdr:to>
          <xdr:col>1</xdr:col>
          <xdr:colOff>212725</xdr:colOff>
          <xdr:row>43</xdr:row>
          <xdr:rowOff>68792</xdr:rowOff>
        </xdr:to>
        <xdr:sp macro="" textlink="">
          <xdr:nvSpPr>
            <xdr:cNvPr id="2052" name="Control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3175</xdr:colOff>
          <xdr:row>43</xdr:row>
          <xdr:rowOff>30692</xdr:rowOff>
        </xdr:from>
        <xdr:to>
          <xdr:col>1</xdr:col>
          <xdr:colOff>212725</xdr:colOff>
          <xdr:row>44</xdr:row>
          <xdr:rowOff>49742</xdr:rowOff>
        </xdr:to>
        <xdr:sp macro="" textlink="">
          <xdr:nvSpPr>
            <xdr:cNvPr id="2053" name="Control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3175</xdr:colOff>
          <xdr:row>44</xdr:row>
          <xdr:rowOff>2117</xdr:rowOff>
        </xdr:from>
        <xdr:to>
          <xdr:col>1</xdr:col>
          <xdr:colOff>212725</xdr:colOff>
          <xdr:row>45</xdr:row>
          <xdr:rowOff>21167</xdr:rowOff>
        </xdr:to>
        <xdr:sp macro="" textlink="">
          <xdr:nvSpPr>
            <xdr:cNvPr id="2054" name="Control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3175</xdr:colOff>
          <xdr:row>44</xdr:row>
          <xdr:rowOff>183092</xdr:rowOff>
        </xdr:from>
        <xdr:to>
          <xdr:col>1</xdr:col>
          <xdr:colOff>212725</xdr:colOff>
          <xdr:row>46</xdr:row>
          <xdr:rowOff>11642</xdr:rowOff>
        </xdr:to>
        <xdr:sp macro="" textlink="">
          <xdr:nvSpPr>
            <xdr:cNvPr id="2055" name="Control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3175</xdr:colOff>
          <xdr:row>45</xdr:row>
          <xdr:rowOff>173567</xdr:rowOff>
        </xdr:from>
        <xdr:to>
          <xdr:col>1</xdr:col>
          <xdr:colOff>212725</xdr:colOff>
          <xdr:row>47</xdr:row>
          <xdr:rowOff>2117</xdr:rowOff>
        </xdr:to>
        <xdr:sp macro="" textlink="">
          <xdr:nvSpPr>
            <xdr:cNvPr id="2056" name="Control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3175</xdr:colOff>
          <xdr:row>46</xdr:row>
          <xdr:rowOff>154517</xdr:rowOff>
        </xdr:from>
        <xdr:to>
          <xdr:col>1</xdr:col>
          <xdr:colOff>212725</xdr:colOff>
          <xdr:row>47</xdr:row>
          <xdr:rowOff>173567</xdr:rowOff>
        </xdr:to>
        <xdr:sp macro="" textlink="">
          <xdr:nvSpPr>
            <xdr:cNvPr id="2057" name="Control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3175</xdr:colOff>
          <xdr:row>47</xdr:row>
          <xdr:rowOff>135467</xdr:rowOff>
        </xdr:from>
        <xdr:to>
          <xdr:col>1</xdr:col>
          <xdr:colOff>212725</xdr:colOff>
          <xdr:row>48</xdr:row>
          <xdr:rowOff>154517</xdr:rowOff>
        </xdr:to>
        <xdr:sp macro="" textlink="">
          <xdr:nvSpPr>
            <xdr:cNvPr id="2058" name="Control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3175</xdr:colOff>
          <xdr:row>48</xdr:row>
          <xdr:rowOff>116417</xdr:rowOff>
        </xdr:from>
        <xdr:to>
          <xdr:col>1</xdr:col>
          <xdr:colOff>212725</xdr:colOff>
          <xdr:row>49</xdr:row>
          <xdr:rowOff>135467</xdr:rowOff>
        </xdr:to>
        <xdr:sp macro="" textlink="">
          <xdr:nvSpPr>
            <xdr:cNvPr id="2059" name="Control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3175</xdr:colOff>
          <xdr:row>49</xdr:row>
          <xdr:rowOff>78317</xdr:rowOff>
        </xdr:from>
        <xdr:to>
          <xdr:col>1</xdr:col>
          <xdr:colOff>212725</xdr:colOff>
          <xdr:row>50</xdr:row>
          <xdr:rowOff>97367</xdr:rowOff>
        </xdr:to>
        <xdr:sp macro="" textlink="">
          <xdr:nvSpPr>
            <xdr:cNvPr id="2060" name="Control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3175</xdr:colOff>
          <xdr:row>51</xdr:row>
          <xdr:rowOff>49742</xdr:rowOff>
        </xdr:from>
        <xdr:to>
          <xdr:col>1</xdr:col>
          <xdr:colOff>212725</xdr:colOff>
          <xdr:row>52</xdr:row>
          <xdr:rowOff>68792</xdr:rowOff>
        </xdr:to>
        <xdr:sp macro="" textlink="">
          <xdr:nvSpPr>
            <xdr:cNvPr id="2061" name="Control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3175</xdr:colOff>
          <xdr:row>53</xdr:row>
          <xdr:rowOff>11642</xdr:rowOff>
        </xdr:from>
        <xdr:to>
          <xdr:col>1</xdr:col>
          <xdr:colOff>212725</xdr:colOff>
          <xdr:row>54</xdr:row>
          <xdr:rowOff>30692</xdr:rowOff>
        </xdr:to>
        <xdr:sp macro="" textlink="">
          <xdr:nvSpPr>
            <xdr:cNvPr id="2062" name="Control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3175</xdr:colOff>
          <xdr:row>53</xdr:row>
          <xdr:rowOff>183092</xdr:rowOff>
        </xdr:from>
        <xdr:to>
          <xdr:col>1</xdr:col>
          <xdr:colOff>212725</xdr:colOff>
          <xdr:row>55</xdr:row>
          <xdr:rowOff>11642</xdr:rowOff>
        </xdr:to>
        <xdr:sp macro="" textlink="">
          <xdr:nvSpPr>
            <xdr:cNvPr id="2063" name="Control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3175</xdr:colOff>
          <xdr:row>54</xdr:row>
          <xdr:rowOff>154517</xdr:rowOff>
        </xdr:from>
        <xdr:to>
          <xdr:col>1</xdr:col>
          <xdr:colOff>212725</xdr:colOff>
          <xdr:row>55</xdr:row>
          <xdr:rowOff>173567</xdr:rowOff>
        </xdr:to>
        <xdr:sp macro="" textlink="">
          <xdr:nvSpPr>
            <xdr:cNvPr id="2064" name="Control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3175</xdr:colOff>
          <xdr:row>55</xdr:row>
          <xdr:rowOff>144992</xdr:rowOff>
        </xdr:from>
        <xdr:to>
          <xdr:col>1</xdr:col>
          <xdr:colOff>212725</xdr:colOff>
          <xdr:row>56</xdr:row>
          <xdr:rowOff>164042</xdr:rowOff>
        </xdr:to>
        <xdr:sp macro="" textlink="">
          <xdr:nvSpPr>
            <xdr:cNvPr id="2065" name="Control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>
    <xdr:from>
      <xdr:col>32</xdr:col>
      <xdr:colOff>83820</xdr:colOff>
      <xdr:row>30</xdr:row>
      <xdr:rowOff>22860</xdr:rowOff>
    </xdr:from>
    <xdr:to>
      <xdr:col>49</xdr:col>
      <xdr:colOff>381000</xdr:colOff>
      <xdr:row>45</xdr:row>
      <xdr:rowOff>7620</xdr:rowOff>
    </xdr:to>
    <xdr:graphicFrame macro="">
      <xdr:nvGraphicFramePr>
        <xdr:cNvPr id="20" name="Диаграмма 1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55</xdr:col>
      <xdr:colOff>0</xdr:colOff>
      <xdr:row>30</xdr:row>
      <xdr:rowOff>0</xdr:rowOff>
    </xdr:from>
    <xdr:to>
      <xdr:col>84</xdr:col>
      <xdr:colOff>198120</xdr:colOff>
      <xdr:row>43</xdr:row>
      <xdr:rowOff>152400</xdr:rowOff>
    </xdr:to>
    <xdr:graphicFrame macro="">
      <xdr:nvGraphicFramePr>
        <xdr:cNvPr id="21" name="Диаграмма 2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88</xdr:col>
      <xdr:colOff>594360</xdr:colOff>
      <xdr:row>30</xdr:row>
      <xdr:rowOff>83820</xdr:rowOff>
    </xdr:from>
    <xdr:to>
      <xdr:col>112</xdr:col>
      <xdr:colOff>30480</xdr:colOff>
      <xdr:row>43</xdr:row>
      <xdr:rowOff>76200</xdr:rowOff>
    </xdr:to>
    <xdr:graphicFrame macro="">
      <xdr:nvGraphicFramePr>
        <xdr:cNvPr id="22" name="Диаграмма 2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304801</xdr:colOff>
      <xdr:row>21</xdr:row>
      <xdr:rowOff>4232</xdr:rowOff>
    </xdr:from>
    <xdr:to>
      <xdr:col>34</xdr:col>
      <xdr:colOff>254002</xdr:colOff>
      <xdr:row>36</xdr:row>
      <xdr:rowOff>135466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53340</xdr:colOff>
      <xdr:row>32</xdr:row>
      <xdr:rowOff>115570</xdr:rowOff>
    </xdr:from>
    <xdr:to>
      <xdr:col>21</xdr:col>
      <xdr:colOff>198120</xdr:colOff>
      <xdr:row>46</xdr:row>
      <xdr:rowOff>91440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590550</xdr:colOff>
          <xdr:row>1</xdr:row>
          <xdr:rowOff>161925</xdr:rowOff>
        </xdr:from>
        <xdr:to>
          <xdr:col>26</xdr:col>
          <xdr:colOff>167217</xdr:colOff>
          <xdr:row>2</xdr:row>
          <xdr:rowOff>170392</xdr:rowOff>
        </xdr:to>
        <xdr:sp macro="" textlink="">
          <xdr:nvSpPr>
            <xdr:cNvPr id="3073" name="Control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590550</xdr:colOff>
          <xdr:row>2</xdr:row>
          <xdr:rowOff>1608667</xdr:rowOff>
        </xdr:from>
        <xdr:to>
          <xdr:col>26</xdr:col>
          <xdr:colOff>167217</xdr:colOff>
          <xdr:row>3</xdr:row>
          <xdr:rowOff>167217</xdr:rowOff>
        </xdr:to>
        <xdr:sp macro="" textlink="">
          <xdr:nvSpPr>
            <xdr:cNvPr id="3074" name="Control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590550</xdr:colOff>
          <xdr:row>3</xdr:row>
          <xdr:rowOff>138642</xdr:rowOff>
        </xdr:from>
        <xdr:to>
          <xdr:col>26</xdr:col>
          <xdr:colOff>167217</xdr:colOff>
          <xdr:row>4</xdr:row>
          <xdr:rowOff>157692</xdr:rowOff>
        </xdr:to>
        <xdr:sp macro="" textlink="">
          <xdr:nvSpPr>
            <xdr:cNvPr id="3075" name="Control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590550</xdr:colOff>
          <xdr:row>4</xdr:row>
          <xdr:rowOff>157692</xdr:rowOff>
        </xdr:from>
        <xdr:to>
          <xdr:col>26</xdr:col>
          <xdr:colOff>167217</xdr:colOff>
          <xdr:row>5</xdr:row>
          <xdr:rowOff>176742</xdr:rowOff>
        </xdr:to>
        <xdr:sp macro="" textlink="">
          <xdr:nvSpPr>
            <xdr:cNvPr id="3076" name="Control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590550</xdr:colOff>
          <xdr:row>5</xdr:row>
          <xdr:rowOff>119592</xdr:rowOff>
        </xdr:from>
        <xdr:to>
          <xdr:col>26</xdr:col>
          <xdr:colOff>167217</xdr:colOff>
          <xdr:row>6</xdr:row>
          <xdr:rowOff>138642</xdr:rowOff>
        </xdr:to>
        <xdr:sp macro="" textlink="">
          <xdr:nvSpPr>
            <xdr:cNvPr id="3077" name="Control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590550</xdr:colOff>
          <xdr:row>6</xdr:row>
          <xdr:rowOff>119592</xdr:rowOff>
        </xdr:from>
        <xdr:to>
          <xdr:col>26</xdr:col>
          <xdr:colOff>167217</xdr:colOff>
          <xdr:row>7</xdr:row>
          <xdr:rowOff>138642</xdr:rowOff>
        </xdr:to>
        <xdr:sp macro="" textlink="">
          <xdr:nvSpPr>
            <xdr:cNvPr id="3078" name="Control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590550</xdr:colOff>
          <xdr:row>7</xdr:row>
          <xdr:rowOff>91017</xdr:rowOff>
        </xdr:from>
        <xdr:to>
          <xdr:col>26</xdr:col>
          <xdr:colOff>167217</xdr:colOff>
          <xdr:row>8</xdr:row>
          <xdr:rowOff>110067</xdr:rowOff>
        </xdr:to>
        <xdr:sp macro="" textlink="">
          <xdr:nvSpPr>
            <xdr:cNvPr id="3079" name="Control 7" hidden="1">
              <a:extLst>
                <a:ext uri="{63B3BB69-23CF-44E3-9099-C40C66FF867C}">
                  <a14:compatExt spid="_x0000_s30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590550</xdr:colOff>
          <xdr:row>8</xdr:row>
          <xdr:rowOff>91017</xdr:rowOff>
        </xdr:from>
        <xdr:to>
          <xdr:col>26</xdr:col>
          <xdr:colOff>167217</xdr:colOff>
          <xdr:row>9</xdr:row>
          <xdr:rowOff>110067</xdr:rowOff>
        </xdr:to>
        <xdr:sp macro="" textlink="">
          <xdr:nvSpPr>
            <xdr:cNvPr id="3080" name="Control 8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590550</xdr:colOff>
          <xdr:row>9</xdr:row>
          <xdr:rowOff>91017</xdr:rowOff>
        </xdr:from>
        <xdr:to>
          <xdr:col>26</xdr:col>
          <xdr:colOff>167217</xdr:colOff>
          <xdr:row>10</xdr:row>
          <xdr:rowOff>110067</xdr:rowOff>
        </xdr:to>
        <xdr:sp macro="" textlink="">
          <xdr:nvSpPr>
            <xdr:cNvPr id="3081" name="Control 9" hidden="1">
              <a:extLst>
                <a:ext uri="{63B3BB69-23CF-44E3-9099-C40C66FF867C}">
                  <a14:compatExt spid="_x0000_s30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590550</xdr:colOff>
          <xdr:row>10</xdr:row>
          <xdr:rowOff>33867</xdr:rowOff>
        </xdr:from>
        <xdr:to>
          <xdr:col>26</xdr:col>
          <xdr:colOff>167217</xdr:colOff>
          <xdr:row>11</xdr:row>
          <xdr:rowOff>42333</xdr:rowOff>
        </xdr:to>
        <xdr:sp macro="" textlink="">
          <xdr:nvSpPr>
            <xdr:cNvPr id="3082" name="Control 10" hidden="1">
              <a:extLst>
                <a:ext uri="{63B3BB69-23CF-44E3-9099-C40C66FF867C}">
                  <a14:compatExt spid="_x0000_s30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590550</xdr:colOff>
          <xdr:row>10</xdr:row>
          <xdr:rowOff>148167</xdr:rowOff>
        </xdr:from>
        <xdr:to>
          <xdr:col>26</xdr:col>
          <xdr:colOff>167217</xdr:colOff>
          <xdr:row>11</xdr:row>
          <xdr:rowOff>156633</xdr:rowOff>
        </xdr:to>
        <xdr:sp macro="" textlink="">
          <xdr:nvSpPr>
            <xdr:cNvPr id="3083" name="Control 11" hidden="1">
              <a:extLst>
                <a:ext uri="{63B3BB69-23CF-44E3-9099-C40C66FF867C}">
                  <a14:compatExt spid="_x0000_s30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590550</xdr:colOff>
          <xdr:row>11</xdr:row>
          <xdr:rowOff>99483</xdr:rowOff>
        </xdr:from>
        <xdr:to>
          <xdr:col>26</xdr:col>
          <xdr:colOff>167217</xdr:colOff>
          <xdr:row>12</xdr:row>
          <xdr:rowOff>118533</xdr:rowOff>
        </xdr:to>
        <xdr:sp macro="" textlink="">
          <xdr:nvSpPr>
            <xdr:cNvPr id="3084" name="Control 12" hidden="1">
              <a:extLst>
                <a:ext uri="{63B3BB69-23CF-44E3-9099-C40C66FF867C}">
                  <a14:compatExt spid="_x0000_s30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590550</xdr:colOff>
          <xdr:row>12</xdr:row>
          <xdr:rowOff>89958</xdr:rowOff>
        </xdr:from>
        <xdr:to>
          <xdr:col>26</xdr:col>
          <xdr:colOff>167217</xdr:colOff>
          <xdr:row>13</xdr:row>
          <xdr:rowOff>98425</xdr:rowOff>
        </xdr:to>
        <xdr:sp macro="" textlink="">
          <xdr:nvSpPr>
            <xdr:cNvPr id="3085" name="Control 13" hidden="1">
              <a:extLst>
                <a:ext uri="{63B3BB69-23CF-44E3-9099-C40C66FF867C}">
                  <a14:compatExt spid="_x0000_s30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590550</xdr:colOff>
          <xdr:row>13</xdr:row>
          <xdr:rowOff>69850</xdr:rowOff>
        </xdr:from>
        <xdr:to>
          <xdr:col>26</xdr:col>
          <xdr:colOff>167217</xdr:colOff>
          <xdr:row>14</xdr:row>
          <xdr:rowOff>88900</xdr:rowOff>
        </xdr:to>
        <xdr:sp macro="" textlink="">
          <xdr:nvSpPr>
            <xdr:cNvPr id="3086" name="Control 14" hidden="1">
              <a:extLst>
                <a:ext uri="{63B3BB69-23CF-44E3-9099-C40C66FF867C}">
                  <a14:compatExt spid="_x0000_s30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590550</xdr:colOff>
          <xdr:row>14</xdr:row>
          <xdr:rowOff>88900</xdr:rowOff>
        </xdr:from>
        <xdr:to>
          <xdr:col>26</xdr:col>
          <xdr:colOff>167217</xdr:colOff>
          <xdr:row>15</xdr:row>
          <xdr:rowOff>107950</xdr:rowOff>
        </xdr:to>
        <xdr:sp macro="" textlink="">
          <xdr:nvSpPr>
            <xdr:cNvPr id="3087" name="Control 15" hidden="1">
              <a:extLst>
                <a:ext uri="{63B3BB69-23CF-44E3-9099-C40C66FF867C}">
                  <a14:compatExt spid="_x0000_s30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590550</xdr:colOff>
          <xdr:row>15</xdr:row>
          <xdr:rowOff>60325</xdr:rowOff>
        </xdr:from>
        <xdr:to>
          <xdr:col>26</xdr:col>
          <xdr:colOff>167217</xdr:colOff>
          <xdr:row>16</xdr:row>
          <xdr:rowOff>68792</xdr:rowOff>
        </xdr:to>
        <xdr:sp macro="" textlink="">
          <xdr:nvSpPr>
            <xdr:cNvPr id="3088" name="Control 16" hidden="1">
              <a:extLst>
                <a:ext uri="{63B3BB69-23CF-44E3-9099-C40C66FF867C}">
                  <a14:compatExt spid="_x0000_s30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590550</xdr:colOff>
          <xdr:row>16</xdr:row>
          <xdr:rowOff>30692</xdr:rowOff>
        </xdr:from>
        <xdr:to>
          <xdr:col>26</xdr:col>
          <xdr:colOff>167217</xdr:colOff>
          <xdr:row>17</xdr:row>
          <xdr:rowOff>49742</xdr:rowOff>
        </xdr:to>
        <xdr:sp macro="" textlink="">
          <xdr:nvSpPr>
            <xdr:cNvPr id="3089" name="Control 17" hidden="1">
              <a:extLst>
                <a:ext uri="{63B3BB69-23CF-44E3-9099-C40C66FF867C}">
                  <a14:compatExt spid="_x0000_s30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590550</xdr:colOff>
          <xdr:row>17</xdr:row>
          <xdr:rowOff>21167</xdr:rowOff>
        </xdr:from>
        <xdr:to>
          <xdr:col>26</xdr:col>
          <xdr:colOff>167217</xdr:colOff>
          <xdr:row>18</xdr:row>
          <xdr:rowOff>40217</xdr:rowOff>
        </xdr:to>
        <xdr:sp macro="" textlink="">
          <xdr:nvSpPr>
            <xdr:cNvPr id="3090" name="Control 18" hidden="1">
              <a:extLst>
                <a:ext uri="{63B3BB69-23CF-44E3-9099-C40C66FF867C}">
                  <a14:compatExt spid="_x0000_s30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590550</xdr:colOff>
          <xdr:row>17</xdr:row>
          <xdr:rowOff>183092</xdr:rowOff>
        </xdr:from>
        <xdr:to>
          <xdr:col>26</xdr:col>
          <xdr:colOff>167217</xdr:colOff>
          <xdr:row>19</xdr:row>
          <xdr:rowOff>1058</xdr:rowOff>
        </xdr:to>
        <xdr:sp macro="" textlink="">
          <xdr:nvSpPr>
            <xdr:cNvPr id="3091" name="Control 19" hidden="1">
              <a:extLst>
                <a:ext uri="{63B3BB69-23CF-44E3-9099-C40C66FF867C}">
                  <a14:compatExt spid="_x0000_s30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590550</xdr:colOff>
          <xdr:row>18</xdr:row>
          <xdr:rowOff>173567</xdr:rowOff>
        </xdr:from>
        <xdr:to>
          <xdr:col>26</xdr:col>
          <xdr:colOff>167217</xdr:colOff>
          <xdr:row>19</xdr:row>
          <xdr:rowOff>182033</xdr:rowOff>
        </xdr:to>
        <xdr:sp macro="" textlink="">
          <xdr:nvSpPr>
            <xdr:cNvPr id="3092" name="Control 20" hidden="1">
              <a:extLst>
                <a:ext uri="{63B3BB69-23CF-44E3-9099-C40C66FF867C}">
                  <a14:compatExt spid="_x0000_s30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>
    <xdr:from>
      <xdr:col>27</xdr:col>
      <xdr:colOff>0</xdr:colOff>
      <xdr:row>32</xdr:row>
      <xdr:rowOff>160020</xdr:rowOff>
    </xdr:from>
    <xdr:to>
      <xdr:col>48</xdr:col>
      <xdr:colOff>144780</xdr:colOff>
      <xdr:row>47</xdr:row>
      <xdr:rowOff>45720</xdr:rowOff>
    </xdr:to>
    <xdr:graphicFrame macro="">
      <xdr:nvGraphicFramePr>
        <xdr:cNvPr id="23" name="Диаграмма 2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51</xdr:col>
      <xdr:colOff>95250</xdr:colOff>
      <xdr:row>31</xdr:row>
      <xdr:rowOff>161925</xdr:rowOff>
    </xdr:from>
    <xdr:to>
      <xdr:col>79</xdr:col>
      <xdr:colOff>133350</xdr:colOff>
      <xdr:row>45</xdr:row>
      <xdr:rowOff>114300</xdr:rowOff>
    </xdr:to>
    <xdr:graphicFrame macro="">
      <xdr:nvGraphicFramePr>
        <xdr:cNvPr id="24" name="Диаграмма 2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84</xdr:col>
      <xdr:colOff>114300</xdr:colOff>
      <xdr:row>31</xdr:row>
      <xdr:rowOff>144780</xdr:rowOff>
    </xdr:from>
    <xdr:to>
      <xdr:col>103</xdr:col>
      <xdr:colOff>289560</xdr:colOff>
      <xdr:row>45</xdr:row>
      <xdr:rowOff>135255</xdr:rowOff>
    </xdr:to>
    <xdr:graphicFrame macro="">
      <xdr:nvGraphicFramePr>
        <xdr:cNvPr id="25" name="Диаграмма 2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105</xdr:col>
      <xdr:colOff>609599</xdr:colOff>
      <xdr:row>32</xdr:row>
      <xdr:rowOff>0</xdr:rowOff>
    </xdr:from>
    <xdr:to>
      <xdr:col>130</xdr:col>
      <xdr:colOff>135466</xdr:colOff>
      <xdr:row>45</xdr:row>
      <xdr:rowOff>173355</xdr:rowOff>
    </xdr:to>
    <xdr:graphicFrame macro="">
      <xdr:nvGraphicFramePr>
        <xdr:cNvPr id="26" name="Диаграмма 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134</xdr:col>
      <xdr:colOff>0</xdr:colOff>
      <xdr:row>33</xdr:row>
      <xdr:rowOff>0</xdr:rowOff>
    </xdr:from>
    <xdr:to>
      <xdr:col>166</xdr:col>
      <xdr:colOff>257175</xdr:colOff>
      <xdr:row>47</xdr:row>
      <xdr:rowOff>160020</xdr:rowOff>
    </xdr:to>
    <xdr:graphicFrame macro="">
      <xdr:nvGraphicFramePr>
        <xdr:cNvPr id="27" name="Диаграмма 2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170</xdr:col>
      <xdr:colOff>205740</xdr:colOff>
      <xdr:row>31</xdr:row>
      <xdr:rowOff>83820</xdr:rowOff>
    </xdr:from>
    <xdr:to>
      <xdr:col>183</xdr:col>
      <xdr:colOff>38100</xdr:colOff>
      <xdr:row>45</xdr:row>
      <xdr:rowOff>74295</xdr:rowOff>
    </xdr:to>
    <xdr:graphicFrame macro="">
      <xdr:nvGraphicFramePr>
        <xdr:cNvPr id="28" name="Диаграмма 2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188</xdr:col>
      <xdr:colOff>114300</xdr:colOff>
      <xdr:row>31</xdr:row>
      <xdr:rowOff>144780</xdr:rowOff>
    </xdr:from>
    <xdr:to>
      <xdr:col>206</xdr:col>
      <xdr:colOff>289560</xdr:colOff>
      <xdr:row>45</xdr:row>
      <xdr:rowOff>135255</xdr:rowOff>
    </xdr:to>
    <xdr:graphicFrame macro="">
      <xdr:nvGraphicFramePr>
        <xdr:cNvPr id="29" name="Диаграмма 2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210</xdr:col>
      <xdr:colOff>259080</xdr:colOff>
      <xdr:row>31</xdr:row>
      <xdr:rowOff>114300</xdr:rowOff>
    </xdr:from>
    <xdr:to>
      <xdr:col>223</xdr:col>
      <xdr:colOff>15240</xdr:colOff>
      <xdr:row>45</xdr:row>
      <xdr:rowOff>104775</xdr:rowOff>
    </xdr:to>
    <xdr:graphicFrame macro="">
      <xdr:nvGraphicFramePr>
        <xdr:cNvPr id="30" name="Диаграмма 2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41</xdr:col>
      <xdr:colOff>80431</xdr:colOff>
      <xdr:row>27</xdr:row>
      <xdr:rowOff>80433</xdr:rowOff>
    </xdr:from>
    <xdr:to>
      <xdr:col>59</xdr:col>
      <xdr:colOff>152400</xdr:colOff>
      <xdr:row>44</xdr:row>
      <xdr:rowOff>110066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45</xdr:col>
      <xdr:colOff>476250</xdr:colOff>
      <xdr:row>48</xdr:row>
      <xdr:rowOff>157163</xdr:rowOff>
    </xdr:from>
    <xdr:to>
      <xdr:col>52</xdr:col>
      <xdr:colOff>781050</xdr:colOff>
      <xdr:row>63</xdr:row>
      <xdr:rowOff>71438</xdr:rowOff>
    </xdr:to>
    <xdr:graphicFrame macro="">
      <xdr:nvGraphicFramePr>
        <xdr:cNvPr id="8" name="Диаграмма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37</xdr:row>
      <xdr:rowOff>46990</xdr:rowOff>
    </xdr:from>
    <xdr:to>
      <xdr:col>29</xdr:col>
      <xdr:colOff>0</xdr:colOff>
      <xdr:row>52</xdr:row>
      <xdr:rowOff>46990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33</xdr:col>
      <xdr:colOff>0</xdr:colOff>
      <xdr:row>37</xdr:row>
      <xdr:rowOff>0</xdr:rowOff>
    </xdr:from>
    <xdr:to>
      <xdr:col>60</xdr:col>
      <xdr:colOff>205740</xdr:colOff>
      <xdr:row>52</xdr:row>
      <xdr:rowOff>0</xdr:rowOff>
    </xdr:to>
    <xdr:graphicFrame macro="">
      <xdr:nvGraphicFramePr>
        <xdr:cNvPr id="4" name="Диаграмма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65</xdr:col>
      <xdr:colOff>0</xdr:colOff>
      <xdr:row>37</xdr:row>
      <xdr:rowOff>0</xdr:rowOff>
    </xdr:from>
    <xdr:to>
      <xdr:col>84</xdr:col>
      <xdr:colOff>38100</xdr:colOff>
      <xdr:row>52</xdr:row>
      <xdr:rowOff>0</xdr:rowOff>
    </xdr:to>
    <xdr:graphicFrame macro="">
      <xdr:nvGraphicFramePr>
        <xdr:cNvPr id="5" name="Диаграмма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88</xdr:col>
      <xdr:colOff>0</xdr:colOff>
      <xdr:row>37</xdr:row>
      <xdr:rowOff>0</xdr:rowOff>
    </xdr:from>
    <xdr:to>
      <xdr:col>113</xdr:col>
      <xdr:colOff>243840</xdr:colOff>
      <xdr:row>52</xdr:row>
      <xdr:rowOff>0</xdr:rowOff>
    </xdr:to>
    <xdr:graphicFrame macro="">
      <xdr:nvGraphicFramePr>
        <xdr:cNvPr id="6" name="Диаграмма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118</xdr:col>
      <xdr:colOff>0</xdr:colOff>
      <xdr:row>37</xdr:row>
      <xdr:rowOff>0</xdr:rowOff>
    </xdr:from>
    <xdr:to>
      <xdr:col>146</xdr:col>
      <xdr:colOff>106680</xdr:colOff>
      <xdr:row>52</xdr:row>
      <xdr:rowOff>0</xdr:rowOff>
    </xdr:to>
    <xdr:graphicFrame macro="">
      <xdr:nvGraphicFramePr>
        <xdr:cNvPr id="7" name="Диаграмма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149</xdr:col>
      <xdr:colOff>266700</xdr:colOff>
      <xdr:row>38</xdr:row>
      <xdr:rowOff>38100</xdr:rowOff>
    </xdr:from>
    <xdr:to>
      <xdr:col>176</xdr:col>
      <xdr:colOff>240030</xdr:colOff>
      <xdr:row>53</xdr:row>
      <xdr:rowOff>47625</xdr:rowOff>
    </xdr:to>
    <xdr:graphicFrame macro="">
      <xdr:nvGraphicFramePr>
        <xdr:cNvPr id="8" name="Диаграмма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4.xml"/><Relationship Id="rId13" Type="http://schemas.openxmlformats.org/officeDocument/2006/relationships/control" Target="../activeX/activeX9.xml"/><Relationship Id="rId18" Type="http://schemas.openxmlformats.org/officeDocument/2006/relationships/control" Target="../activeX/activeX14.xml"/><Relationship Id="rId3" Type="http://schemas.openxmlformats.org/officeDocument/2006/relationships/vmlDrawing" Target="../drawings/vmlDrawing1.vml"/><Relationship Id="rId21" Type="http://schemas.openxmlformats.org/officeDocument/2006/relationships/control" Target="../activeX/activeX17.xml"/><Relationship Id="rId7" Type="http://schemas.openxmlformats.org/officeDocument/2006/relationships/control" Target="../activeX/activeX3.xml"/><Relationship Id="rId12" Type="http://schemas.openxmlformats.org/officeDocument/2006/relationships/control" Target="../activeX/activeX8.xml"/><Relationship Id="rId17" Type="http://schemas.openxmlformats.org/officeDocument/2006/relationships/control" Target="../activeX/activeX13.xml"/><Relationship Id="rId2" Type="http://schemas.openxmlformats.org/officeDocument/2006/relationships/drawing" Target="../drawings/drawing1.xml"/><Relationship Id="rId16" Type="http://schemas.openxmlformats.org/officeDocument/2006/relationships/control" Target="../activeX/activeX12.xml"/><Relationship Id="rId20" Type="http://schemas.openxmlformats.org/officeDocument/2006/relationships/control" Target="../activeX/activeX16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1" Type="http://schemas.openxmlformats.org/officeDocument/2006/relationships/control" Target="../activeX/activeX7.xml"/><Relationship Id="rId5" Type="http://schemas.openxmlformats.org/officeDocument/2006/relationships/image" Target="../media/image1.emf"/><Relationship Id="rId15" Type="http://schemas.openxmlformats.org/officeDocument/2006/relationships/control" Target="../activeX/activeX11.xml"/><Relationship Id="rId10" Type="http://schemas.openxmlformats.org/officeDocument/2006/relationships/control" Target="../activeX/activeX6.xml"/><Relationship Id="rId19" Type="http://schemas.openxmlformats.org/officeDocument/2006/relationships/control" Target="../activeX/activeX15.xml"/><Relationship Id="rId4" Type="http://schemas.openxmlformats.org/officeDocument/2006/relationships/control" Target="../activeX/activeX1.xml"/><Relationship Id="rId9" Type="http://schemas.openxmlformats.org/officeDocument/2006/relationships/control" Target="../activeX/activeX5.xml"/><Relationship Id="rId14" Type="http://schemas.openxmlformats.org/officeDocument/2006/relationships/control" Target="../activeX/activeX10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21.xml"/><Relationship Id="rId13" Type="http://schemas.openxmlformats.org/officeDocument/2006/relationships/control" Target="../activeX/activeX26.xml"/><Relationship Id="rId18" Type="http://schemas.openxmlformats.org/officeDocument/2006/relationships/control" Target="../activeX/activeX31.xml"/><Relationship Id="rId3" Type="http://schemas.openxmlformats.org/officeDocument/2006/relationships/vmlDrawing" Target="../drawings/vmlDrawing2.vml"/><Relationship Id="rId21" Type="http://schemas.openxmlformats.org/officeDocument/2006/relationships/control" Target="../activeX/activeX34.xml"/><Relationship Id="rId7" Type="http://schemas.openxmlformats.org/officeDocument/2006/relationships/control" Target="../activeX/activeX20.xml"/><Relationship Id="rId12" Type="http://schemas.openxmlformats.org/officeDocument/2006/relationships/control" Target="../activeX/activeX25.xml"/><Relationship Id="rId17" Type="http://schemas.openxmlformats.org/officeDocument/2006/relationships/control" Target="../activeX/activeX30.xml"/><Relationship Id="rId2" Type="http://schemas.openxmlformats.org/officeDocument/2006/relationships/drawing" Target="../drawings/drawing3.xml"/><Relationship Id="rId16" Type="http://schemas.openxmlformats.org/officeDocument/2006/relationships/control" Target="../activeX/activeX29.xml"/><Relationship Id="rId20" Type="http://schemas.openxmlformats.org/officeDocument/2006/relationships/control" Target="../activeX/activeX33.xml"/><Relationship Id="rId1" Type="http://schemas.openxmlformats.org/officeDocument/2006/relationships/printerSettings" Target="../printerSettings/printerSettings3.bin"/><Relationship Id="rId6" Type="http://schemas.openxmlformats.org/officeDocument/2006/relationships/control" Target="../activeX/activeX19.xml"/><Relationship Id="rId11" Type="http://schemas.openxmlformats.org/officeDocument/2006/relationships/control" Target="../activeX/activeX24.xml"/><Relationship Id="rId5" Type="http://schemas.openxmlformats.org/officeDocument/2006/relationships/image" Target="../media/image1.emf"/><Relationship Id="rId15" Type="http://schemas.openxmlformats.org/officeDocument/2006/relationships/control" Target="../activeX/activeX28.xml"/><Relationship Id="rId10" Type="http://schemas.openxmlformats.org/officeDocument/2006/relationships/control" Target="../activeX/activeX23.xml"/><Relationship Id="rId19" Type="http://schemas.openxmlformats.org/officeDocument/2006/relationships/control" Target="../activeX/activeX32.xml"/><Relationship Id="rId4" Type="http://schemas.openxmlformats.org/officeDocument/2006/relationships/control" Target="../activeX/activeX18.xml"/><Relationship Id="rId9" Type="http://schemas.openxmlformats.org/officeDocument/2006/relationships/control" Target="../activeX/activeX22.xml"/><Relationship Id="rId14" Type="http://schemas.openxmlformats.org/officeDocument/2006/relationships/control" Target="../activeX/activeX27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8.xml"/><Relationship Id="rId13" Type="http://schemas.openxmlformats.org/officeDocument/2006/relationships/control" Target="../activeX/activeX43.xml"/><Relationship Id="rId18" Type="http://schemas.openxmlformats.org/officeDocument/2006/relationships/control" Target="../activeX/activeX48.xml"/><Relationship Id="rId3" Type="http://schemas.openxmlformats.org/officeDocument/2006/relationships/vmlDrawing" Target="../drawings/vmlDrawing3.vml"/><Relationship Id="rId21" Type="http://schemas.openxmlformats.org/officeDocument/2006/relationships/control" Target="../activeX/activeX51.xml"/><Relationship Id="rId7" Type="http://schemas.openxmlformats.org/officeDocument/2006/relationships/control" Target="../activeX/activeX37.xml"/><Relationship Id="rId12" Type="http://schemas.openxmlformats.org/officeDocument/2006/relationships/control" Target="../activeX/activeX42.xml"/><Relationship Id="rId17" Type="http://schemas.openxmlformats.org/officeDocument/2006/relationships/control" Target="../activeX/activeX47.xml"/><Relationship Id="rId2" Type="http://schemas.openxmlformats.org/officeDocument/2006/relationships/drawing" Target="../drawings/drawing5.xml"/><Relationship Id="rId16" Type="http://schemas.openxmlformats.org/officeDocument/2006/relationships/control" Target="../activeX/activeX46.xml"/><Relationship Id="rId20" Type="http://schemas.openxmlformats.org/officeDocument/2006/relationships/control" Target="../activeX/activeX50.xml"/><Relationship Id="rId1" Type="http://schemas.openxmlformats.org/officeDocument/2006/relationships/printerSettings" Target="../printerSettings/printerSettings5.bin"/><Relationship Id="rId6" Type="http://schemas.openxmlformats.org/officeDocument/2006/relationships/control" Target="../activeX/activeX36.xml"/><Relationship Id="rId11" Type="http://schemas.openxmlformats.org/officeDocument/2006/relationships/control" Target="../activeX/activeX41.xml"/><Relationship Id="rId5" Type="http://schemas.openxmlformats.org/officeDocument/2006/relationships/image" Target="../media/image1.emf"/><Relationship Id="rId15" Type="http://schemas.openxmlformats.org/officeDocument/2006/relationships/control" Target="../activeX/activeX45.xml"/><Relationship Id="rId10" Type="http://schemas.openxmlformats.org/officeDocument/2006/relationships/control" Target="../activeX/activeX40.xml"/><Relationship Id="rId19" Type="http://schemas.openxmlformats.org/officeDocument/2006/relationships/control" Target="../activeX/activeX49.xml"/><Relationship Id="rId4" Type="http://schemas.openxmlformats.org/officeDocument/2006/relationships/control" Target="../activeX/activeX35.xml"/><Relationship Id="rId9" Type="http://schemas.openxmlformats.org/officeDocument/2006/relationships/control" Target="../activeX/activeX39.xml"/><Relationship Id="rId14" Type="http://schemas.openxmlformats.org/officeDocument/2006/relationships/control" Target="../activeX/activeX44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55.xml"/><Relationship Id="rId13" Type="http://schemas.openxmlformats.org/officeDocument/2006/relationships/control" Target="../activeX/activeX60.xml"/><Relationship Id="rId18" Type="http://schemas.openxmlformats.org/officeDocument/2006/relationships/control" Target="../activeX/activeX64.xml"/><Relationship Id="rId3" Type="http://schemas.openxmlformats.org/officeDocument/2006/relationships/vmlDrawing" Target="../drawings/vmlDrawing4.vml"/><Relationship Id="rId21" Type="http://schemas.openxmlformats.org/officeDocument/2006/relationships/control" Target="../activeX/activeX67.xml"/><Relationship Id="rId7" Type="http://schemas.openxmlformats.org/officeDocument/2006/relationships/control" Target="../activeX/activeX54.xml"/><Relationship Id="rId12" Type="http://schemas.openxmlformats.org/officeDocument/2006/relationships/control" Target="../activeX/activeX59.xml"/><Relationship Id="rId17" Type="http://schemas.openxmlformats.org/officeDocument/2006/relationships/control" Target="../activeX/activeX63.xml"/><Relationship Id="rId25" Type="http://schemas.openxmlformats.org/officeDocument/2006/relationships/control" Target="../activeX/activeX71.xml"/><Relationship Id="rId2" Type="http://schemas.openxmlformats.org/officeDocument/2006/relationships/drawing" Target="../drawings/drawing7.xml"/><Relationship Id="rId16" Type="http://schemas.openxmlformats.org/officeDocument/2006/relationships/control" Target="../activeX/activeX62.xml"/><Relationship Id="rId20" Type="http://schemas.openxmlformats.org/officeDocument/2006/relationships/control" Target="../activeX/activeX66.xml"/><Relationship Id="rId1" Type="http://schemas.openxmlformats.org/officeDocument/2006/relationships/printerSettings" Target="../printerSettings/printerSettings7.bin"/><Relationship Id="rId6" Type="http://schemas.openxmlformats.org/officeDocument/2006/relationships/control" Target="../activeX/activeX53.xml"/><Relationship Id="rId11" Type="http://schemas.openxmlformats.org/officeDocument/2006/relationships/control" Target="../activeX/activeX58.xml"/><Relationship Id="rId24" Type="http://schemas.openxmlformats.org/officeDocument/2006/relationships/control" Target="../activeX/activeX70.xml"/><Relationship Id="rId5" Type="http://schemas.openxmlformats.org/officeDocument/2006/relationships/image" Target="../media/image2.emf"/><Relationship Id="rId15" Type="http://schemas.openxmlformats.org/officeDocument/2006/relationships/image" Target="../media/image3.emf"/><Relationship Id="rId23" Type="http://schemas.openxmlformats.org/officeDocument/2006/relationships/control" Target="../activeX/activeX69.xml"/><Relationship Id="rId10" Type="http://schemas.openxmlformats.org/officeDocument/2006/relationships/control" Target="../activeX/activeX57.xml"/><Relationship Id="rId19" Type="http://schemas.openxmlformats.org/officeDocument/2006/relationships/control" Target="../activeX/activeX65.xml"/><Relationship Id="rId4" Type="http://schemas.openxmlformats.org/officeDocument/2006/relationships/control" Target="../activeX/activeX52.xml"/><Relationship Id="rId9" Type="http://schemas.openxmlformats.org/officeDocument/2006/relationships/control" Target="../activeX/activeX56.xml"/><Relationship Id="rId14" Type="http://schemas.openxmlformats.org/officeDocument/2006/relationships/control" Target="../activeX/activeX61.xml"/><Relationship Id="rId22" Type="http://schemas.openxmlformats.org/officeDocument/2006/relationships/control" Target="../activeX/activeX68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4">
    <pageSetUpPr fitToPage="1"/>
  </sheetPr>
  <dimension ref="A1:CH76"/>
  <sheetViews>
    <sheetView topLeftCell="A49" zoomScale="90" zoomScaleNormal="90" workbookViewId="0">
      <selection activeCell="Y40" sqref="Y40"/>
    </sheetView>
  </sheetViews>
  <sheetFormatPr defaultRowHeight="15" x14ac:dyDescent="0.25"/>
  <cols>
    <col min="1" max="1" width="3.85546875" customWidth="1"/>
    <col min="2" max="2" width="7.140625" bestFit="1" customWidth="1"/>
    <col min="3" max="8" width="3.7109375" bestFit="1" customWidth="1"/>
    <col min="9" max="9" width="3.7109375" customWidth="1"/>
    <col min="10" max="18" width="3.7109375" bestFit="1" customWidth="1"/>
    <col min="19" max="21" width="3.7109375" customWidth="1"/>
    <col min="22" max="24" width="3.7109375" bestFit="1" customWidth="1"/>
    <col min="25" max="25" width="5.7109375" customWidth="1"/>
    <col min="26" max="26" width="3.7109375" bestFit="1" customWidth="1"/>
    <col min="27" max="27" width="3.28515625" customWidth="1"/>
    <col min="28" max="29" width="3.28515625" bestFit="1" customWidth="1"/>
    <col min="30" max="30" width="3.7109375" bestFit="1" customWidth="1"/>
    <col min="31" max="31" width="22.85546875" bestFit="1" customWidth="1"/>
    <col min="32" max="32" width="3.28515625" bestFit="1" customWidth="1"/>
    <col min="33" max="33" width="6.28515625" customWidth="1"/>
    <col min="34" max="34" width="3.5703125" customWidth="1"/>
    <col min="35" max="47" width="3.7109375" bestFit="1" customWidth="1"/>
    <col min="48" max="48" width="4.42578125" customWidth="1"/>
    <col min="49" max="49" width="4.85546875" bestFit="1" customWidth="1"/>
    <col min="50" max="50" width="3.85546875" customWidth="1"/>
    <col min="51" max="51" width="3.7109375" bestFit="1" customWidth="1"/>
    <col min="52" max="53" width="3.28515625" bestFit="1" customWidth="1"/>
    <col min="54" max="54" width="3.7109375" bestFit="1" customWidth="1"/>
    <col min="55" max="55" width="22.85546875" bestFit="1" customWidth="1"/>
    <col min="57" max="57" width="3.28515625" bestFit="1" customWidth="1"/>
    <col min="58" max="58" width="9" bestFit="1" customWidth="1"/>
    <col min="59" max="59" width="4.140625" customWidth="1"/>
    <col min="60" max="78" width="3.7109375" bestFit="1" customWidth="1"/>
    <col min="79" max="79" width="4.85546875" bestFit="1" customWidth="1"/>
    <col min="80" max="80" width="3.7109375" bestFit="1" customWidth="1"/>
    <col min="81" max="81" width="4.5703125" customWidth="1"/>
    <col min="82" max="83" width="3.28515625" bestFit="1" customWidth="1"/>
    <col min="84" max="84" width="5.7109375" bestFit="1" customWidth="1"/>
    <col min="85" max="85" width="22.85546875" bestFit="1" customWidth="1"/>
  </cols>
  <sheetData>
    <row r="1" spans="1:86" ht="30" customHeight="1" thickBot="1" x14ac:dyDescent="0.3">
      <c r="A1" s="886" t="s">
        <v>147</v>
      </c>
      <c r="B1" s="886"/>
      <c r="C1" s="887" t="s">
        <v>825</v>
      </c>
      <c r="D1" s="887"/>
      <c r="E1" s="887"/>
      <c r="F1" s="887"/>
      <c r="G1" s="887"/>
      <c r="H1" s="887"/>
      <c r="I1" s="887"/>
      <c r="J1" s="887"/>
      <c r="K1" s="887"/>
      <c r="L1" s="887"/>
      <c r="M1" s="887"/>
      <c r="N1" s="887"/>
      <c r="O1" s="887"/>
      <c r="P1" s="887"/>
      <c r="Q1" s="887"/>
      <c r="R1" s="887"/>
      <c r="S1" s="887"/>
      <c r="T1" s="887"/>
      <c r="U1" s="887"/>
      <c r="V1" s="887"/>
      <c r="W1" s="887"/>
      <c r="X1" s="887"/>
      <c r="Y1" s="888"/>
      <c r="Z1" s="888"/>
      <c r="AA1" s="888"/>
      <c r="AB1" s="888"/>
      <c r="AC1" s="888"/>
      <c r="AD1" s="888"/>
      <c r="AE1" s="889"/>
      <c r="AF1" s="890" t="s">
        <v>826</v>
      </c>
      <c r="AG1" s="891"/>
      <c r="AH1" s="891"/>
      <c r="AI1" s="891"/>
      <c r="AJ1" s="891"/>
      <c r="AK1" s="891"/>
      <c r="AL1" s="891"/>
      <c r="AM1" s="891"/>
      <c r="AN1" s="891"/>
      <c r="AO1" s="891"/>
      <c r="AP1" s="891"/>
      <c r="AQ1" s="891"/>
      <c r="AR1" s="891"/>
      <c r="AS1" s="891"/>
      <c r="AT1" s="891"/>
      <c r="AU1" s="891"/>
      <c r="AV1" s="891"/>
      <c r="AW1" s="891"/>
      <c r="AX1" s="891"/>
      <c r="AY1" s="891"/>
      <c r="AZ1" s="891"/>
      <c r="BA1" s="891"/>
      <c r="BB1" s="891"/>
      <c r="BC1" s="892"/>
      <c r="BD1" s="118"/>
      <c r="BE1" s="888" t="s">
        <v>827</v>
      </c>
      <c r="BF1" s="888"/>
      <c r="BG1" s="888"/>
      <c r="BH1" s="888"/>
      <c r="BI1" s="888"/>
      <c r="BJ1" s="888"/>
      <c r="BK1" s="888"/>
      <c r="BL1" s="888"/>
      <c r="BM1" s="888"/>
      <c r="BN1" s="888"/>
      <c r="BO1" s="888"/>
      <c r="BP1" s="888"/>
      <c r="BQ1" s="888"/>
      <c r="BR1" s="888"/>
      <c r="BS1" s="888"/>
      <c r="BT1" s="888"/>
      <c r="BU1" s="888"/>
      <c r="BV1" s="888"/>
      <c r="BW1" s="888"/>
      <c r="BX1" s="888"/>
      <c r="BY1" s="888"/>
      <c r="BZ1" s="888"/>
      <c r="CA1" s="888"/>
      <c r="CB1" s="888"/>
      <c r="CC1" s="888"/>
      <c r="CD1" s="888"/>
      <c r="CE1" s="888"/>
      <c r="CF1" s="888"/>
      <c r="CG1" s="888"/>
    </row>
    <row r="2" spans="1:86" x14ac:dyDescent="0.25">
      <c r="A2" s="110" t="s">
        <v>149</v>
      </c>
      <c r="B2" s="111"/>
      <c r="C2" s="545"/>
      <c r="D2" s="545"/>
      <c r="E2" s="545"/>
      <c r="F2" s="545"/>
      <c r="G2" s="545"/>
      <c r="H2" s="545"/>
      <c r="I2" s="545"/>
      <c r="J2" s="545"/>
      <c r="K2" s="545"/>
      <c r="L2" s="545"/>
      <c r="M2" s="545"/>
      <c r="N2" s="545"/>
      <c r="O2" s="545"/>
      <c r="P2" s="545"/>
      <c r="Q2" s="545"/>
      <c r="R2" s="545"/>
      <c r="S2" s="545"/>
      <c r="T2" s="545"/>
      <c r="U2" s="545"/>
      <c r="V2" s="545"/>
      <c r="W2" s="545"/>
      <c r="X2" s="545"/>
      <c r="Y2" s="169"/>
      <c r="Z2" s="170"/>
      <c r="AA2" s="170"/>
      <c r="AB2" s="170"/>
      <c r="AC2" s="170"/>
      <c r="AD2" s="170"/>
      <c r="AE2" s="600"/>
      <c r="AF2" s="5"/>
      <c r="AG2" s="39"/>
      <c r="AH2" s="39"/>
      <c r="AI2" s="39"/>
      <c r="AJ2" s="39"/>
      <c r="AK2" s="39"/>
      <c r="AL2" s="39"/>
      <c r="AM2" s="39"/>
      <c r="AN2" s="39"/>
      <c r="AO2" s="39"/>
      <c r="AP2" s="39"/>
      <c r="AQ2" s="39"/>
      <c r="AR2" s="39"/>
      <c r="AS2" s="39"/>
      <c r="AT2" s="39"/>
      <c r="AU2" s="39"/>
      <c r="AV2" s="39"/>
      <c r="AW2" s="39"/>
      <c r="AX2" s="39"/>
      <c r="AY2" s="39"/>
      <c r="AZ2" s="39"/>
      <c r="BA2" s="39"/>
      <c r="BB2" s="39"/>
      <c r="BC2" s="766"/>
      <c r="BD2" s="89"/>
      <c r="BE2" s="169"/>
      <c r="BF2" s="170"/>
      <c r="BG2" s="170"/>
      <c r="BH2" s="170"/>
      <c r="BI2" s="170"/>
      <c r="BJ2" s="170"/>
      <c r="BK2" s="170"/>
      <c r="BL2" s="170"/>
      <c r="BM2" s="170"/>
      <c r="BN2" s="170"/>
      <c r="BO2" s="170"/>
      <c r="BP2" s="599"/>
      <c r="BQ2" s="599"/>
      <c r="BR2" s="599"/>
      <c r="BS2" s="599"/>
      <c r="BT2" s="599"/>
      <c r="BU2" s="170"/>
      <c r="BV2" s="170"/>
      <c r="BW2" s="170"/>
      <c r="BX2" s="170"/>
      <c r="BY2" s="170"/>
      <c r="BZ2" s="170"/>
      <c r="CA2" s="42"/>
      <c r="CB2" s="43"/>
      <c r="CC2" s="43"/>
      <c r="CD2" s="43"/>
      <c r="CE2" s="43"/>
      <c r="CF2" s="43"/>
      <c r="CG2" s="44"/>
    </row>
    <row r="3" spans="1:86" ht="179.25" thickBot="1" x14ac:dyDescent="0.3">
      <c r="A3" s="123" t="s">
        <v>150</v>
      </c>
      <c r="B3" s="146" t="s">
        <v>151</v>
      </c>
      <c r="C3" s="90" t="s">
        <v>272</v>
      </c>
      <c r="D3" s="90" t="s">
        <v>194</v>
      </c>
      <c r="E3" s="90" t="s">
        <v>157</v>
      </c>
      <c r="F3" s="90" t="s">
        <v>158</v>
      </c>
      <c r="G3" s="90" t="s">
        <v>182</v>
      </c>
      <c r="H3" s="90" t="s">
        <v>184</v>
      </c>
      <c r="I3" s="90" t="s">
        <v>162</v>
      </c>
      <c r="J3" s="90" t="s">
        <v>163</v>
      </c>
      <c r="K3" s="90" t="s">
        <v>164</v>
      </c>
      <c r="L3" s="90" t="s">
        <v>278</v>
      </c>
      <c r="M3" s="90" t="s">
        <v>165</v>
      </c>
      <c r="N3" s="90" t="s">
        <v>166</v>
      </c>
      <c r="O3" s="90" t="s">
        <v>909</v>
      </c>
      <c r="P3" s="90" t="s">
        <v>910</v>
      </c>
      <c r="Q3" s="90" t="s">
        <v>911</v>
      </c>
      <c r="R3" s="90" t="s">
        <v>295</v>
      </c>
      <c r="S3" s="90" t="s">
        <v>296</v>
      </c>
      <c r="T3" s="90" t="s">
        <v>445</v>
      </c>
      <c r="U3" s="90" t="s">
        <v>191</v>
      </c>
      <c r="V3" s="90" t="s">
        <v>912</v>
      </c>
      <c r="W3" s="90" t="s">
        <v>913</v>
      </c>
      <c r="X3" s="90" t="s">
        <v>914</v>
      </c>
      <c r="Y3" s="166" t="s">
        <v>172</v>
      </c>
      <c r="Z3" s="123" t="s">
        <v>142</v>
      </c>
      <c r="AA3" s="123" t="s">
        <v>173</v>
      </c>
      <c r="AB3" s="123" t="s">
        <v>174</v>
      </c>
      <c r="AC3" s="123" t="s">
        <v>175</v>
      </c>
      <c r="AD3" s="123" t="s">
        <v>176</v>
      </c>
      <c r="AE3" s="146"/>
      <c r="AF3" s="153" t="s">
        <v>150</v>
      </c>
      <c r="AG3" s="123" t="s">
        <v>151</v>
      </c>
      <c r="AH3" s="123" t="s">
        <v>272</v>
      </c>
      <c r="AI3" s="123" t="s">
        <v>194</v>
      </c>
      <c r="AJ3" s="123" t="s">
        <v>134</v>
      </c>
      <c r="AK3" s="123" t="s">
        <v>184</v>
      </c>
      <c r="AL3" s="123" t="s">
        <v>185</v>
      </c>
      <c r="AM3" s="123" t="s">
        <v>186</v>
      </c>
      <c r="AN3" s="123" t="s">
        <v>163</v>
      </c>
      <c r="AO3" s="123" t="s">
        <v>164</v>
      </c>
      <c r="AP3" s="123" t="s">
        <v>135</v>
      </c>
      <c r="AQ3" s="123" t="s">
        <v>167</v>
      </c>
      <c r="AR3" s="123" t="s">
        <v>295</v>
      </c>
      <c r="AS3" s="123" t="s">
        <v>296</v>
      </c>
      <c r="AT3" s="123" t="s">
        <v>195</v>
      </c>
      <c r="AU3" s="123" t="s">
        <v>137</v>
      </c>
      <c r="AV3" s="123" t="s">
        <v>138</v>
      </c>
      <c r="AW3" s="123" t="s">
        <v>172</v>
      </c>
      <c r="AX3" s="123" t="s">
        <v>173</v>
      </c>
      <c r="AY3" s="123" t="s">
        <v>142</v>
      </c>
      <c r="AZ3" s="123" t="s">
        <v>174</v>
      </c>
      <c r="BA3" s="123" t="s">
        <v>175</v>
      </c>
      <c r="BB3" s="123" t="s">
        <v>176</v>
      </c>
      <c r="BC3" s="163"/>
      <c r="BD3" s="91"/>
      <c r="BE3" s="153" t="s">
        <v>150</v>
      </c>
      <c r="BF3" s="123" t="s">
        <v>151</v>
      </c>
      <c r="BG3" s="90" t="s">
        <v>327</v>
      </c>
      <c r="BH3" s="90" t="s">
        <v>328</v>
      </c>
      <c r="BI3" s="90" t="s">
        <v>194</v>
      </c>
      <c r="BJ3" s="90" t="s">
        <v>157</v>
      </c>
      <c r="BK3" s="90" t="s">
        <v>158</v>
      </c>
      <c r="BL3" s="90" t="s">
        <v>184</v>
      </c>
      <c r="BM3" s="90" t="s">
        <v>162</v>
      </c>
      <c r="BN3" s="90" t="s">
        <v>89</v>
      </c>
      <c r="BO3" s="90" t="s">
        <v>135</v>
      </c>
      <c r="BP3" s="90" t="s">
        <v>167</v>
      </c>
      <c r="BQ3" s="90" t="s">
        <v>136</v>
      </c>
      <c r="BR3" s="90" t="s">
        <v>195</v>
      </c>
      <c r="BS3" s="90" t="s">
        <v>137</v>
      </c>
      <c r="BT3" s="90" t="s">
        <v>329</v>
      </c>
      <c r="BU3" s="90" t="s">
        <v>330</v>
      </c>
      <c r="BV3" s="90" t="s">
        <v>196</v>
      </c>
      <c r="BW3" s="90" t="s">
        <v>197</v>
      </c>
      <c r="BX3" s="90" t="s">
        <v>331</v>
      </c>
      <c r="BY3" s="90" t="s">
        <v>903</v>
      </c>
      <c r="BZ3" s="90" t="s">
        <v>904</v>
      </c>
      <c r="CA3" s="123" t="s">
        <v>172</v>
      </c>
      <c r="CB3" s="123" t="s">
        <v>142</v>
      </c>
      <c r="CC3" s="123" t="s">
        <v>332</v>
      </c>
      <c r="CD3" s="123" t="s">
        <v>174</v>
      </c>
      <c r="CE3" s="123" t="s">
        <v>175</v>
      </c>
      <c r="CF3" s="123" t="s">
        <v>176</v>
      </c>
      <c r="CG3" s="154"/>
    </row>
    <row r="4" spans="1:86" ht="16.5" thickBot="1" x14ac:dyDescent="0.3">
      <c r="A4" s="132">
        <v>1</v>
      </c>
      <c r="B4" s="133">
        <v>40011</v>
      </c>
      <c r="C4" s="134">
        <v>2</v>
      </c>
      <c r="D4" s="134">
        <v>0</v>
      </c>
      <c r="E4" s="134">
        <v>0</v>
      </c>
      <c r="F4" s="134">
        <v>0</v>
      </c>
      <c r="G4" s="134">
        <v>0</v>
      </c>
      <c r="H4" s="134">
        <v>2</v>
      </c>
      <c r="I4" s="134">
        <v>1</v>
      </c>
      <c r="J4" s="134">
        <v>1</v>
      </c>
      <c r="K4" s="134">
        <v>0</v>
      </c>
      <c r="L4" s="134">
        <v>0</v>
      </c>
      <c r="M4" s="134">
        <v>1</v>
      </c>
      <c r="N4" s="134">
        <v>1</v>
      </c>
      <c r="O4" s="134">
        <v>0</v>
      </c>
      <c r="P4" s="134">
        <v>0</v>
      </c>
      <c r="Q4" s="134">
        <v>0</v>
      </c>
      <c r="R4" s="134">
        <v>1</v>
      </c>
      <c r="S4" s="134">
        <v>1</v>
      </c>
      <c r="T4" s="134">
        <v>0</v>
      </c>
      <c r="U4" s="134">
        <v>1</v>
      </c>
      <c r="V4" s="134">
        <v>0</v>
      </c>
      <c r="W4" s="134">
        <v>0</v>
      </c>
      <c r="X4" s="134">
        <v>0</v>
      </c>
      <c r="Y4" s="134">
        <f t="shared" ref="Y4:Y32" si="0">SUM(C4:X4)</f>
        <v>11</v>
      </c>
      <c r="Z4" s="830">
        <v>3</v>
      </c>
      <c r="AA4" s="135">
        <v>2</v>
      </c>
      <c r="AB4" s="134" t="s">
        <v>279</v>
      </c>
      <c r="AC4" s="134" t="s">
        <v>179</v>
      </c>
      <c r="AD4" s="134">
        <v>5</v>
      </c>
      <c r="AE4" s="44" t="s">
        <v>839</v>
      </c>
      <c r="AF4" s="214">
        <v>1</v>
      </c>
      <c r="AG4" s="128">
        <v>40009</v>
      </c>
      <c r="AH4" s="129">
        <v>0</v>
      </c>
      <c r="AI4" s="129">
        <v>0</v>
      </c>
      <c r="AJ4" s="129">
        <v>0</v>
      </c>
      <c r="AK4" s="129">
        <v>0</v>
      </c>
      <c r="AL4" s="129">
        <v>0</v>
      </c>
      <c r="AM4" s="129">
        <v>0</v>
      </c>
      <c r="AN4" s="129">
        <v>1</v>
      </c>
      <c r="AO4" s="129">
        <v>1</v>
      </c>
      <c r="AP4" s="129">
        <v>1</v>
      </c>
      <c r="AQ4" s="129">
        <v>0</v>
      </c>
      <c r="AR4" s="129">
        <v>0</v>
      </c>
      <c r="AS4" s="129">
        <v>0</v>
      </c>
      <c r="AT4" s="129">
        <v>1</v>
      </c>
      <c r="AU4" s="129">
        <v>0</v>
      </c>
      <c r="AV4" s="129">
        <v>0</v>
      </c>
      <c r="AW4" s="129">
        <f t="shared" ref="AW4:AW32" si="1">SUM(AH4:AV4)</f>
        <v>4</v>
      </c>
      <c r="AX4" s="131">
        <v>2</v>
      </c>
      <c r="AY4" s="826">
        <v>2</v>
      </c>
      <c r="AZ4" s="129" t="s">
        <v>279</v>
      </c>
      <c r="BA4" s="129" t="s">
        <v>178</v>
      </c>
      <c r="BB4" s="613">
        <v>3</v>
      </c>
      <c r="BC4" s="63" t="s">
        <v>836</v>
      </c>
      <c r="BD4" s="94"/>
      <c r="BE4" s="96">
        <v>1</v>
      </c>
      <c r="BF4" s="96">
        <v>40028</v>
      </c>
      <c r="BG4" s="97">
        <v>0</v>
      </c>
      <c r="BH4" s="97">
        <v>0</v>
      </c>
      <c r="BI4" s="97">
        <v>0</v>
      </c>
      <c r="BJ4" s="97">
        <v>1</v>
      </c>
      <c r="BK4" s="97">
        <v>0</v>
      </c>
      <c r="BL4" s="97">
        <v>2</v>
      </c>
      <c r="BM4" s="97">
        <v>1</v>
      </c>
      <c r="BN4" s="97">
        <v>0</v>
      </c>
      <c r="BO4" s="97">
        <v>0</v>
      </c>
      <c r="BP4" s="97">
        <v>0</v>
      </c>
      <c r="BQ4" s="97">
        <v>0</v>
      </c>
      <c r="BR4" s="97">
        <v>0</v>
      </c>
      <c r="BS4" s="97">
        <v>0</v>
      </c>
      <c r="BT4" s="97">
        <v>1</v>
      </c>
      <c r="BU4" s="97">
        <v>0</v>
      </c>
      <c r="BV4" s="97">
        <v>0</v>
      </c>
      <c r="BW4" s="97">
        <v>0</v>
      </c>
      <c r="BX4" s="97">
        <v>1</v>
      </c>
      <c r="BY4" s="97">
        <v>0</v>
      </c>
      <c r="BZ4" s="97">
        <v>0</v>
      </c>
      <c r="CA4" s="97">
        <f t="shared" ref="CA4:CA32" si="2">SUM(BG4:BZ4)</f>
        <v>6</v>
      </c>
      <c r="CB4" s="103">
        <v>2</v>
      </c>
      <c r="CC4" s="99">
        <v>2</v>
      </c>
      <c r="CD4" s="97" t="s">
        <v>281</v>
      </c>
      <c r="CE4" s="97" t="s">
        <v>179</v>
      </c>
      <c r="CF4" s="97">
        <v>3</v>
      </c>
      <c r="CG4" s="39" t="s">
        <v>849</v>
      </c>
      <c r="CH4" s="119"/>
    </row>
    <row r="5" spans="1:86" ht="15.75" x14ac:dyDescent="0.25">
      <c r="A5" s="136">
        <v>2</v>
      </c>
      <c r="B5" s="96">
        <v>40014</v>
      </c>
      <c r="C5" s="97">
        <v>2</v>
      </c>
      <c r="D5" s="97">
        <v>2</v>
      </c>
      <c r="E5" s="97">
        <v>0</v>
      </c>
      <c r="F5" s="97">
        <v>0</v>
      </c>
      <c r="G5" s="97">
        <v>0</v>
      </c>
      <c r="H5" s="97">
        <v>1</v>
      </c>
      <c r="I5" s="97">
        <v>1</v>
      </c>
      <c r="J5" s="97">
        <v>0</v>
      </c>
      <c r="K5" s="97">
        <v>0</v>
      </c>
      <c r="L5" s="97">
        <v>0</v>
      </c>
      <c r="M5" s="97">
        <v>0</v>
      </c>
      <c r="N5" s="97">
        <v>2</v>
      </c>
      <c r="O5" s="97">
        <v>1</v>
      </c>
      <c r="P5" s="97">
        <v>1</v>
      </c>
      <c r="Q5" s="97">
        <v>0</v>
      </c>
      <c r="R5" s="97">
        <v>1</v>
      </c>
      <c r="S5" s="97">
        <v>1</v>
      </c>
      <c r="T5" s="97">
        <v>0</v>
      </c>
      <c r="U5" s="97">
        <v>1</v>
      </c>
      <c r="V5" s="97">
        <v>0</v>
      </c>
      <c r="W5" s="97">
        <v>1</v>
      </c>
      <c r="X5" s="97">
        <v>1</v>
      </c>
      <c r="Y5" s="97">
        <f t="shared" si="0"/>
        <v>15</v>
      </c>
      <c r="Z5" s="821">
        <v>3</v>
      </c>
      <c r="AA5" s="99">
        <v>2</v>
      </c>
      <c r="AB5" s="97" t="s">
        <v>279</v>
      </c>
      <c r="AC5" s="97" t="s">
        <v>178</v>
      </c>
      <c r="AD5" s="97">
        <v>4</v>
      </c>
      <c r="AE5" s="606" t="s">
        <v>855</v>
      </c>
      <c r="AF5" s="143">
        <v>2</v>
      </c>
      <c r="AG5" s="102">
        <v>40006</v>
      </c>
      <c r="AH5" s="124">
        <v>1</v>
      </c>
      <c r="AI5" s="124">
        <v>0</v>
      </c>
      <c r="AJ5" s="124">
        <v>0</v>
      </c>
      <c r="AK5" s="124">
        <v>0</v>
      </c>
      <c r="AL5" s="124">
        <v>1</v>
      </c>
      <c r="AM5" s="124">
        <v>0</v>
      </c>
      <c r="AN5" s="124">
        <v>1</v>
      </c>
      <c r="AO5" s="124">
        <v>0</v>
      </c>
      <c r="AP5" s="124">
        <v>0</v>
      </c>
      <c r="AQ5" s="124">
        <v>2</v>
      </c>
      <c r="AR5" s="124">
        <v>0</v>
      </c>
      <c r="AS5" s="124">
        <v>0</v>
      </c>
      <c r="AT5" s="124">
        <v>1</v>
      </c>
      <c r="AU5" s="124">
        <v>0</v>
      </c>
      <c r="AV5" s="124">
        <v>0</v>
      </c>
      <c r="AW5" s="124">
        <f t="shared" si="1"/>
        <v>6</v>
      </c>
      <c r="AX5" s="126">
        <v>2</v>
      </c>
      <c r="AY5" s="627">
        <v>3</v>
      </c>
      <c r="AZ5" s="124" t="s">
        <v>279</v>
      </c>
      <c r="BA5" s="124" t="s">
        <v>179</v>
      </c>
      <c r="BB5" s="816">
        <v>3</v>
      </c>
      <c r="BC5" s="159" t="s">
        <v>833</v>
      </c>
      <c r="BD5" s="94"/>
      <c r="BE5" s="96">
        <v>2</v>
      </c>
      <c r="BF5" s="96">
        <v>40010</v>
      </c>
      <c r="BG5" s="97">
        <v>2</v>
      </c>
      <c r="BH5" s="97">
        <v>3</v>
      </c>
      <c r="BI5" s="97">
        <v>2</v>
      </c>
      <c r="BJ5" s="97">
        <v>0</v>
      </c>
      <c r="BK5" s="97">
        <v>3</v>
      </c>
      <c r="BL5" s="97" t="s">
        <v>177</v>
      </c>
      <c r="BM5" s="97" t="s">
        <v>177</v>
      </c>
      <c r="BN5" s="97" t="s">
        <v>177</v>
      </c>
      <c r="BO5" s="97" t="s">
        <v>177</v>
      </c>
      <c r="BP5" s="97" t="s">
        <v>177</v>
      </c>
      <c r="BQ5" s="97" t="s">
        <v>177</v>
      </c>
      <c r="BR5" s="97" t="s">
        <v>177</v>
      </c>
      <c r="BS5" s="97" t="s">
        <v>177</v>
      </c>
      <c r="BT5" s="97" t="s">
        <v>177</v>
      </c>
      <c r="BU5" s="97" t="s">
        <v>177</v>
      </c>
      <c r="BV5" s="97" t="s">
        <v>177</v>
      </c>
      <c r="BW5" s="97" t="s">
        <v>177</v>
      </c>
      <c r="BX5" s="97" t="s">
        <v>177</v>
      </c>
      <c r="BY5" s="97" t="s">
        <v>177</v>
      </c>
      <c r="BZ5" s="97" t="s">
        <v>177</v>
      </c>
      <c r="CA5" s="97">
        <f t="shared" si="2"/>
        <v>10</v>
      </c>
      <c r="CB5" s="103">
        <v>2</v>
      </c>
      <c r="CC5" s="99">
        <v>2</v>
      </c>
      <c r="CD5" s="97" t="s">
        <v>279</v>
      </c>
      <c r="CE5" s="97" t="s">
        <v>178</v>
      </c>
      <c r="CF5" s="97">
        <v>4</v>
      </c>
      <c r="CG5" s="39" t="s">
        <v>837</v>
      </c>
    </row>
    <row r="6" spans="1:86" ht="15.75" x14ac:dyDescent="0.25">
      <c r="A6" s="136">
        <v>3</v>
      </c>
      <c r="B6" s="96">
        <v>40029</v>
      </c>
      <c r="C6" s="97">
        <v>2</v>
      </c>
      <c r="D6" s="97">
        <v>1</v>
      </c>
      <c r="E6" s="97">
        <v>0</v>
      </c>
      <c r="F6" s="97">
        <v>0</v>
      </c>
      <c r="G6" s="97">
        <v>1</v>
      </c>
      <c r="H6" s="97">
        <v>1</v>
      </c>
      <c r="I6" s="97">
        <v>1</v>
      </c>
      <c r="J6" s="97">
        <v>1</v>
      </c>
      <c r="K6" s="97">
        <v>0</v>
      </c>
      <c r="L6" s="97">
        <v>0</v>
      </c>
      <c r="M6" s="97">
        <v>1</v>
      </c>
      <c r="N6" s="97">
        <v>2</v>
      </c>
      <c r="O6" s="97">
        <v>0</v>
      </c>
      <c r="P6" s="97">
        <v>0</v>
      </c>
      <c r="Q6" s="97">
        <v>0</v>
      </c>
      <c r="R6" s="97">
        <v>1</v>
      </c>
      <c r="S6" s="97">
        <v>1</v>
      </c>
      <c r="T6" s="97">
        <v>0</v>
      </c>
      <c r="U6" s="97">
        <v>2</v>
      </c>
      <c r="V6" s="97">
        <v>0</v>
      </c>
      <c r="W6" s="97">
        <v>0</v>
      </c>
      <c r="X6" s="97">
        <v>1</v>
      </c>
      <c r="Y6" s="97">
        <f t="shared" si="0"/>
        <v>15</v>
      </c>
      <c r="Z6" s="820">
        <v>3</v>
      </c>
      <c r="AA6" s="99">
        <v>2</v>
      </c>
      <c r="AB6" s="97" t="s">
        <v>281</v>
      </c>
      <c r="AC6" s="97" t="s">
        <v>178</v>
      </c>
      <c r="AD6" s="101">
        <v>3</v>
      </c>
      <c r="AE6" s="14" t="s">
        <v>850</v>
      </c>
      <c r="AF6" s="122">
        <v>3</v>
      </c>
      <c r="AG6" s="96">
        <v>40007</v>
      </c>
      <c r="AH6" s="97">
        <v>1</v>
      </c>
      <c r="AI6" s="97">
        <v>1</v>
      </c>
      <c r="AJ6" s="97">
        <v>2</v>
      </c>
      <c r="AK6" s="97">
        <v>0</v>
      </c>
      <c r="AL6" s="97">
        <v>0</v>
      </c>
      <c r="AM6" s="97">
        <v>0</v>
      </c>
      <c r="AN6" s="97">
        <v>1</v>
      </c>
      <c r="AO6" s="97">
        <v>1</v>
      </c>
      <c r="AP6" s="97">
        <v>1</v>
      </c>
      <c r="AQ6" s="97">
        <v>2</v>
      </c>
      <c r="AR6" s="97">
        <v>0</v>
      </c>
      <c r="AS6" s="97">
        <v>0</v>
      </c>
      <c r="AT6" s="97">
        <v>0</v>
      </c>
      <c r="AU6" s="97">
        <v>0</v>
      </c>
      <c r="AV6" s="97">
        <v>0</v>
      </c>
      <c r="AW6" s="97">
        <f t="shared" si="1"/>
        <v>9</v>
      </c>
      <c r="AX6" s="99">
        <v>2</v>
      </c>
      <c r="AY6" s="621">
        <v>3</v>
      </c>
      <c r="AZ6" s="97" t="s">
        <v>279</v>
      </c>
      <c r="BA6" s="97" t="s">
        <v>178</v>
      </c>
      <c r="BB6" s="103">
        <v>4</v>
      </c>
      <c r="BC6" s="14" t="s">
        <v>834</v>
      </c>
      <c r="BD6" s="94"/>
      <c r="BE6" s="96">
        <v>3</v>
      </c>
      <c r="BF6" s="96">
        <v>40006</v>
      </c>
      <c r="BG6" s="97">
        <v>0</v>
      </c>
      <c r="BH6" s="97">
        <v>2</v>
      </c>
      <c r="BI6" s="97">
        <v>0</v>
      </c>
      <c r="BJ6" s="97">
        <v>0</v>
      </c>
      <c r="BK6" s="97">
        <v>3</v>
      </c>
      <c r="BL6" s="97">
        <v>1</v>
      </c>
      <c r="BM6" s="97">
        <v>1</v>
      </c>
      <c r="BN6" s="97">
        <v>1</v>
      </c>
      <c r="BO6" s="97">
        <v>0</v>
      </c>
      <c r="BP6" s="97">
        <v>0</v>
      </c>
      <c r="BQ6" s="97">
        <v>0</v>
      </c>
      <c r="BR6" s="97">
        <v>0</v>
      </c>
      <c r="BS6" s="97">
        <v>0</v>
      </c>
      <c r="BT6" s="97">
        <v>0</v>
      </c>
      <c r="BU6" s="97">
        <v>2</v>
      </c>
      <c r="BV6" s="97">
        <v>0</v>
      </c>
      <c r="BW6" s="97">
        <v>1</v>
      </c>
      <c r="BX6" s="97">
        <v>0</v>
      </c>
      <c r="BY6" s="97">
        <v>0</v>
      </c>
      <c r="BZ6" s="97">
        <v>0</v>
      </c>
      <c r="CA6" s="97">
        <f t="shared" si="2"/>
        <v>11</v>
      </c>
      <c r="CB6" s="103">
        <v>2</v>
      </c>
      <c r="CC6" s="99">
        <v>1</v>
      </c>
      <c r="CD6" s="97" t="s">
        <v>279</v>
      </c>
      <c r="CE6" s="97" t="s">
        <v>179</v>
      </c>
      <c r="CF6" s="97">
        <v>3</v>
      </c>
      <c r="CG6" s="39" t="s">
        <v>833</v>
      </c>
    </row>
    <row r="7" spans="1:86" ht="16.5" thickBot="1" x14ac:dyDescent="0.3">
      <c r="A7" s="137">
        <v>4</v>
      </c>
      <c r="B7" s="138">
        <v>40002</v>
      </c>
      <c r="C7" s="139">
        <v>2</v>
      </c>
      <c r="D7" s="139">
        <v>1</v>
      </c>
      <c r="E7" s="139">
        <v>0</v>
      </c>
      <c r="F7" s="139">
        <v>0</v>
      </c>
      <c r="G7" s="139">
        <v>0</v>
      </c>
      <c r="H7" s="139">
        <v>2</v>
      </c>
      <c r="I7" s="139">
        <v>1</v>
      </c>
      <c r="J7" s="139">
        <v>1</v>
      </c>
      <c r="K7" s="139">
        <v>0</v>
      </c>
      <c r="L7" s="139">
        <v>0</v>
      </c>
      <c r="M7" s="139">
        <v>1</v>
      </c>
      <c r="N7" s="139">
        <v>2</v>
      </c>
      <c r="O7" s="139">
        <v>0</v>
      </c>
      <c r="P7" s="139">
        <v>0</v>
      </c>
      <c r="Q7" s="139">
        <v>0</v>
      </c>
      <c r="R7" s="139">
        <v>1</v>
      </c>
      <c r="S7" s="139">
        <v>1</v>
      </c>
      <c r="T7" s="139">
        <v>1</v>
      </c>
      <c r="U7" s="139">
        <v>2</v>
      </c>
      <c r="V7" s="139">
        <v>0</v>
      </c>
      <c r="W7" s="139">
        <v>1</v>
      </c>
      <c r="X7" s="139">
        <v>1</v>
      </c>
      <c r="Y7" s="139">
        <f t="shared" si="0"/>
        <v>17</v>
      </c>
      <c r="Z7" s="824">
        <v>3</v>
      </c>
      <c r="AA7" s="141">
        <v>2</v>
      </c>
      <c r="AB7" s="139" t="s">
        <v>279</v>
      </c>
      <c r="AC7" s="139" t="s">
        <v>179</v>
      </c>
      <c r="AD7" s="176">
        <v>3</v>
      </c>
      <c r="AE7" s="142" t="s">
        <v>829</v>
      </c>
      <c r="AF7" s="122">
        <v>4</v>
      </c>
      <c r="AG7" s="96">
        <v>40010</v>
      </c>
      <c r="AH7" s="97">
        <v>1</v>
      </c>
      <c r="AI7" s="97">
        <v>1</v>
      </c>
      <c r="AJ7" s="97">
        <v>2</v>
      </c>
      <c r="AK7" s="97">
        <v>0</v>
      </c>
      <c r="AL7" s="97">
        <v>0</v>
      </c>
      <c r="AM7" s="97">
        <v>0</v>
      </c>
      <c r="AN7" s="97">
        <v>1</v>
      </c>
      <c r="AO7" s="97">
        <v>1</v>
      </c>
      <c r="AP7" s="97">
        <v>1</v>
      </c>
      <c r="AQ7" s="97">
        <v>0</v>
      </c>
      <c r="AR7" s="97">
        <v>0</v>
      </c>
      <c r="AS7" s="97">
        <v>0</v>
      </c>
      <c r="AT7" s="97">
        <v>2</v>
      </c>
      <c r="AU7" s="97">
        <v>0</v>
      </c>
      <c r="AV7" s="97">
        <v>0</v>
      </c>
      <c r="AW7" s="97">
        <f t="shared" si="1"/>
        <v>9</v>
      </c>
      <c r="AX7" s="99">
        <v>2</v>
      </c>
      <c r="AY7" s="621">
        <v>3</v>
      </c>
      <c r="AZ7" s="97" t="s">
        <v>279</v>
      </c>
      <c r="BA7" s="97" t="s">
        <v>178</v>
      </c>
      <c r="BB7" s="103">
        <v>4</v>
      </c>
      <c r="BC7" s="14" t="s">
        <v>837</v>
      </c>
      <c r="BD7" s="94"/>
      <c r="BE7" s="96">
        <v>4</v>
      </c>
      <c r="BF7" s="96">
        <v>40009</v>
      </c>
      <c r="BG7" s="97">
        <v>0</v>
      </c>
      <c r="BH7" s="97">
        <v>3</v>
      </c>
      <c r="BI7" s="97">
        <v>0</v>
      </c>
      <c r="BJ7" s="97">
        <v>0</v>
      </c>
      <c r="BK7" s="97">
        <v>2</v>
      </c>
      <c r="BL7" s="97">
        <v>2</v>
      </c>
      <c r="BM7" s="97">
        <v>0</v>
      </c>
      <c r="BN7" s="97">
        <v>0</v>
      </c>
      <c r="BO7" s="97">
        <v>1</v>
      </c>
      <c r="BP7" s="97">
        <v>1</v>
      </c>
      <c r="BQ7" s="97">
        <v>0</v>
      </c>
      <c r="BR7" s="97">
        <v>0</v>
      </c>
      <c r="BS7" s="97">
        <v>1</v>
      </c>
      <c r="BT7" s="97">
        <v>0</v>
      </c>
      <c r="BU7" s="97">
        <v>2</v>
      </c>
      <c r="BV7" s="97">
        <v>0</v>
      </c>
      <c r="BW7" s="97">
        <v>0</v>
      </c>
      <c r="BX7" s="97">
        <v>0</v>
      </c>
      <c r="BY7" s="97">
        <v>0</v>
      </c>
      <c r="BZ7" s="97">
        <v>0</v>
      </c>
      <c r="CA7" s="97">
        <f t="shared" si="2"/>
        <v>12</v>
      </c>
      <c r="CB7" s="103">
        <v>2</v>
      </c>
      <c r="CC7" s="99">
        <v>2</v>
      </c>
      <c r="CD7" s="97" t="s">
        <v>279</v>
      </c>
      <c r="CE7" s="97" t="s">
        <v>178</v>
      </c>
      <c r="CF7" s="97">
        <v>3</v>
      </c>
      <c r="CG7" s="39" t="s">
        <v>836</v>
      </c>
    </row>
    <row r="8" spans="1:86" ht="15.75" x14ac:dyDescent="0.25">
      <c r="A8" s="132">
        <v>5</v>
      </c>
      <c r="B8" s="133">
        <v>40003</v>
      </c>
      <c r="C8" s="134">
        <v>2</v>
      </c>
      <c r="D8" s="134">
        <v>1</v>
      </c>
      <c r="E8" s="134">
        <v>0</v>
      </c>
      <c r="F8" s="134">
        <v>0</v>
      </c>
      <c r="G8" s="134">
        <v>1</v>
      </c>
      <c r="H8" s="134">
        <v>1</v>
      </c>
      <c r="I8" s="134">
        <v>1</v>
      </c>
      <c r="J8" s="134">
        <v>1</v>
      </c>
      <c r="K8" s="134">
        <v>1</v>
      </c>
      <c r="L8" s="134">
        <v>0</v>
      </c>
      <c r="M8" s="134">
        <v>0</v>
      </c>
      <c r="N8" s="134">
        <v>1</v>
      </c>
      <c r="O8" s="134">
        <v>1</v>
      </c>
      <c r="P8" s="134">
        <v>1</v>
      </c>
      <c r="Q8" s="134">
        <v>0</v>
      </c>
      <c r="R8" s="134">
        <v>1</v>
      </c>
      <c r="S8" s="134">
        <v>1</v>
      </c>
      <c r="T8" s="134">
        <v>1</v>
      </c>
      <c r="U8" s="134">
        <v>2</v>
      </c>
      <c r="V8" s="134">
        <v>0</v>
      </c>
      <c r="W8" s="134">
        <v>1</v>
      </c>
      <c r="X8" s="134">
        <v>1</v>
      </c>
      <c r="Y8" s="134">
        <f t="shared" si="0"/>
        <v>18</v>
      </c>
      <c r="Z8" s="832">
        <v>4</v>
      </c>
      <c r="AA8" s="135">
        <v>2</v>
      </c>
      <c r="AB8" s="134" t="s">
        <v>279</v>
      </c>
      <c r="AC8" s="134" t="s">
        <v>179</v>
      </c>
      <c r="AD8" s="175">
        <v>4</v>
      </c>
      <c r="AE8" s="44" t="s">
        <v>830</v>
      </c>
      <c r="AF8" s="122">
        <v>5</v>
      </c>
      <c r="AG8" s="96">
        <v>40025</v>
      </c>
      <c r="AH8" s="97">
        <v>1</v>
      </c>
      <c r="AI8" s="97">
        <v>1</v>
      </c>
      <c r="AJ8" s="97">
        <v>0</v>
      </c>
      <c r="AK8" s="97">
        <v>0</v>
      </c>
      <c r="AL8" s="97">
        <v>1</v>
      </c>
      <c r="AM8" s="97">
        <v>1</v>
      </c>
      <c r="AN8" s="97">
        <v>0</v>
      </c>
      <c r="AO8" s="97">
        <v>1</v>
      </c>
      <c r="AP8" s="97">
        <v>1</v>
      </c>
      <c r="AQ8" s="97">
        <v>0</v>
      </c>
      <c r="AR8" s="97">
        <v>1</v>
      </c>
      <c r="AS8" s="97">
        <v>0</v>
      </c>
      <c r="AT8" s="97">
        <v>2</v>
      </c>
      <c r="AU8" s="97">
        <v>0</v>
      </c>
      <c r="AV8" s="97">
        <v>0</v>
      </c>
      <c r="AW8" s="97">
        <f t="shared" si="1"/>
        <v>9</v>
      </c>
      <c r="AX8" s="99">
        <v>2</v>
      </c>
      <c r="AY8" s="623">
        <v>3</v>
      </c>
      <c r="AZ8" s="97" t="s">
        <v>281</v>
      </c>
      <c r="BA8" s="97" t="s">
        <v>179</v>
      </c>
      <c r="BB8" s="103">
        <v>4</v>
      </c>
      <c r="BC8" s="14" t="s">
        <v>846</v>
      </c>
      <c r="BD8" s="94"/>
      <c r="BE8" s="96">
        <v>5</v>
      </c>
      <c r="BF8" s="96">
        <v>40022</v>
      </c>
      <c r="BG8" s="97">
        <v>0</v>
      </c>
      <c r="BH8" s="97">
        <v>1</v>
      </c>
      <c r="BI8" s="97">
        <v>0</v>
      </c>
      <c r="BJ8" s="97">
        <v>1</v>
      </c>
      <c r="BK8" s="97">
        <v>1</v>
      </c>
      <c r="BL8" s="97">
        <v>0</v>
      </c>
      <c r="BM8" s="97">
        <v>1</v>
      </c>
      <c r="BN8" s="97">
        <v>0</v>
      </c>
      <c r="BO8" s="97">
        <v>0</v>
      </c>
      <c r="BP8" s="97">
        <v>1</v>
      </c>
      <c r="BQ8" s="97">
        <v>1</v>
      </c>
      <c r="BR8" s="97">
        <v>1</v>
      </c>
      <c r="BS8" s="97">
        <v>1</v>
      </c>
      <c r="BT8" s="97">
        <v>1</v>
      </c>
      <c r="BU8" s="97">
        <v>0</v>
      </c>
      <c r="BV8" s="97">
        <v>1</v>
      </c>
      <c r="BW8" s="97">
        <v>1</v>
      </c>
      <c r="BX8" s="97">
        <v>1</v>
      </c>
      <c r="BY8" s="97">
        <v>0</v>
      </c>
      <c r="BZ8" s="97">
        <v>0</v>
      </c>
      <c r="CA8" s="97">
        <f t="shared" si="2"/>
        <v>12</v>
      </c>
      <c r="CB8" s="103">
        <v>2</v>
      </c>
      <c r="CC8" s="99">
        <v>1</v>
      </c>
      <c r="CD8" s="97" t="s">
        <v>281</v>
      </c>
      <c r="CE8" s="97" t="s">
        <v>178</v>
      </c>
      <c r="CF8" s="97">
        <v>4</v>
      </c>
      <c r="CG8" s="39" t="s">
        <v>843</v>
      </c>
    </row>
    <row r="9" spans="1:86" ht="16.5" thickBot="1" x14ac:dyDescent="0.3">
      <c r="A9" s="136">
        <v>6</v>
      </c>
      <c r="B9" s="96">
        <v>40010</v>
      </c>
      <c r="C9" s="97">
        <v>2</v>
      </c>
      <c r="D9" s="97">
        <v>2</v>
      </c>
      <c r="E9" s="97">
        <v>0</v>
      </c>
      <c r="F9" s="97">
        <v>2</v>
      </c>
      <c r="G9" s="97">
        <v>1</v>
      </c>
      <c r="H9" s="97">
        <v>1</v>
      </c>
      <c r="I9" s="97">
        <v>0</v>
      </c>
      <c r="J9" s="97">
        <v>0</v>
      </c>
      <c r="K9" s="97">
        <v>0</v>
      </c>
      <c r="L9" s="97">
        <v>0</v>
      </c>
      <c r="M9" s="97">
        <v>1</v>
      </c>
      <c r="N9" s="97">
        <v>1</v>
      </c>
      <c r="O9" s="97">
        <v>1</v>
      </c>
      <c r="P9" s="97">
        <v>1</v>
      </c>
      <c r="Q9" s="97">
        <v>1</v>
      </c>
      <c r="R9" s="97">
        <v>1</v>
      </c>
      <c r="S9" s="97">
        <v>1</v>
      </c>
      <c r="T9" s="97">
        <v>0</v>
      </c>
      <c r="U9" s="97">
        <v>2</v>
      </c>
      <c r="V9" s="97">
        <v>0</v>
      </c>
      <c r="W9" s="97">
        <v>1</v>
      </c>
      <c r="X9" s="97">
        <v>0</v>
      </c>
      <c r="Y9" s="97">
        <f t="shared" si="0"/>
        <v>18</v>
      </c>
      <c r="Z9" s="821">
        <v>4</v>
      </c>
      <c r="AA9" s="99">
        <v>1</v>
      </c>
      <c r="AB9" s="97" t="s">
        <v>279</v>
      </c>
      <c r="AC9" s="97" t="s">
        <v>178</v>
      </c>
      <c r="AD9" s="97">
        <v>5</v>
      </c>
      <c r="AE9" s="14" t="s">
        <v>837</v>
      </c>
      <c r="AF9" s="635">
        <v>6</v>
      </c>
      <c r="AG9" s="209">
        <v>40030</v>
      </c>
      <c r="AH9" s="210">
        <v>1</v>
      </c>
      <c r="AI9" s="210">
        <v>1</v>
      </c>
      <c r="AJ9" s="210">
        <v>1</v>
      </c>
      <c r="AK9" s="210">
        <v>0</v>
      </c>
      <c r="AL9" s="210">
        <v>0</v>
      </c>
      <c r="AM9" s="210">
        <v>0</v>
      </c>
      <c r="AN9" s="210">
        <v>1</v>
      </c>
      <c r="AO9" s="210">
        <v>1</v>
      </c>
      <c r="AP9" s="210">
        <v>1</v>
      </c>
      <c r="AQ9" s="210">
        <v>0</v>
      </c>
      <c r="AR9" s="210">
        <v>0</v>
      </c>
      <c r="AS9" s="210">
        <v>0</v>
      </c>
      <c r="AT9" s="210">
        <v>1</v>
      </c>
      <c r="AU9" s="210">
        <v>2</v>
      </c>
      <c r="AV9" s="210">
        <v>0</v>
      </c>
      <c r="AW9" s="210">
        <f t="shared" si="1"/>
        <v>9</v>
      </c>
      <c r="AX9" s="211">
        <v>2</v>
      </c>
      <c r="AY9" s="768">
        <v>3</v>
      </c>
      <c r="AZ9" s="210" t="s">
        <v>281</v>
      </c>
      <c r="BA9" s="210" t="s">
        <v>178</v>
      </c>
      <c r="BB9" s="806">
        <v>4</v>
      </c>
      <c r="BC9" s="154" t="s">
        <v>851</v>
      </c>
      <c r="BD9" s="94"/>
      <c r="BE9" s="96">
        <v>6</v>
      </c>
      <c r="BF9" s="209">
        <v>40033</v>
      </c>
      <c r="BG9" s="210">
        <v>1</v>
      </c>
      <c r="BH9" s="210">
        <v>3</v>
      </c>
      <c r="BI9" s="210">
        <v>0</v>
      </c>
      <c r="BJ9" s="210">
        <v>1</v>
      </c>
      <c r="BK9" s="210">
        <v>1</v>
      </c>
      <c r="BL9" s="210">
        <v>1</v>
      </c>
      <c r="BM9" s="210">
        <v>0</v>
      </c>
      <c r="BN9" s="210">
        <v>1</v>
      </c>
      <c r="BO9" s="210">
        <v>0</v>
      </c>
      <c r="BP9" s="210">
        <v>1</v>
      </c>
      <c r="BQ9" s="210">
        <v>0</v>
      </c>
      <c r="BR9" s="210">
        <v>0</v>
      </c>
      <c r="BS9" s="210">
        <v>0</v>
      </c>
      <c r="BT9" s="210">
        <v>1</v>
      </c>
      <c r="BU9" s="210">
        <v>1</v>
      </c>
      <c r="BV9" s="210">
        <v>0</v>
      </c>
      <c r="BW9" s="210">
        <v>0</v>
      </c>
      <c r="BX9" s="210">
        <v>1</v>
      </c>
      <c r="BY9" s="210">
        <v>0</v>
      </c>
      <c r="BZ9" s="210">
        <v>0</v>
      </c>
      <c r="CA9" s="210">
        <f t="shared" si="2"/>
        <v>12</v>
      </c>
      <c r="CB9" s="806">
        <v>2</v>
      </c>
      <c r="CC9" s="211">
        <v>2</v>
      </c>
      <c r="CD9" s="210" t="s">
        <v>281</v>
      </c>
      <c r="CE9" s="210" t="s">
        <v>179</v>
      </c>
      <c r="CF9" s="806">
        <v>4</v>
      </c>
      <c r="CG9" s="40" t="s">
        <v>858</v>
      </c>
    </row>
    <row r="10" spans="1:86" ht="15.75" x14ac:dyDescent="0.25">
      <c r="A10" s="136">
        <v>7</v>
      </c>
      <c r="B10" s="96">
        <v>40009</v>
      </c>
      <c r="C10" s="97">
        <v>2</v>
      </c>
      <c r="D10" s="97">
        <v>1</v>
      </c>
      <c r="E10" s="97">
        <v>0</v>
      </c>
      <c r="F10" s="97">
        <v>1</v>
      </c>
      <c r="G10" s="97">
        <v>1</v>
      </c>
      <c r="H10" s="97">
        <v>2</v>
      </c>
      <c r="I10" s="97">
        <v>1</v>
      </c>
      <c r="J10" s="97">
        <v>0</v>
      </c>
      <c r="K10" s="97">
        <v>1</v>
      </c>
      <c r="L10" s="97">
        <v>0</v>
      </c>
      <c r="M10" s="97">
        <v>1</v>
      </c>
      <c r="N10" s="97">
        <v>2</v>
      </c>
      <c r="O10" s="97">
        <v>1</v>
      </c>
      <c r="P10" s="97">
        <v>1</v>
      </c>
      <c r="Q10" s="97">
        <v>1</v>
      </c>
      <c r="R10" s="97">
        <v>1</v>
      </c>
      <c r="S10" s="97">
        <v>1</v>
      </c>
      <c r="T10" s="97">
        <v>0</v>
      </c>
      <c r="U10" s="97">
        <v>2</v>
      </c>
      <c r="V10" s="97">
        <v>0</v>
      </c>
      <c r="W10" s="97">
        <v>0</v>
      </c>
      <c r="X10" s="97">
        <v>1</v>
      </c>
      <c r="Y10" s="97">
        <f t="shared" si="0"/>
        <v>20</v>
      </c>
      <c r="Z10" s="821">
        <v>4</v>
      </c>
      <c r="AA10" s="99">
        <v>1</v>
      </c>
      <c r="AB10" s="97" t="s">
        <v>279</v>
      </c>
      <c r="AC10" s="97" t="s">
        <v>178</v>
      </c>
      <c r="AD10" s="97">
        <v>3</v>
      </c>
      <c r="AE10" s="14" t="s">
        <v>836</v>
      </c>
      <c r="AF10" s="167">
        <v>7</v>
      </c>
      <c r="AG10" s="133">
        <v>40028</v>
      </c>
      <c r="AH10" s="134">
        <v>1</v>
      </c>
      <c r="AI10" s="134">
        <v>1</v>
      </c>
      <c r="AJ10" s="134">
        <v>2</v>
      </c>
      <c r="AK10" s="134">
        <v>0</v>
      </c>
      <c r="AL10" s="134">
        <v>1</v>
      </c>
      <c r="AM10" s="609"/>
      <c r="AN10" s="134">
        <v>1</v>
      </c>
      <c r="AO10" s="134">
        <v>1</v>
      </c>
      <c r="AP10" s="134">
        <v>1</v>
      </c>
      <c r="AQ10" s="609"/>
      <c r="AR10" s="134">
        <v>0</v>
      </c>
      <c r="AS10" s="134">
        <v>0</v>
      </c>
      <c r="AT10" s="134">
        <v>0</v>
      </c>
      <c r="AU10" s="134">
        <v>2</v>
      </c>
      <c r="AV10" s="134">
        <v>0</v>
      </c>
      <c r="AW10" s="134">
        <f t="shared" si="1"/>
        <v>10</v>
      </c>
      <c r="AX10" s="135">
        <v>2</v>
      </c>
      <c r="AY10" s="823">
        <v>4</v>
      </c>
      <c r="AZ10" s="134" t="s">
        <v>281</v>
      </c>
      <c r="BA10" s="134" t="s">
        <v>179</v>
      </c>
      <c r="BB10" s="194">
        <v>3</v>
      </c>
      <c r="BC10" s="44" t="s">
        <v>849</v>
      </c>
      <c r="BD10" s="94"/>
      <c r="BE10" s="244">
        <v>7</v>
      </c>
      <c r="BF10" s="132">
        <v>40029</v>
      </c>
      <c r="BG10" s="134">
        <v>0</v>
      </c>
      <c r="BH10" s="134">
        <v>2</v>
      </c>
      <c r="BI10" s="134">
        <v>2</v>
      </c>
      <c r="BJ10" s="134">
        <v>1</v>
      </c>
      <c r="BK10" s="134">
        <v>0</v>
      </c>
      <c r="BL10" s="134">
        <v>2</v>
      </c>
      <c r="BM10" s="134">
        <v>1</v>
      </c>
      <c r="BN10" s="134">
        <v>0</v>
      </c>
      <c r="BO10" s="134">
        <v>1</v>
      </c>
      <c r="BP10" s="134">
        <v>1</v>
      </c>
      <c r="BQ10" s="134">
        <v>1</v>
      </c>
      <c r="BR10" s="134">
        <v>1</v>
      </c>
      <c r="BS10" s="134">
        <v>2</v>
      </c>
      <c r="BT10" s="134">
        <v>0</v>
      </c>
      <c r="BU10" s="134">
        <v>0</v>
      </c>
      <c r="BV10" s="134">
        <v>0</v>
      </c>
      <c r="BW10" s="134">
        <v>0</v>
      </c>
      <c r="BX10" s="134">
        <v>0</v>
      </c>
      <c r="BY10" s="134">
        <v>0</v>
      </c>
      <c r="BZ10" s="134">
        <v>0</v>
      </c>
      <c r="CA10" s="134">
        <f t="shared" si="2"/>
        <v>14</v>
      </c>
      <c r="CB10" s="175">
        <v>3</v>
      </c>
      <c r="CC10" s="135">
        <v>1</v>
      </c>
      <c r="CD10" s="134" t="s">
        <v>281</v>
      </c>
      <c r="CE10" s="134" t="s">
        <v>178</v>
      </c>
      <c r="CF10" s="175">
        <v>3</v>
      </c>
      <c r="CG10" s="44" t="s">
        <v>850</v>
      </c>
    </row>
    <row r="11" spans="1:86" ht="15.75" x14ac:dyDescent="0.25">
      <c r="A11" s="136">
        <v>8</v>
      </c>
      <c r="B11" s="96">
        <v>40004</v>
      </c>
      <c r="C11" s="97">
        <v>2</v>
      </c>
      <c r="D11" s="97">
        <v>2</v>
      </c>
      <c r="E11" s="97">
        <v>0</v>
      </c>
      <c r="F11" s="97">
        <v>0</v>
      </c>
      <c r="G11" s="97">
        <v>1</v>
      </c>
      <c r="H11" s="97">
        <v>1</v>
      </c>
      <c r="I11" s="97">
        <v>1</v>
      </c>
      <c r="J11" s="97">
        <v>1</v>
      </c>
      <c r="K11" s="97">
        <v>0</v>
      </c>
      <c r="L11" s="97">
        <v>1</v>
      </c>
      <c r="M11" s="97">
        <v>1</v>
      </c>
      <c r="N11" s="97">
        <v>2</v>
      </c>
      <c r="O11" s="97">
        <v>1</v>
      </c>
      <c r="P11" s="97">
        <v>1</v>
      </c>
      <c r="Q11" s="97">
        <v>1</v>
      </c>
      <c r="R11" s="97">
        <v>1</v>
      </c>
      <c r="S11" s="97">
        <v>1</v>
      </c>
      <c r="T11" s="97">
        <v>1</v>
      </c>
      <c r="U11" s="97">
        <v>2</v>
      </c>
      <c r="V11" s="97">
        <v>0</v>
      </c>
      <c r="W11" s="97">
        <v>1</v>
      </c>
      <c r="X11" s="97">
        <v>0</v>
      </c>
      <c r="Y11" s="97">
        <f t="shared" si="0"/>
        <v>21</v>
      </c>
      <c r="Z11" s="822">
        <v>4</v>
      </c>
      <c r="AA11" s="99">
        <v>2</v>
      </c>
      <c r="AB11" s="97" t="s">
        <v>279</v>
      </c>
      <c r="AC11" s="97" t="s">
        <v>179</v>
      </c>
      <c r="AD11" s="101">
        <v>4</v>
      </c>
      <c r="AE11" s="14" t="s">
        <v>831</v>
      </c>
      <c r="AF11" s="122">
        <v>8</v>
      </c>
      <c r="AG11" s="96">
        <v>40031</v>
      </c>
      <c r="AH11" s="97">
        <v>1</v>
      </c>
      <c r="AI11" s="97">
        <v>1</v>
      </c>
      <c r="AJ11" s="97">
        <v>2</v>
      </c>
      <c r="AK11" s="97">
        <v>0</v>
      </c>
      <c r="AL11" s="610"/>
      <c r="AM11" s="610"/>
      <c r="AN11" s="97">
        <v>1</v>
      </c>
      <c r="AO11" s="97">
        <v>1</v>
      </c>
      <c r="AP11" s="97">
        <v>1</v>
      </c>
      <c r="AQ11" s="97">
        <v>0</v>
      </c>
      <c r="AR11" s="610"/>
      <c r="AS11" s="610"/>
      <c r="AT11" s="97">
        <v>2</v>
      </c>
      <c r="AU11" s="97">
        <v>1</v>
      </c>
      <c r="AV11" s="610"/>
      <c r="AW11" s="97">
        <f t="shared" si="1"/>
        <v>10</v>
      </c>
      <c r="AX11" s="99">
        <v>2</v>
      </c>
      <c r="AY11" s="820">
        <v>4</v>
      </c>
      <c r="AZ11" s="97" t="s">
        <v>281</v>
      </c>
      <c r="BA11" s="97" t="s">
        <v>178</v>
      </c>
      <c r="BB11" s="101">
        <v>4</v>
      </c>
      <c r="BC11" s="14" t="s">
        <v>852</v>
      </c>
      <c r="BD11" s="94"/>
      <c r="BE11" s="244">
        <v>8</v>
      </c>
      <c r="BF11" s="136">
        <v>40013</v>
      </c>
      <c r="BG11" s="97">
        <v>0</v>
      </c>
      <c r="BH11" s="97">
        <v>2</v>
      </c>
      <c r="BI11" s="97">
        <v>0</v>
      </c>
      <c r="BJ11" s="97">
        <v>1</v>
      </c>
      <c r="BK11" s="97">
        <v>2</v>
      </c>
      <c r="BL11" s="97">
        <v>1</v>
      </c>
      <c r="BM11" s="97">
        <v>1</v>
      </c>
      <c r="BN11" s="97">
        <v>2</v>
      </c>
      <c r="BO11" s="97">
        <v>0</v>
      </c>
      <c r="BP11" s="97">
        <v>0</v>
      </c>
      <c r="BQ11" s="97">
        <v>0</v>
      </c>
      <c r="BR11" s="97">
        <v>0</v>
      </c>
      <c r="BS11" s="97">
        <v>0</v>
      </c>
      <c r="BT11" s="97">
        <v>1</v>
      </c>
      <c r="BU11" s="97">
        <v>2</v>
      </c>
      <c r="BV11" s="97">
        <v>1</v>
      </c>
      <c r="BW11" s="97">
        <v>1</v>
      </c>
      <c r="BX11" s="97">
        <v>1</v>
      </c>
      <c r="BY11" s="97">
        <v>0</v>
      </c>
      <c r="BZ11" s="97">
        <v>0</v>
      </c>
      <c r="CA11" s="97">
        <f t="shared" si="2"/>
        <v>15</v>
      </c>
      <c r="CB11" s="103">
        <v>3</v>
      </c>
      <c r="CC11" s="99">
        <v>2</v>
      </c>
      <c r="CD11" s="97" t="s">
        <v>279</v>
      </c>
      <c r="CE11" s="97" t="s">
        <v>179</v>
      </c>
      <c r="CF11" s="97">
        <v>4</v>
      </c>
      <c r="CG11" s="14" t="s">
        <v>841</v>
      </c>
    </row>
    <row r="12" spans="1:86" ht="15.75" x14ac:dyDescent="0.25">
      <c r="A12" s="136">
        <v>9</v>
      </c>
      <c r="B12" s="96">
        <v>40005</v>
      </c>
      <c r="C12" s="97">
        <v>2</v>
      </c>
      <c r="D12" s="97">
        <v>1</v>
      </c>
      <c r="E12" s="97">
        <v>0</v>
      </c>
      <c r="F12" s="97">
        <v>0</v>
      </c>
      <c r="G12" s="97">
        <v>1</v>
      </c>
      <c r="H12" s="97">
        <v>2</v>
      </c>
      <c r="I12" s="97">
        <v>1</v>
      </c>
      <c r="J12" s="97">
        <v>1</v>
      </c>
      <c r="K12" s="97">
        <v>0</v>
      </c>
      <c r="L12" s="97">
        <v>0</v>
      </c>
      <c r="M12" s="97">
        <v>1</v>
      </c>
      <c r="N12" s="97">
        <v>2</v>
      </c>
      <c r="O12" s="97">
        <v>1</v>
      </c>
      <c r="P12" s="97">
        <v>1</v>
      </c>
      <c r="Q12" s="97">
        <v>1</v>
      </c>
      <c r="R12" s="97">
        <v>1</v>
      </c>
      <c r="S12" s="97">
        <v>1</v>
      </c>
      <c r="T12" s="97">
        <v>0</v>
      </c>
      <c r="U12" s="97">
        <v>2</v>
      </c>
      <c r="V12" s="97">
        <v>1</v>
      </c>
      <c r="W12" s="97">
        <v>1</v>
      </c>
      <c r="X12" s="97">
        <v>1</v>
      </c>
      <c r="Y12" s="97">
        <f t="shared" si="0"/>
        <v>21</v>
      </c>
      <c r="Z12" s="821">
        <v>4</v>
      </c>
      <c r="AA12" s="99">
        <v>2</v>
      </c>
      <c r="AB12" s="97" t="s">
        <v>279</v>
      </c>
      <c r="AC12" s="97" t="s">
        <v>179</v>
      </c>
      <c r="AD12" s="97">
        <v>5</v>
      </c>
      <c r="AE12" s="14" t="s">
        <v>832</v>
      </c>
      <c r="AF12" s="122">
        <v>9</v>
      </c>
      <c r="AG12" s="96">
        <v>40033</v>
      </c>
      <c r="AH12" s="97">
        <v>1</v>
      </c>
      <c r="AI12" s="97">
        <v>1</v>
      </c>
      <c r="AJ12" s="97">
        <v>2</v>
      </c>
      <c r="AK12" s="97">
        <v>1</v>
      </c>
      <c r="AL12" s="97">
        <v>0</v>
      </c>
      <c r="AM12" s="97">
        <v>0</v>
      </c>
      <c r="AN12" s="97">
        <v>1</v>
      </c>
      <c r="AO12" s="97">
        <v>1</v>
      </c>
      <c r="AP12" s="97">
        <v>1</v>
      </c>
      <c r="AQ12" s="610"/>
      <c r="AR12" s="97">
        <v>0</v>
      </c>
      <c r="AS12" s="610"/>
      <c r="AT12" s="97">
        <v>2</v>
      </c>
      <c r="AU12" s="97">
        <v>0</v>
      </c>
      <c r="AV12" s="610"/>
      <c r="AW12" s="97">
        <f t="shared" si="1"/>
        <v>10</v>
      </c>
      <c r="AX12" s="99">
        <v>2</v>
      </c>
      <c r="AY12" s="82">
        <v>4</v>
      </c>
      <c r="AZ12" s="97" t="s">
        <v>281</v>
      </c>
      <c r="BA12" s="97" t="s">
        <v>179</v>
      </c>
      <c r="BB12" s="103">
        <v>5</v>
      </c>
      <c r="BC12" s="14" t="s">
        <v>858</v>
      </c>
      <c r="BD12" s="94"/>
      <c r="BE12" s="244">
        <v>9</v>
      </c>
      <c r="BF12" s="136">
        <v>40001</v>
      </c>
      <c r="BG12" s="97">
        <v>1</v>
      </c>
      <c r="BH12" s="97">
        <v>3</v>
      </c>
      <c r="BI12" s="97">
        <v>0</v>
      </c>
      <c r="BJ12" s="97">
        <v>1</v>
      </c>
      <c r="BK12" s="97">
        <v>1</v>
      </c>
      <c r="BL12" s="97">
        <v>1</v>
      </c>
      <c r="BM12" s="97">
        <v>1</v>
      </c>
      <c r="BN12" s="97">
        <v>1</v>
      </c>
      <c r="BO12" s="97">
        <v>0</v>
      </c>
      <c r="BP12" s="97">
        <v>2</v>
      </c>
      <c r="BQ12" s="97">
        <v>1</v>
      </c>
      <c r="BR12" s="97">
        <v>1</v>
      </c>
      <c r="BS12" s="97">
        <v>1</v>
      </c>
      <c r="BT12" s="97">
        <v>0</v>
      </c>
      <c r="BU12" s="97">
        <v>1</v>
      </c>
      <c r="BV12" s="97">
        <v>0</v>
      </c>
      <c r="BW12" s="97">
        <v>0</v>
      </c>
      <c r="BX12" s="97">
        <v>1</v>
      </c>
      <c r="BY12" s="97">
        <v>0</v>
      </c>
      <c r="BZ12" s="97">
        <v>0</v>
      </c>
      <c r="CA12" s="97">
        <f t="shared" si="2"/>
        <v>16</v>
      </c>
      <c r="CB12" s="101">
        <v>3</v>
      </c>
      <c r="CC12" s="99">
        <v>1</v>
      </c>
      <c r="CD12" s="97" t="s">
        <v>279</v>
      </c>
      <c r="CE12" s="97" t="s">
        <v>178</v>
      </c>
      <c r="CF12" s="101">
        <v>3</v>
      </c>
      <c r="CG12" s="14" t="s">
        <v>828</v>
      </c>
    </row>
    <row r="13" spans="1:86" ht="15.75" x14ac:dyDescent="0.25">
      <c r="A13" s="136">
        <v>10</v>
      </c>
      <c r="B13" s="96">
        <v>40006</v>
      </c>
      <c r="C13" s="97">
        <v>2</v>
      </c>
      <c r="D13" s="97">
        <v>2</v>
      </c>
      <c r="E13" s="97">
        <v>1</v>
      </c>
      <c r="F13" s="97">
        <v>2</v>
      </c>
      <c r="G13" s="97">
        <v>3</v>
      </c>
      <c r="H13" s="97">
        <v>1</v>
      </c>
      <c r="I13" s="97">
        <v>0</v>
      </c>
      <c r="J13" s="97">
        <v>1</v>
      </c>
      <c r="K13" s="97">
        <v>0</v>
      </c>
      <c r="L13" s="97">
        <v>0</v>
      </c>
      <c r="M13" s="97">
        <v>1</v>
      </c>
      <c r="N13" s="97">
        <v>2</v>
      </c>
      <c r="O13" s="97">
        <v>1</v>
      </c>
      <c r="P13" s="97">
        <v>1</v>
      </c>
      <c r="Q13" s="97">
        <v>0</v>
      </c>
      <c r="R13" s="97">
        <v>1</v>
      </c>
      <c r="S13" s="97">
        <v>1</v>
      </c>
      <c r="T13" s="97">
        <v>0</v>
      </c>
      <c r="U13" s="97">
        <v>1</v>
      </c>
      <c r="V13" s="97">
        <v>1</v>
      </c>
      <c r="W13" s="97">
        <v>0</v>
      </c>
      <c r="X13" s="97">
        <v>0</v>
      </c>
      <c r="Y13" s="97">
        <f t="shared" si="0"/>
        <v>21</v>
      </c>
      <c r="Z13" s="821">
        <v>4</v>
      </c>
      <c r="AA13" s="99">
        <v>1</v>
      </c>
      <c r="AB13" s="97" t="s">
        <v>279</v>
      </c>
      <c r="AC13" s="97" t="s">
        <v>179</v>
      </c>
      <c r="AD13" s="97">
        <v>3</v>
      </c>
      <c r="AE13" s="14" t="s">
        <v>833</v>
      </c>
      <c r="AF13" s="122">
        <v>10</v>
      </c>
      <c r="AG13" s="96">
        <v>40001</v>
      </c>
      <c r="AH13" s="97">
        <v>1</v>
      </c>
      <c r="AI13" s="97">
        <v>1</v>
      </c>
      <c r="AJ13" s="97">
        <v>0</v>
      </c>
      <c r="AK13" s="97">
        <v>0</v>
      </c>
      <c r="AL13" s="97">
        <v>1</v>
      </c>
      <c r="AM13" s="97">
        <v>1</v>
      </c>
      <c r="AN13" s="97">
        <v>1</v>
      </c>
      <c r="AO13" s="97">
        <v>1</v>
      </c>
      <c r="AP13" s="610"/>
      <c r="AQ13" s="97">
        <v>0</v>
      </c>
      <c r="AR13" s="97">
        <v>1</v>
      </c>
      <c r="AS13" s="97">
        <v>1</v>
      </c>
      <c r="AT13" s="97">
        <v>1</v>
      </c>
      <c r="AU13" s="97">
        <v>2</v>
      </c>
      <c r="AV13" s="610"/>
      <c r="AW13" s="97">
        <f t="shared" si="1"/>
        <v>11</v>
      </c>
      <c r="AX13" s="99">
        <v>1</v>
      </c>
      <c r="AY13" s="821">
        <v>4</v>
      </c>
      <c r="AZ13" s="97" t="s">
        <v>279</v>
      </c>
      <c r="BA13" s="97" t="s">
        <v>178</v>
      </c>
      <c r="BB13" s="103">
        <v>3</v>
      </c>
      <c r="BC13" s="14" t="s">
        <v>828</v>
      </c>
      <c r="BD13" s="94"/>
      <c r="BE13" s="244">
        <v>10</v>
      </c>
      <c r="BF13" s="136">
        <v>40004</v>
      </c>
      <c r="BG13" s="97">
        <v>1</v>
      </c>
      <c r="BH13" s="97">
        <v>2</v>
      </c>
      <c r="BI13" s="97">
        <v>0</v>
      </c>
      <c r="BJ13" s="97">
        <v>1</v>
      </c>
      <c r="BK13" s="97">
        <v>2</v>
      </c>
      <c r="BL13" s="97">
        <v>1</v>
      </c>
      <c r="BM13" s="97">
        <v>1</v>
      </c>
      <c r="BN13" s="97">
        <v>1</v>
      </c>
      <c r="BO13" s="97">
        <v>0</v>
      </c>
      <c r="BP13" s="97">
        <v>0</v>
      </c>
      <c r="BQ13" s="97">
        <v>1</v>
      </c>
      <c r="BR13" s="97">
        <v>1</v>
      </c>
      <c r="BS13" s="97">
        <v>1</v>
      </c>
      <c r="BT13" s="97">
        <v>0</v>
      </c>
      <c r="BU13" s="97">
        <v>1</v>
      </c>
      <c r="BV13" s="97">
        <v>0</v>
      </c>
      <c r="BW13" s="97">
        <v>0</v>
      </c>
      <c r="BX13" s="97">
        <v>1</v>
      </c>
      <c r="BY13" s="97">
        <v>1</v>
      </c>
      <c r="BZ13" s="97">
        <v>1</v>
      </c>
      <c r="CA13" s="97">
        <f t="shared" si="2"/>
        <v>16</v>
      </c>
      <c r="CB13" s="103">
        <v>3</v>
      </c>
      <c r="CC13" s="99">
        <v>2</v>
      </c>
      <c r="CD13" s="97" t="s">
        <v>279</v>
      </c>
      <c r="CE13" s="97" t="s">
        <v>179</v>
      </c>
      <c r="CF13" s="97">
        <v>4</v>
      </c>
      <c r="CG13" s="14" t="s">
        <v>831</v>
      </c>
    </row>
    <row r="14" spans="1:86" ht="15.75" x14ac:dyDescent="0.25">
      <c r="A14" s="136">
        <v>11</v>
      </c>
      <c r="B14" s="96">
        <v>40027</v>
      </c>
      <c r="C14" s="97">
        <v>2</v>
      </c>
      <c r="D14" s="97">
        <v>2</v>
      </c>
      <c r="E14" s="97">
        <v>0</v>
      </c>
      <c r="F14" s="97">
        <v>2</v>
      </c>
      <c r="G14" s="97">
        <v>1</v>
      </c>
      <c r="H14" s="97">
        <v>2</v>
      </c>
      <c r="I14" s="97">
        <v>1</v>
      </c>
      <c r="J14" s="97">
        <v>1</v>
      </c>
      <c r="K14" s="97">
        <v>1</v>
      </c>
      <c r="L14" s="97">
        <v>0</v>
      </c>
      <c r="M14" s="97">
        <v>1</v>
      </c>
      <c r="N14" s="97">
        <v>2</v>
      </c>
      <c r="O14" s="97">
        <v>0</v>
      </c>
      <c r="P14" s="97">
        <v>0</v>
      </c>
      <c r="Q14" s="97">
        <v>0</v>
      </c>
      <c r="R14" s="97">
        <v>1</v>
      </c>
      <c r="S14" s="97">
        <v>1</v>
      </c>
      <c r="T14" s="97">
        <v>0</v>
      </c>
      <c r="U14" s="97">
        <v>2</v>
      </c>
      <c r="V14" s="97">
        <v>0</v>
      </c>
      <c r="W14" s="97">
        <v>1</v>
      </c>
      <c r="X14" s="97">
        <v>1</v>
      </c>
      <c r="Y14" s="97">
        <f t="shared" si="0"/>
        <v>21</v>
      </c>
      <c r="Z14" s="82">
        <v>4</v>
      </c>
      <c r="AA14" s="99">
        <v>2</v>
      </c>
      <c r="AB14" s="97" t="s">
        <v>281</v>
      </c>
      <c r="AC14" s="97" t="s">
        <v>179</v>
      </c>
      <c r="AD14" s="97">
        <v>3</v>
      </c>
      <c r="AE14" s="14" t="s">
        <v>848</v>
      </c>
      <c r="AF14" s="122">
        <v>11</v>
      </c>
      <c r="AG14" s="96">
        <v>40003</v>
      </c>
      <c r="AH14" s="97">
        <v>1</v>
      </c>
      <c r="AI14" s="97">
        <v>1</v>
      </c>
      <c r="AJ14" s="97">
        <v>2</v>
      </c>
      <c r="AK14" s="97">
        <v>0</v>
      </c>
      <c r="AL14" s="97">
        <v>1</v>
      </c>
      <c r="AM14" s="97">
        <v>0</v>
      </c>
      <c r="AN14" s="97">
        <v>1</v>
      </c>
      <c r="AO14" s="97">
        <v>1</v>
      </c>
      <c r="AP14" s="97">
        <v>0</v>
      </c>
      <c r="AQ14" s="97">
        <v>0</v>
      </c>
      <c r="AR14" s="97">
        <v>1</v>
      </c>
      <c r="AS14" s="97">
        <v>0</v>
      </c>
      <c r="AT14" s="97">
        <v>1</v>
      </c>
      <c r="AU14" s="97">
        <v>2</v>
      </c>
      <c r="AV14" s="97">
        <v>0</v>
      </c>
      <c r="AW14" s="97">
        <f t="shared" si="1"/>
        <v>11</v>
      </c>
      <c r="AX14" s="99">
        <v>1</v>
      </c>
      <c r="AY14" s="822">
        <v>4</v>
      </c>
      <c r="AZ14" s="97" t="s">
        <v>279</v>
      </c>
      <c r="BA14" s="97" t="s">
        <v>179</v>
      </c>
      <c r="BB14" s="101">
        <v>4</v>
      </c>
      <c r="BC14" s="14" t="s">
        <v>830</v>
      </c>
      <c r="BD14" s="94"/>
      <c r="BE14" s="244">
        <v>11</v>
      </c>
      <c r="BF14" s="136">
        <v>40025</v>
      </c>
      <c r="BG14" s="97">
        <v>2</v>
      </c>
      <c r="BH14" s="97">
        <v>2</v>
      </c>
      <c r="BI14" s="97">
        <v>0</v>
      </c>
      <c r="BJ14" s="97">
        <v>1</v>
      </c>
      <c r="BK14" s="97">
        <v>3</v>
      </c>
      <c r="BL14" s="97">
        <v>0</v>
      </c>
      <c r="BM14" s="97">
        <v>1</v>
      </c>
      <c r="BN14" s="97">
        <v>0</v>
      </c>
      <c r="BO14" s="97">
        <v>1</v>
      </c>
      <c r="BP14" s="97">
        <v>1</v>
      </c>
      <c r="BQ14" s="97">
        <v>0</v>
      </c>
      <c r="BR14" s="97">
        <v>0</v>
      </c>
      <c r="BS14" s="97">
        <v>2</v>
      </c>
      <c r="BT14" s="97">
        <v>1</v>
      </c>
      <c r="BU14" s="97">
        <v>1</v>
      </c>
      <c r="BV14" s="97">
        <v>1</v>
      </c>
      <c r="BW14" s="97">
        <v>1</v>
      </c>
      <c r="BX14" s="97">
        <v>0</v>
      </c>
      <c r="BY14" s="97">
        <v>0</v>
      </c>
      <c r="BZ14" s="97">
        <v>0</v>
      </c>
      <c r="CA14" s="97">
        <f t="shared" si="2"/>
        <v>17</v>
      </c>
      <c r="CB14" s="103">
        <v>3</v>
      </c>
      <c r="CC14" s="99">
        <v>2</v>
      </c>
      <c r="CD14" s="97" t="s">
        <v>281</v>
      </c>
      <c r="CE14" s="97" t="s">
        <v>179</v>
      </c>
      <c r="CF14" s="97">
        <v>4</v>
      </c>
      <c r="CG14" s="14" t="s">
        <v>846</v>
      </c>
    </row>
    <row r="15" spans="1:86" ht="15.75" x14ac:dyDescent="0.25">
      <c r="A15" s="136">
        <v>12</v>
      </c>
      <c r="B15" s="96"/>
      <c r="C15" s="97">
        <v>2</v>
      </c>
      <c r="D15" s="97">
        <v>1</v>
      </c>
      <c r="E15" s="97">
        <v>0</v>
      </c>
      <c r="F15" s="97">
        <v>0</v>
      </c>
      <c r="G15" s="97">
        <v>1</v>
      </c>
      <c r="H15" s="97">
        <v>1</v>
      </c>
      <c r="I15" s="97">
        <v>1</v>
      </c>
      <c r="J15" s="97">
        <v>1</v>
      </c>
      <c r="K15" s="97">
        <v>1</v>
      </c>
      <c r="L15" s="97">
        <v>1</v>
      </c>
      <c r="M15" s="97">
        <v>1</v>
      </c>
      <c r="N15" s="97">
        <v>1</v>
      </c>
      <c r="O15" s="97">
        <v>1</v>
      </c>
      <c r="P15" s="97">
        <v>1</v>
      </c>
      <c r="Q15" s="97">
        <v>1</v>
      </c>
      <c r="R15" s="97">
        <v>1</v>
      </c>
      <c r="S15" s="97">
        <v>1</v>
      </c>
      <c r="T15" s="97">
        <v>1</v>
      </c>
      <c r="U15" s="97">
        <v>2</v>
      </c>
      <c r="V15" s="97">
        <v>0</v>
      </c>
      <c r="W15" s="97">
        <v>1</v>
      </c>
      <c r="X15" s="97">
        <v>1</v>
      </c>
      <c r="Y15" s="97">
        <f t="shared" si="0"/>
        <v>21</v>
      </c>
      <c r="Z15" s="820">
        <v>4</v>
      </c>
      <c r="AA15" s="99">
        <v>2</v>
      </c>
      <c r="AB15" s="97" t="s">
        <v>281</v>
      </c>
      <c r="AC15" s="97" t="s">
        <v>179</v>
      </c>
      <c r="AD15" s="101">
        <v>4</v>
      </c>
      <c r="AE15" s="14" t="s">
        <v>858</v>
      </c>
      <c r="AF15" s="122">
        <v>12</v>
      </c>
      <c r="AG15" s="96">
        <v>40008</v>
      </c>
      <c r="AH15" s="97">
        <v>1</v>
      </c>
      <c r="AI15" s="97">
        <v>1</v>
      </c>
      <c r="AJ15" s="97">
        <v>2</v>
      </c>
      <c r="AK15" s="97">
        <v>0</v>
      </c>
      <c r="AL15" s="97">
        <v>1</v>
      </c>
      <c r="AM15" s="97">
        <v>0</v>
      </c>
      <c r="AN15" s="97">
        <v>1</v>
      </c>
      <c r="AO15" s="97">
        <v>0</v>
      </c>
      <c r="AP15" s="97">
        <v>1</v>
      </c>
      <c r="AQ15" s="97">
        <v>2</v>
      </c>
      <c r="AR15" s="97">
        <v>0</v>
      </c>
      <c r="AS15" s="97">
        <v>0</v>
      </c>
      <c r="AT15" s="97">
        <v>2</v>
      </c>
      <c r="AU15" s="97">
        <v>0</v>
      </c>
      <c r="AV15" s="97">
        <v>0</v>
      </c>
      <c r="AW15" s="97">
        <f t="shared" si="1"/>
        <v>11</v>
      </c>
      <c r="AX15" s="99">
        <v>2</v>
      </c>
      <c r="AY15" s="821">
        <v>4</v>
      </c>
      <c r="AZ15" s="97" t="s">
        <v>279</v>
      </c>
      <c r="BA15" s="97" t="s">
        <v>179</v>
      </c>
      <c r="BB15" s="103">
        <v>5</v>
      </c>
      <c r="BC15" s="14" t="s">
        <v>835</v>
      </c>
      <c r="BD15" s="94"/>
      <c r="BE15" s="244">
        <v>12</v>
      </c>
      <c r="BF15" s="136">
        <v>40027</v>
      </c>
      <c r="BG15" s="97">
        <v>0</v>
      </c>
      <c r="BH15" s="97">
        <v>3</v>
      </c>
      <c r="BI15" s="97">
        <v>0</v>
      </c>
      <c r="BJ15" s="97">
        <v>1</v>
      </c>
      <c r="BK15" s="97">
        <v>2</v>
      </c>
      <c r="BL15" s="97">
        <v>0</v>
      </c>
      <c r="BM15" s="97">
        <v>1</v>
      </c>
      <c r="BN15" s="97">
        <v>1</v>
      </c>
      <c r="BO15" s="97">
        <v>3</v>
      </c>
      <c r="BP15" s="97">
        <v>0</v>
      </c>
      <c r="BQ15" s="97">
        <v>0</v>
      </c>
      <c r="BR15" s="97">
        <v>1</v>
      </c>
      <c r="BS15" s="97">
        <v>2</v>
      </c>
      <c r="BT15" s="97">
        <v>0</v>
      </c>
      <c r="BU15" s="97">
        <v>2</v>
      </c>
      <c r="BV15" s="97">
        <v>1</v>
      </c>
      <c r="BW15" s="97">
        <v>0</v>
      </c>
      <c r="BX15" s="97">
        <v>0</v>
      </c>
      <c r="BY15" s="97">
        <v>0</v>
      </c>
      <c r="BZ15" s="97">
        <v>0</v>
      </c>
      <c r="CA15" s="97">
        <f t="shared" si="2"/>
        <v>17</v>
      </c>
      <c r="CB15" s="103">
        <v>3</v>
      </c>
      <c r="CC15" s="99">
        <v>2</v>
      </c>
      <c r="CD15" s="97" t="s">
        <v>281</v>
      </c>
      <c r="CE15" s="97" t="s">
        <v>179</v>
      </c>
      <c r="CF15" s="97">
        <v>4</v>
      </c>
      <c r="CG15" s="14" t="s">
        <v>848</v>
      </c>
    </row>
    <row r="16" spans="1:86" ht="15.75" x14ac:dyDescent="0.25">
      <c r="A16" s="136">
        <v>13</v>
      </c>
      <c r="B16" s="96">
        <v>40007</v>
      </c>
      <c r="C16" s="97">
        <v>2</v>
      </c>
      <c r="D16" s="97">
        <v>2</v>
      </c>
      <c r="E16" s="97">
        <v>0</v>
      </c>
      <c r="F16" s="97">
        <v>2</v>
      </c>
      <c r="G16" s="97">
        <v>1</v>
      </c>
      <c r="H16" s="97">
        <v>2</v>
      </c>
      <c r="I16" s="97">
        <v>1</v>
      </c>
      <c r="J16" s="97">
        <v>0</v>
      </c>
      <c r="K16" s="97">
        <v>0</v>
      </c>
      <c r="L16" s="97">
        <v>0</v>
      </c>
      <c r="M16" s="97">
        <v>1</v>
      </c>
      <c r="N16" s="97">
        <v>0</v>
      </c>
      <c r="O16" s="97">
        <v>1</v>
      </c>
      <c r="P16" s="97">
        <v>1</v>
      </c>
      <c r="Q16" s="97">
        <v>1</v>
      </c>
      <c r="R16" s="97">
        <v>1</v>
      </c>
      <c r="S16" s="97">
        <v>1</v>
      </c>
      <c r="T16" s="97">
        <v>1</v>
      </c>
      <c r="U16" s="97">
        <v>2</v>
      </c>
      <c r="V16" s="97">
        <v>1</v>
      </c>
      <c r="W16" s="97">
        <v>1</v>
      </c>
      <c r="X16" s="97">
        <v>1</v>
      </c>
      <c r="Y16" s="97">
        <f t="shared" si="0"/>
        <v>22</v>
      </c>
      <c r="Z16" s="822">
        <v>4</v>
      </c>
      <c r="AA16" s="99">
        <v>1</v>
      </c>
      <c r="AB16" s="97" t="s">
        <v>279</v>
      </c>
      <c r="AC16" s="97" t="s">
        <v>178</v>
      </c>
      <c r="AD16" s="101">
        <v>4</v>
      </c>
      <c r="AE16" s="14" t="s">
        <v>834</v>
      </c>
      <c r="AF16" s="122">
        <v>13</v>
      </c>
      <c r="AG16" s="96">
        <v>40012</v>
      </c>
      <c r="AH16" s="97">
        <v>1</v>
      </c>
      <c r="AI16" s="97">
        <v>1</v>
      </c>
      <c r="AJ16" s="97">
        <v>2</v>
      </c>
      <c r="AK16" s="97">
        <v>1</v>
      </c>
      <c r="AL16" s="97">
        <v>0</v>
      </c>
      <c r="AM16" s="97">
        <v>0</v>
      </c>
      <c r="AN16" s="97">
        <v>1</v>
      </c>
      <c r="AO16" s="97">
        <v>1</v>
      </c>
      <c r="AP16" s="97">
        <v>1</v>
      </c>
      <c r="AQ16" s="97">
        <v>1</v>
      </c>
      <c r="AR16" s="97">
        <v>0</v>
      </c>
      <c r="AS16" s="97">
        <v>0</v>
      </c>
      <c r="AT16" s="97">
        <v>2</v>
      </c>
      <c r="AU16" s="97">
        <v>0</v>
      </c>
      <c r="AV16" s="97">
        <v>0</v>
      </c>
      <c r="AW16" s="97">
        <f t="shared" si="1"/>
        <v>11</v>
      </c>
      <c r="AX16" s="99">
        <v>2</v>
      </c>
      <c r="AY16" s="821">
        <v>4</v>
      </c>
      <c r="AZ16" s="97" t="s">
        <v>279</v>
      </c>
      <c r="BA16" s="97" t="s">
        <v>178</v>
      </c>
      <c r="BB16" s="103">
        <v>5</v>
      </c>
      <c r="BC16" s="14" t="s">
        <v>840</v>
      </c>
      <c r="BD16" s="94"/>
      <c r="BE16" s="244">
        <v>13</v>
      </c>
      <c r="BF16" s="136">
        <v>40030</v>
      </c>
      <c r="BG16" s="97">
        <v>1</v>
      </c>
      <c r="BH16" s="97">
        <v>3</v>
      </c>
      <c r="BI16" s="97">
        <v>0</v>
      </c>
      <c r="BJ16" s="97">
        <v>0</v>
      </c>
      <c r="BK16" s="97">
        <v>3</v>
      </c>
      <c r="BL16" s="97">
        <v>2</v>
      </c>
      <c r="BM16" s="97">
        <v>1</v>
      </c>
      <c r="BN16" s="97">
        <v>0</v>
      </c>
      <c r="BO16" s="97">
        <v>0</v>
      </c>
      <c r="BP16" s="97">
        <v>2</v>
      </c>
      <c r="BQ16" s="97">
        <v>0</v>
      </c>
      <c r="BR16" s="97">
        <v>0</v>
      </c>
      <c r="BS16" s="97">
        <v>0</v>
      </c>
      <c r="BT16" s="97">
        <v>1</v>
      </c>
      <c r="BU16" s="97">
        <v>1</v>
      </c>
      <c r="BV16" s="97">
        <v>1</v>
      </c>
      <c r="BW16" s="97">
        <v>1</v>
      </c>
      <c r="BX16" s="97">
        <v>1</v>
      </c>
      <c r="BY16" s="97">
        <v>0</v>
      </c>
      <c r="BZ16" s="97">
        <v>0</v>
      </c>
      <c r="CA16" s="97">
        <f t="shared" si="2"/>
        <v>17</v>
      </c>
      <c r="CB16" s="103">
        <v>3</v>
      </c>
      <c r="CC16" s="99">
        <v>2</v>
      </c>
      <c r="CD16" s="97" t="s">
        <v>281</v>
      </c>
      <c r="CE16" s="97" t="s">
        <v>178</v>
      </c>
      <c r="CF16" s="97">
        <v>4</v>
      </c>
      <c r="CG16" s="14" t="s">
        <v>851</v>
      </c>
    </row>
    <row r="17" spans="1:85" ht="15.75" x14ac:dyDescent="0.25">
      <c r="A17" s="136">
        <v>14</v>
      </c>
      <c r="B17" s="96">
        <v>40008</v>
      </c>
      <c r="C17" s="97">
        <v>2</v>
      </c>
      <c r="D17" s="97">
        <v>2</v>
      </c>
      <c r="E17" s="97">
        <v>0</v>
      </c>
      <c r="F17" s="97">
        <v>0</v>
      </c>
      <c r="G17" s="97">
        <v>3</v>
      </c>
      <c r="H17" s="97">
        <v>2</v>
      </c>
      <c r="I17" s="97">
        <v>1</v>
      </c>
      <c r="J17" s="97">
        <v>0</v>
      </c>
      <c r="K17" s="97">
        <v>1</v>
      </c>
      <c r="L17" s="97">
        <v>1</v>
      </c>
      <c r="M17" s="97">
        <v>1</v>
      </c>
      <c r="N17" s="97">
        <v>1</v>
      </c>
      <c r="O17" s="97">
        <v>1</v>
      </c>
      <c r="P17" s="97">
        <v>0</v>
      </c>
      <c r="Q17" s="97">
        <v>1</v>
      </c>
      <c r="R17" s="97">
        <v>1</v>
      </c>
      <c r="S17" s="97">
        <v>1</v>
      </c>
      <c r="T17" s="97">
        <v>1</v>
      </c>
      <c r="U17" s="97">
        <v>2</v>
      </c>
      <c r="V17" s="97">
        <v>0</v>
      </c>
      <c r="W17" s="97">
        <v>1</v>
      </c>
      <c r="X17" s="97">
        <v>1</v>
      </c>
      <c r="Y17" s="97">
        <f t="shared" si="0"/>
        <v>23</v>
      </c>
      <c r="Z17" s="821">
        <v>4</v>
      </c>
      <c r="AA17" s="99">
        <v>1</v>
      </c>
      <c r="AB17" s="97" t="s">
        <v>279</v>
      </c>
      <c r="AC17" s="97" t="s">
        <v>179</v>
      </c>
      <c r="AD17" s="97">
        <v>5</v>
      </c>
      <c r="AE17" s="14" t="s">
        <v>835</v>
      </c>
      <c r="AF17" s="122">
        <v>14</v>
      </c>
      <c r="AG17" s="96">
        <v>40023</v>
      </c>
      <c r="AH17" s="97">
        <v>0</v>
      </c>
      <c r="AI17" s="97">
        <v>1</v>
      </c>
      <c r="AJ17" s="97">
        <v>2</v>
      </c>
      <c r="AK17" s="97">
        <v>1</v>
      </c>
      <c r="AL17" s="97">
        <v>1</v>
      </c>
      <c r="AM17" s="97">
        <v>0</v>
      </c>
      <c r="AN17" s="97">
        <v>1</v>
      </c>
      <c r="AO17" s="97">
        <v>1</v>
      </c>
      <c r="AP17" s="97">
        <v>0</v>
      </c>
      <c r="AQ17" s="97">
        <v>0</v>
      </c>
      <c r="AR17" s="97">
        <v>0</v>
      </c>
      <c r="AS17" s="97">
        <v>0</v>
      </c>
      <c r="AT17" s="97">
        <v>2</v>
      </c>
      <c r="AU17" s="97">
        <v>2</v>
      </c>
      <c r="AV17" s="610"/>
      <c r="AW17" s="97">
        <f t="shared" si="1"/>
        <v>11</v>
      </c>
      <c r="AX17" s="99">
        <v>1</v>
      </c>
      <c r="AY17" s="820">
        <v>4</v>
      </c>
      <c r="AZ17" s="97" t="s">
        <v>281</v>
      </c>
      <c r="BA17" s="97" t="s">
        <v>178</v>
      </c>
      <c r="BB17" s="101">
        <v>4</v>
      </c>
      <c r="BC17" s="14" t="s">
        <v>844</v>
      </c>
      <c r="BD17" s="94"/>
      <c r="BE17" s="244">
        <v>14</v>
      </c>
      <c r="BF17" s="136">
        <v>40005</v>
      </c>
      <c r="BG17" s="97">
        <v>0</v>
      </c>
      <c r="BH17" s="97">
        <v>0</v>
      </c>
      <c r="BI17" s="97">
        <v>3</v>
      </c>
      <c r="BJ17" s="97">
        <v>1</v>
      </c>
      <c r="BK17" s="97">
        <v>3</v>
      </c>
      <c r="BL17" s="97">
        <v>2</v>
      </c>
      <c r="BM17" s="97">
        <v>1</v>
      </c>
      <c r="BN17" s="97">
        <v>2</v>
      </c>
      <c r="BO17" s="97">
        <v>0</v>
      </c>
      <c r="BP17" s="97">
        <v>1</v>
      </c>
      <c r="BQ17" s="97">
        <v>1</v>
      </c>
      <c r="BR17" s="97">
        <v>1</v>
      </c>
      <c r="BS17" s="97">
        <v>0</v>
      </c>
      <c r="BT17" s="97">
        <v>1</v>
      </c>
      <c r="BU17" s="97">
        <v>1</v>
      </c>
      <c r="BV17" s="97">
        <v>0</v>
      </c>
      <c r="BW17" s="97">
        <v>0</v>
      </c>
      <c r="BX17" s="97">
        <v>1</v>
      </c>
      <c r="BY17" s="97">
        <v>0</v>
      </c>
      <c r="BZ17" s="97">
        <v>0</v>
      </c>
      <c r="CA17" s="97">
        <f t="shared" si="2"/>
        <v>18</v>
      </c>
      <c r="CB17" s="101">
        <v>3</v>
      </c>
      <c r="CC17" s="99">
        <v>1</v>
      </c>
      <c r="CD17" s="97" t="s">
        <v>279</v>
      </c>
      <c r="CE17" s="97" t="s">
        <v>179</v>
      </c>
      <c r="CF17" s="101">
        <v>3</v>
      </c>
      <c r="CG17" s="14" t="s">
        <v>832</v>
      </c>
    </row>
    <row r="18" spans="1:85" ht="15.75" x14ac:dyDescent="0.25">
      <c r="A18" s="136">
        <v>15</v>
      </c>
      <c r="B18" s="96">
        <v>40028</v>
      </c>
      <c r="C18" s="97">
        <v>2</v>
      </c>
      <c r="D18" s="97">
        <v>1</v>
      </c>
      <c r="E18" s="97">
        <v>0</v>
      </c>
      <c r="F18" s="97">
        <v>0</v>
      </c>
      <c r="G18" s="97">
        <v>3</v>
      </c>
      <c r="H18" s="97">
        <v>1</v>
      </c>
      <c r="I18" s="97">
        <v>1</v>
      </c>
      <c r="J18" s="97">
        <v>1</v>
      </c>
      <c r="K18" s="97">
        <v>1</v>
      </c>
      <c r="L18" s="97">
        <v>1</v>
      </c>
      <c r="M18" s="97">
        <v>1</v>
      </c>
      <c r="N18" s="97">
        <v>1</v>
      </c>
      <c r="O18" s="97">
        <v>1</v>
      </c>
      <c r="P18" s="97">
        <v>1</v>
      </c>
      <c r="Q18" s="97">
        <v>1</v>
      </c>
      <c r="R18" s="97">
        <v>1</v>
      </c>
      <c r="S18" s="97">
        <v>1</v>
      </c>
      <c r="T18" s="97">
        <v>1</v>
      </c>
      <c r="U18" s="97">
        <v>2</v>
      </c>
      <c r="V18" s="97">
        <v>0</v>
      </c>
      <c r="W18" s="97">
        <v>1</v>
      </c>
      <c r="X18" s="97">
        <v>1</v>
      </c>
      <c r="Y18" s="97">
        <f t="shared" si="0"/>
        <v>23</v>
      </c>
      <c r="Z18" s="82">
        <v>4</v>
      </c>
      <c r="AA18" s="99">
        <v>1</v>
      </c>
      <c r="AB18" s="97" t="s">
        <v>281</v>
      </c>
      <c r="AC18" s="97" t="s">
        <v>179</v>
      </c>
      <c r="AD18" s="97">
        <v>3</v>
      </c>
      <c r="AE18" s="14" t="s">
        <v>849</v>
      </c>
      <c r="AF18" s="122">
        <v>15</v>
      </c>
      <c r="AG18" s="96">
        <v>40029</v>
      </c>
      <c r="AH18" s="97">
        <v>1</v>
      </c>
      <c r="AI18" s="97">
        <v>0</v>
      </c>
      <c r="AJ18" s="97">
        <v>2</v>
      </c>
      <c r="AK18" s="97">
        <v>0</v>
      </c>
      <c r="AL18" s="97">
        <v>1</v>
      </c>
      <c r="AM18" s="97">
        <v>0</v>
      </c>
      <c r="AN18" s="97">
        <v>1</v>
      </c>
      <c r="AO18" s="97">
        <v>1</v>
      </c>
      <c r="AP18" s="97">
        <v>0</v>
      </c>
      <c r="AQ18" s="97">
        <v>0</v>
      </c>
      <c r="AR18" s="97">
        <v>1</v>
      </c>
      <c r="AS18" s="97">
        <v>0</v>
      </c>
      <c r="AT18" s="97">
        <v>2</v>
      </c>
      <c r="AU18" s="97">
        <v>2</v>
      </c>
      <c r="AV18" s="97">
        <v>0</v>
      </c>
      <c r="AW18" s="97">
        <f t="shared" si="1"/>
        <v>11</v>
      </c>
      <c r="AX18" s="99">
        <v>2</v>
      </c>
      <c r="AY18" s="82">
        <v>4</v>
      </c>
      <c r="AZ18" s="97" t="s">
        <v>281</v>
      </c>
      <c r="BA18" s="97" t="s">
        <v>178</v>
      </c>
      <c r="BB18" s="103">
        <v>3</v>
      </c>
      <c r="BC18" s="14" t="s">
        <v>850</v>
      </c>
      <c r="BD18" s="94"/>
      <c r="BE18" s="244">
        <v>15</v>
      </c>
      <c r="BF18" s="136">
        <v>40014</v>
      </c>
      <c r="BG18" s="97">
        <v>1</v>
      </c>
      <c r="BH18" s="97">
        <v>2</v>
      </c>
      <c r="BI18" s="97">
        <v>2</v>
      </c>
      <c r="BJ18" s="97">
        <v>1</v>
      </c>
      <c r="BK18" s="97">
        <v>3</v>
      </c>
      <c r="BL18" s="97">
        <v>0</v>
      </c>
      <c r="BM18" s="97">
        <v>1</v>
      </c>
      <c r="BN18" s="97">
        <v>2</v>
      </c>
      <c r="BO18" s="97">
        <v>0</v>
      </c>
      <c r="BP18" s="97">
        <v>1</v>
      </c>
      <c r="BQ18" s="97">
        <v>1</v>
      </c>
      <c r="BR18" s="97">
        <v>0</v>
      </c>
      <c r="BS18" s="97">
        <v>0</v>
      </c>
      <c r="BT18" s="97">
        <v>0</v>
      </c>
      <c r="BU18" s="97">
        <v>1</v>
      </c>
      <c r="BV18" s="97">
        <v>0</v>
      </c>
      <c r="BW18" s="97">
        <v>1</v>
      </c>
      <c r="BX18" s="97">
        <v>1</v>
      </c>
      <c r="BY18" s="97">
        <v>0</v>
      </c>
      <c r="BZ18" s="97">
        <v>1</v>
      </c>
      <c r="CA18" s="97">
        <f t="shared" si="2"/>
        <v>18</v>
      </c>
      <c r="CB18" s="103">
        <v>3</v>
      </c>
      <c r="CC18" s="99">
        <v>1</v>
      </c>
      <c r="CD18" s="97" t="s">
        <v>279</v>
      </c>
      <c r="CE18" s="97" t="s">
        <v>178</v>
      </c>
      <c r="CF18" s="97">
        <v>4</v>
      </c>
      <c r="CG18" s="606" t="s">
        <v>855</v>
      </c>
    </row>
    <row r="19" spans="1:85" ht="15.75" x14ac:dyDescent="0.25">
      <c r="A19" s="136">
        <v>16</v>
      </c>
      <c r="B19" s="96">
        <v>40024</v>
      </c>
      <c r="C19" s="97">
        <v>2</v>
      </c>
      <c r="D19" s="97">
        <v>2</v>
      </c>
      <c r="E19" s="97">
        <v>0</v>
      </c>
      <c r="F19" s="97">
        <v>2</v>
      </c>
      <c r="G19" s="97">
        <v>1</v>
      </c>
      <c r="H19" s="97">
        <v>1</v>
      </c>
      <c r="I19" s="97">
        <v>1</v>
      </c>
      <c r="J19" s="97">
        <v>1</v>
      </c>
      <c r="K19" s="97">
        <v>0</v>
      </c>
      <c r="L19" s="97">
        <v>0</v>
      </c>
      <c r="M19" s="97">
        <v>1</v>
      </c>
      <c r="N19" s="97">
        <v>1</v>
      </c>
      <c r="O19" s="97">
        <v>1</v>
      </c>
      <c r="P19" s="97">
        <v>1</v>
      </c>
      <c r="Q19" s="97">
        <v>1</v>
      </c>
      <c r="R19" s="97">
        <v>1</v>
      </c>
      <c r="S19" s="97">
        <v>1</v>
      </c>
      <c r="T19" s="97">
        <v>1</v>
      </c>
      <c r="U19" s="97">
        <v>2</v>
      </c>
      <c r="V19" s="97">
        <v>1</v>
      </c>
      <c r="W19" s="97">
        <v>1</v>
      </c>
      <c r="X19" s="97">
        <v>2</v>
      </c>
      <c r="Y19" s="97">
        <f t="shared" si="0"/>
        <v>24</v>
      </c>
      <c r="Z19" s="82">
        <v>4</v>
      </c>
      <c r="AA19" s="99">
        <v>1</v>
      </c>
      <c r="AB19" s="97" t="s">
        <v>281</v>
      </c>
      <c r="AC19" s="97" t="s">
        <v>178</v>
      </c>
      <c r="AD19" s="97">
        <v>5</v>
      </c>
      <c r="AE19" s="14" t="s">
        <v>845</v>
      </c>
      <c r="AF19" s="122">
        <v>16</v>
      </c>
      <c r="AG19" s="96">
        <v>40027</v>
      </c>
      <c r="AH19" s="97">
        <v>1</v>
      </c>
      <c r="AI19" s="97">
        <v>1</v>
      </c>
      <c r="AJ19" s="97">
        <v>1</v>
      </c>
      <c r="AK19" s="97">
        <v>1</v>
      </c>
      <c r="AL19" s="97">
        <v>0</v>
      </c>
      <c r="AM19" s="97">
        <v>0</v>
      </c>
      <c r="AN19" s="97">
        <v>1</v>
      </c>
      <c r="AO19" s="97">
        <v>1</v>
      </c>
      <c r="AP19" s="97">
        <v>1</v>
      </c>
      <c r="AQ19" s="97">
        <v>2</v>
      </c>
      <c r="AR19" s="97">
        <v>1</v>
      </c>
      <c r="AS19" s="610"/>
      <c r="AT19" s="97">
        <v>2</v>
      </c>
      <c r="AU19" s="97">
        <v>0</v>
      </c>
      <c r="AV19" s="610"/>
      <c r="AW19" s="97">
        <f t="shared" si="1"/>
        <v>12</v>
      </c>
      <c r="AX19" s="99">
        <v>2</v>
      </c>
      <c r="AY19" s="820">
        <v>4</v>
      </c>
      <c r="AZ19" s="97" t="s">
        <v>281</v>
      </c>
      <c r="BA19" s="97" t="s">
        <v>179</v>
      </c>
      <c r="BB19" s="101">
        <v>4</v>
      </c>
      <c r="BC19" s="14" t="s">
        <v>848</v>
      </c>
      <c r="BD19" s="94"/>
      <c r="BE19" s="244">
        <v>16</v>
      </c>
      <c r="BF19" s="136">
        <v>40002</v>
      </c>
      <c r="BG19" s="97">
        <v>1</v>
      </c>
      <c r="BH19" s="97">
        <v>3</v>
      </c>
      <c r="BI19" s="97">
        <v>0</v>
      </c>
      <c r="BJ19" s="97">
        <v>1</v>
      </c>
      <c r="BK19" s="97">
        <v>3</v>
      </c>
      <c r="BL19" s="97">
        <v>2</v>
      </c>
      <c r="BM19" s="97">
        <v>1</v>
      </c>
      <c r="BN19" s="97">
        <v>1</v>
      </c>
      <c r="BO19" s="97">
        <v>0</v>
      </c>
      <c r="BP19" s="97">
        <v>1</v>
      </c>
      <c r="BQ19" s="97">
        <v>0</v>
      </c>
      <c r="BR19" s="97">
        <v>1</v>
      </c>
      <c r="BS19" s="97">
        <v>2</v>
      </c>
      <c r="BT19" s="97">
        <v>1</v>
      </c>
      <c r="BU19" s="97">
        <v>1</v>
      </c>
      <c r="BV19" s="97">
        <v>1</v>
      </c>
      <c r="BW19" s="97">
        <v>1</v>
      </c>
      <c r="BX19" s="97">
        <v>1</v>
      </c>
      <c r="BY19" s="97">
        <v>0</v>
      </c>
      <c r="BZ19" s="97">
        <v>0</v>
      </c>
      <c r="CA19" s="97">
        <f t="shared" si="2"/>
        <v>21</v>
      </c>
      <c r="CB19" s="616">
        <v>3</v>
      </c>
      <c r="CC19" s="99">
        <v>2</v>
      </c>
      <c r="CD19" s="97" t="s">
        <v>279</v>
      </c>
      <c r="CE19" s="97" t="s">
        <v>179</v>
      </c>
      <c r="CF19" s="97">
        <v>4</v>
      </c>
      <c r="CG19" s="14" t="s">
        <v>829</v>
      </c>
    </row>
    <row r="20" spans="1:85" ht="15.75" x14ac:dyDescent="0.25">
      <c r="A20" s="136">
        <v>17</v>
      </c>
      <c r="B20" s="96">
        <v>40013</v>
      </c>
      <c r="C20" s="97">
        <v>2</v>
      </c>
      <c r="D20" s="97">
        <v>2</v>
      </c>
      <c r="E20" s="97">
        <v>0</v>
      </c>
      <c r="F20" s="97">
        <v>2</v>
      </c>
      <c r="G20" s="97">
        <v>1</v>
      </c>
      <c r="H20" s="97">
        <v>2</v>
      </c>
      <c r="I20" s="97">
        <v>1</v>
      </c>
      <c r="J20" s="97">
        <v>1</v>
      </c>
      <c r="K20" s="97">
        <v>1</v>
      </c>
      <c r="L20" s="97">
        <v>1</v>
      </c>
      <c r="M20" s="97">
        <v>1</v>
      </c>
      <c r="N20" s="97">
        <v>2</v>
      </c>
      <c r="O20" s="97">
        <v>1</v>
      </c>
      <c r="P20" s="97">
        <v>1</v>
      </c>
      <c r="Q20" s="97">
        <v>1</v>
      </c>
      <c r="R20" s="97">
        <v>1</v>
      </c>
      <c r="S20" s="97">
        <v>1</v>
      </c>
      <c r="T20" s="97">
        <v>0</v>
      </c>
      <c r="U20" s="97">
        <v>2</v>
      </c>
      <c r="V20" s="97">
        <v>0</v>
      </c>
      <c r="W20" s="97">
        <v>1</v>
      </c>
      <c r="X20" s="97">
        <v>1</v>
      </c>
      <c r="Y20" s="97">
        <f t="shared" si="0"/>
        <v>25</v>
      </c>
      <c r="Z20" s="822">
        <v>4</v>
      </c>
      <c r="AA20" s="99">
        <v>2</v>
      </c>
      <c r="AB20" s="97" t="s">
        <v>279</v>
      </c>
      <c r="AC20" s="97" t="s">
        <v>179</v>
      </c>
      <c r="AD20" s="101">
        <v>4</v>
      </c>
      <c r="AE20" s="14" t="s">
        <v>841</v>
      </c>
      <c r="AF20" s="122">
        <v>17</v>
      </c>
      <c r="AG20" s="96">
        <v>40032</v>
      </c>
      <c r="AH20" s="97">
        <v>1</v>
      </c>
      <c r="AI20" s="97">
        <v>1</v>
      </c>
      <c r="AJ20" s="97">
        <v>2</v>
      </c>
      <c r="AK20" s="97">
        <v>1</v>
      </c>
      <c r="AL20" s="97">
        <v>1</v>
      </c>
      <c r="AM20" s="97">
        <v>0</v>
      </c>
      <c r="AN20" s="97">
        <v>1</v>
      </c>
      <c r="AO20" s="97">
        <v>0</v>
      </c>
      <c r="AP20" s="97">
        <v>0</v>
      </c>
      <c r="AQ20" s="97">
        <v>1</v>
      </c>
      <c r="AR20" s="97">
        <v>1</v>
      </c>
      <c r="AS20" s="97">
        <v>0</v>
      </c>
      <c r="AT20" s="97">
        <v>1</v>
      </c>
      <c r="AU20" s="97">
        <v>2</v>
      </c>
      <c r="AV20" s="610"/>
      <c r="AW20" s="97">
        <f t="shared" si="1"/>
        <v>12</v>
      </c>
      <c r="AX20" s="99">
        <v>1</v>
      </c>
      <c r="AY20" s="820">
        <v>4</v>
      </c>
      <c r="AZ20" s="97" t="s">
        <v>281</v>
      </c>
      <c r="BA20" s="97" t="s">
        <v>178</v>
      </c>
      <c r="BB20" s="101">
        <v>4</v>
      </c>
      <c r="BC20" s="14" t="s">
        <v>853</v>
      </c>
      <c r="BD20" s="94"/>
      <c r="BE20" s="244">
        <v>17</v>
      </c>
      <c r="BF20" s="136">
        <v>40003</v>
      </c>
      <c r="BG20" s="97">
        <v>1</v>
      </c>
      <c r="BH20" s="97">
        <v>3</v>
      </c>
      <c r="BI20" s="97">
        <v>2</v>
      </c>
      <c r="BJ20" s="97">
        <v>1</v>
      </c>
      <c r="BK20" s="97">
        <v>2</v>
      </c>
      <c r="BL20" s="97">
        <v>2</v>
      </c>
      <c r="BM20" s="97">
        <v>1</v>
      </c>
      <c r="BN20" s="97">
        <v>1</v>
      </c>
      <c r="BO20" s="97">
        <v>0</v>
      </c>
      <c r="BP20" s="97">
        <v>0</v>
      </c>
      <c r="BQ20" s="97">
        <v>1</v>
      </c>
      <c r="BR20" s="97">
        <v>1</v>
      </c>
      <c r="BS20" s="97">
        <v>0</v>
      </c>
      <c r="BT20" s="97">
        <v>1</v>
      </c>
      <c r="BU20" s="97">
        <v>1</v>
      </c>
      <c r="BV20" s="97">
        <v>1</v>
      </c>
      <c r="BW20" s="97">
        <v>2</v>
      </c>
      <c r="BX20" s="97">
        <v>1</v>
      </c>
      <c r="BY20" s="97">
        <v>0</v>
      </c>
      <c r="BZ20" s="97">
        <v>0</v>
      </c>
      <c r="CA20" s="97">
        <f t="shared" si="2"/>
        <v>21</v>
      </c>
      <c r="CB20" s="103">
        <v>3</v>
      </c>
      <c r="CC20" s="99">
        <v>2</v>
      </c>
      <c r="CD20" s="97" t="s">
        <v>279</v>
      </c>
      <c r="CE20" s="97" t="s">
        <v>179</v>
      </c>
      <c r="CF20" s="97">
        <v>4</v>
      </c>
      <c r="CG20" s="14" t="s">
        <v>830</v>
      </c>
    </row>
    <row r="21" spans="1:85" ht="16.5" thickBot="1" x14ac:dyDescent="0.3">
      <c r="A21" s="136">
        <v>18</v>
      </c>
      <c r="B21" s="96">
        <v>40032</v>
      </c>
      <c r="C21" s="97">
        <v>2</v>
      </c>
      <c r="D21" s="97">
        <v>2</v>
      </c>
      <c r="E21" s="97">
        <v>1</v>
      </c>
      <c r="F21" s="97">
        <v>2</v>
      </c>
      <c r="G21" s="97">
        <v>3</v>
      </c>
      <c r="H21" s="97">
        <v>1</v>
      </c>
      <c r="I21" s="97">
        <v>1</v>
      </c>
      <c r="J21" s="97">
        <v>1</v>
      </c>
      <c r="K21" s="97">
        <v>1</v>
      </c>
      <c r="L21" s="97">
        <v>0</v>
      </c>
      <c r="M21" s="97">
        <v>1</v>
      </c>
      <c r="N21" s="97">
        <v>1</v>
      </c>
      <c r="O21" s="97">
        <v>1</v>
      </c>
      <c r="P21" s="97">
        <v>1</v>
      </c>
      <c r="Q21" s="97">
        <v>1</v>
      </c>
      <c r="R21" s="97">
        <v>1</v>
      </c>
      <c r="S21" s="97">
        <v>1</v>
      </c>
      <c r="T21" s="97">
        <v>1</v>
      </c>
      <c r="U21" s="97">
        <v>2</v>
      </c>
      <c r="V21" s="97">
        <v>0</v>
      </c>
      <c r="W21" s="97">
        <v>1</v>
      </c>
      <c r="X21" s="97">
        <v>0</v>
      </c>
      <c r="Y21" s="97">
        <f t="shared" si="0"/>
        <v>25</v>
      </c>
      <c r="Z21" s="820">
        <v>4</v>
      </c>
      <c r="AA21" s="99">
        <v>1</v>
      </c>
      <c r="AB21" s="97" t="s">
        <v>281</v>
      </c>
      <c r="AC21" s="97" t="s">
        <v>178</v>
      </c>
      <c r="AD21" s="101">
        <v>4</v>
      </c>
      <c r="AE21" s="14" t="s">
        <v>853</v>
      </c>
      <c r="AF21" s="168">
        <v>18</v>
      </c>
      <c r="AG21" s="138">
        <v>40002</v>
      </c>
      <c r="AH21" s="139">
        <v>1</v>
      </c>
      <c r="AI21" s="139">
        <v>0</v>
      </c>
      <c r="AJ21" s="139">
        <v>2</v>
      </c>
      <c r="AK21" s="139">
        <v>1</v>
      </c>
      <c r="AL21" s="139">
        <v>1</v>
      </c>
      <c r="AM21" s="139">
        <v>1</v>
      </c>
      <c r="AN21" s="139">
        <v>1</v>
      </c>
      <c r="AO21" s="139">
        <v>1</v>
      </c>
      <c r="AP21" s="139">
        <v>1</v>
      </c>
      <c r="AQ21" s="139">
        <v>1</v>
      </c>
      <c r="AR21" s="139">
        <v>0</v>
      </c>
      <c r="AS21" s="139">
        <v>0</v>
      </c>
      <c r="AT21" s="139">
        <v>2</v>
      </c>
      <c r="AU21" s="139">
        <v>1</v>
      </c>
      <c r="AV21" s="139">
        <v>0</v>
      </c>
      <c r="AW21" s="139">
        <f t="shared" si="1"/>
        <v>13</v>
      </c>
      <c r="AX21" s="141">
        <v>1</v>
      </c>
      <c r="AY21" s="824">
        <v>4</v>
      </c>
      <c r="AZ21" s="139" t="s">
        <v>279</v>
      </c>
      <c r="BA21" s="139" t="s">
        <v>179</v>
      </c>
      <c r="BB21" s="176">
        <v>4</v>
      </c>
      <c r="BC21" s="142" t="s">
        <v>829</v>
      </c>
      <c r="BD21" s="94"/>
      <c r="BE21" s="244">
        <v>18</v>
      </c>
      <c r="BF21" s="136">
        <v>40024</v>
      </c>
      <c r="BG21" s="97">
        <v>1</v>
      </c>
      <c r="BH21" s="97">
        <v>3</v>
      </c>
      <c r="BI21" s="97">
        <v>2</v>
      </c>
      <c r="BJ21" s="97">
        <v>1</v>
      </c>
      <c r="BK21" s="97">
        <v>1</v>
      </c>
      <c r="BL21" s="97">
        <v>1</v>
      </c>
      <c r="BM21" s="97">
        <v>1</v>
      </c>
      <c r="BN21" s="97">
        <v>1</v>
      </c>
      <c r="BO21" s="97">
        <v>0</v>
      </c>
      <c r="BP21" s="97">
        <v>2</v>
      </c>
      <c r="BQ21" s="97">
        <v>1</v>
      </c>
      <c r="BR21" s="97">
        <v>1</v>
      </c>
      <c r="BS21" s="97">
        <v>0</v>
      </c>
      <c r="BT21" s="97">
        <v>1</v>
      </c>
      <c r="BU21" s="97">
        <v>1</v>
      </c>
      <c r="BV21" s="97">
        <v>1</v>
      </c>
      <c r="BW21" s="97">
        <v>1</v>
      </c>
      <c r="BX21" s="97">
        <v>1</v>
      </c>
      <c r="BY21" s="97">
        <v>2</v>
      </c>
      <c r="BZ21" s="97">
        <v>0</v>
      </c>
      <c r="CA21" s="97">
        <f t="shared" si="2"/>
        <v>22</v>
      </c>
      <c r="CB21" s="103">
        <v>3</v>
      </c>
      <c r="CC21" s="99">
        <v>1</v>
      </c>
      <c r="CD21" s="97" t="s">
        <v>281</v>
      </c>
      <c r="CE21" s="97" t="s">
        <v>178</v>
      </c>
      <c r="CF21" s="97">
        <v>5</v>
      </c>
      <c r="CG21" s="14" t="s">
        <v>845</v>
      </c>
    </row>
    <row r="22" spans="1:85" ht="16.5" thickBot="1" x14ac:dyDescent="0.3">
      <c r="A22" s="136">
        <v>19</v>
      </c>
      <c r="B22" s="96">
        <v>40012</v>
      </c>
      <c r="C22" s="97">
        <v>2</v>
      </c>
      <c r="D22" s="97">
        <v>2</v>
      </c>
      <c r="E22" s="97">
        <v>0</v>
      </c>
      <c r="F22" s="97">
        <v>2</v>
      </c>
      <c r="G22" s="97">
        <v>0</v>
      </c>
      <c r="H22" s="97">
        <v>2</v>
      </c>
      <c r="I22" s="97">
        <v>1</v>
      </c>
      <c r="J22" s="97">
        <v>1</v>
      </c>
      <c r="K22" s="97">
        <v>1</v>
      </c>
      <c r="L22" s="97">
        <v>1</v>
      </c>
      <c r="M22" s="97">
        <v>1</v>
      </c>
      <c r="N22" s="97">
        <v>2</v>
      </c>
      <c r="O22" s="97">
        <v>1</v>
      </c>
      <c r="P22" s="97">
        <v>1</v>
      </c>
      <c r="Q22" s="97">
        <v>1</v>
      </c>
      <c r="R22" s="97">
        <v>1</v>
      </c>
      <c r="S22" s="97">
        <v>1</v>
      </c>
      <c r="T22" s="97">
        <v>1</v>
      </c>
      <c r="U22" s="97">
        <v>2</v>
      </c>
      <c r="V22" s="97">
        <v>0</v>
      </c>
      <c r="W22" s="97">
        <v>1</v>
      </c>
      <c r="X22" s="97">
        <v>2</v>
      </c>
      <c r="Y22" s="97">
        <f t="shared" si="0"/>
        <v>26</v>
      </c>
      <c r="Z22" s="821">
        <v>4</v>
      </c>
      <c r="AA22" s="99">
        <v>1</v>
      </c>
      <c r="AB22" s="97" t="s">
        <v>279</v>
      </c>
      <c r="AC22" s="97" t="s">
        <v>178</v>
      </c>
      <c r="AD22" s="97">
        <v>5</v>
      </c>
      <c r="AE22" s="14" t="s">
        <v>840</v>
      </c>
      <c r="AF22" s="143">
        <v>19</v>
      </c>
      <c r="AG22" s="102">
        <v>40011</v>
      </c>
      <c r="AH22" s="124">
        <v>1</v>
      </c>
      <c r="AI22" s="124">
        <v>1</v>
      </c>
      <c r="AJ22" s="124">
        <v>2</v>
      </c>
      <c r="AK22" s="124">
        <v>1</v>
      </c>
      <c r="AL22" s="124">
        <v>1</v>
      </c>
      <c r="AM22" s="124">
        <v>0</v>
      </c>
      <c r="AN22" s="124">
        <v>1</v>
      </c>
      <c r="AO22" s="124">
        <v>1</v>
      </c>
      <c r="AP22" s="124">
        <v>0</v>
      </c>
      <c r="AQ22" s="124">
        <v>2</v>
      </c>
      <c r="AR22" s="124">
        <v>1</v>
      </c>
      <c r="AS22" s="124">
        <v>0</v>
      </c>
      <c r="AT22" s="124">
        <v>2</v>
      </c>
      <c r="AU22" s="124">
        <v>2</v>
      </c>
      <c r="AV22" s="825">
        <v>0</v>
      </c>
      <c r="AW22" s="124">
        <f t="shared" si="1"/>
        <v>15</v>
      </c>
      <c r="AX22" s="126">
        <v>1</v>
      </c>
      <c r="AY22" s="763">
        <v>5</v>
      </c>
      <c r="AZ22" s="124" t="s">
        <v>279</v>
      </c>
      <c r="BA22" s="124" t="s">
        <v>179</v>
      </c>
      <c r="BB22" s="497">
        <v>4</v>
      </c>
      <c r="BC22" s="159" t="s">
        <v>839</v>
      </c>
      <c r="BD22" s="94"/>
      <c r="BE22" s="244">
        <v>19</v>
      </c>
      <c r="BF22" s="137">
        <v>40026</v>
      </c>
      <c r="BG22" s="139">
        <v>1</v>
      </c>
      <c r="BH22" s="139">
        <v>3</v>
      </c>
      <c r="BI22" s="139">
        <v>2</v>
      </c>
      <c r="BJ22" s="139">
        <v>1</v>
      </c>
      <c r="BK22" s="139">
        <v>3</v>
      </c>
      <c r="BL22" s="139">
        <v>2</v>
      </c>
      <c r="BM22" s="139">
        <v>1</v>
      </c>
      <c r="BN22" s="139">
        <v>2</v>
      </c>
      <c r="BO22" s="139">
        <v>0</v>
      </c>
      <c r="BP22" s="139">
        <v>0</v>
      </c>
      <c r="BQ22" s="139">
        <v>1</v>
      </c>
      <c r="BR22" s="139">
        <v>1</v>
      </c>
      <c r="BS22" s="139">
        <v>0</v>
      </c>
      <c r="BT22" s="139">
        <v>1</v>
      </c>
      <c r="BU22" s="139">
        <v>1</v>
      </c>
      <c r="BV22" s="139">
        <v>1</v>
      </c>
      <c r="BW22" s="139">
        <v>1</v>
      </c>
      <c r="BX22" s="139">
        <v>1</v>
      </c>
      <c r="BY22" s="139">
        <v>0</v>
      </c>
      <c r="BZ22" s="139">
        <v>0</v>
      </c>
      <c r="CA22" s="139">
        <f t="shared" si="2"/>
        <v>22</v>
      </c>
      <c r="CB22" s="281">
        <v>3</v>
      </c>
      <c r="CC22" s="141">
        <v>1</v>
      </c>
      <c r="CD22" s="139" t="s">
        <v>281</v>
      </c>
      <c r="CE22" s="139" t="s">
        <v>178</v>
      </c>
      <c r="CF22" s="139">
        <v>4</v>
      </c>
      <c r="CG22" s="142" t="s">
        <v>847</v>
      </c>
    </row>
    <row r="23" spans="1:85" ht="16.5" thickBot="1" x14ac:dyDescent="0.3">
      <c r="A23" s="137">
        <v>20</v>
      </c>
      <c r="B23" s="138">
        <v>40031</v>
      </c>
      <c r="C23" s="139">
        <v>2</v>
      </c>
      <c r="D23" s="139">
        <v>2</v>
      </c>
      <c r="E23" s="139">
        <v>0</v>
      </c>
      <c r="F23" s="139">
        <v>2</v>
      </c>
      <c r="G23" s="139">
        <v>1</v>
      </c>
      <c r="H23" s="139">
        <v>2</v>
      </c>
      <c r="I23" s="139">
        <v>1</v>
      </c>
      <c r="J23" s="139">
        <v>1</v>
      </c>
      <c r="K23" s="139">
        <v>1</v>
      </c>
      <c r="L23" s="139">
        <v>0</v>
      </c>
      <c r="M23" s="139">
        <v>1</v>
      </c>
      <c r="N23" s="139">
        <v>2</v>
      </c>
      <c r="O23" s="139">
        <v>1</v>
      </c>
      <c r="P23" s="139">
        <v>1</v>
      </c>
      <c r="Q23" s="139">
        <v>1</v>
      </c>
      <c r="R23" s="139">
        <v>1</v>
      </c>
      <c r="S23" s="139">
        <v>1</v>
      </c>
      <c r="T23" s="139">
        <v>1</v>
      </c>
      <c r="U23" s="139">
        <v>2</v>
      </c>
      <c r="V23" s="139">
        <v>0</v>
      </c>
      <c r="W23" s="139">
        <v>1</v>
      </c>
      <c r="X23" s="139">
        <v>2</v>
      </c>
      <c r="Y23" s="139">
        <f t="shared" si="0"/>
        <v>26</v>
      </c>
      <c r="Z23" s="824">
        <v>4</v>
      </c>
      <c r="AA23" s="141">
        <v>2</v>
      </c>
      <c r="AB23" s="139" t="s">
        <v>281</v>
      </c>
      <c r="AC23" s="139" t="s">
        <v>178</v>
      </c>
      <c r="AD23" s="176">
        <v>4</v>
      </c>
      <c r="AE23" s="142" t="s">
        <v>852</v>
      </c>
      <c r="AF23" s="122">
        <v>20</v>
      </c>
      <c r="AG23" s="96">
        <v>40026</v>
      </c>
      <c r="AH23" s="97">
        <v>1</v>
      </c>
      <c r="AI23" s="97">
        <v>1</v>
      </c>
      <c r="AJ23" s="97">
        <v>2</v>
      </c>
      <c r="AK23" s="97">
        <v>1</v>
      </c>
      <c r="AL23" s="97">
        <v>1</v>
      </c>
      <c r="AM23" s="97">
        <v>0</v>
      </c>
      <c r="AN23" s="97">
        <v>1</v>
      </c>
      <c r="AO23" s="97">
        <v>1</v>
      </c>
      <c r="AP23" s="97">
        <v>0</v>
      </c>
      <c r="AQ23" s="97">
        <v>2</v>
      </c>
      <c r="AR23" s="97">
        <v>1</v>
      </c>
      <c r="AS23" s="97">
        <v>1</v>
      </c>
      <c r="AT23" s="97">
        <v>2</v>
      </c>
      <c r="AU23" s="97">
        <v>2</v>
      </c>
      <c r="AV23" s="610"/>
      <c r="AW23" s="97">
        <f t="shared" si="1"/>
        <v>16</v>
      </c>
      <c r="AX23" s="99">
        <v>1</v>
      </c>
      <c r="AY23" s="623">
        <v>5</v>
      </c>
      <c r="AZ23" s="97" t="s">
        <v>281</v>
      </c>
      <c r="BA23" s="97" t="s">
        <v>178</v>
      </c>
      <c r="BB23" s="103">
        <v>3</v>
      </c>
      <c r="BC23" s="14" t="s">
        <v>847</v>
      </c>
      <c r="BD23" s="94"/>
      <c r="BE23" s="244">
        <v>20</v>
      </c>
      <c r="BF23" s="132">
        <v>40021</v>
      </c>
      <c r="BG23" s="134">
        <v>2</v>
      </c>
      <c r="BH23" s="134">
        <v>3</v>
      </c>
      <c r="BI23" s="134">
        <v>0</v>
      </c>
      <c r="BJ23" s="134">
        <v>1</v>
      </c>
      <c r="BK23" s="134">
        <v>2</v>
      </c>
      <c r="BL23" s="134">
        <v>1</v>
      </c>
      <c r="BM23" s="134">
        <v>1</v>
      </c>
      <c r="BN23" s="134">
        <v>1</v>
      </c>
      <c r="BO23" s="134">
        <v>3</v>
      </c>
      <c r="BP23" s="134">
        <v>1</v>
      </c>
      <c r="BQ23" s="134">
        <v>1</v>
      </c>
      <c r="BR23" s="134">
        <v>0</v>
      </c>
      <c r="BS23" s="134">
        <v>2</v>
      </c>
      <c r="BT23" s="134">
        <v>1</v>
      </c>
      <c r="BU23" s="134">
        <v>2</v>
      </c>
      <c r="BV23" s="134">
        <v>1</v>
      </c>
      <c r="BW23" s="134">
        <v>2</v>
      </c>
      <c r="BX23" s="134">
        <v>0</v>
      </c>
      <c r="BY23" s="134">
        <v>0</v>
      </c>
      <c r="BZ23" s="134">
        <v>0</v>
      </c>
      <c r="CA23" s="134">
        <f t="shared" si="2"/>
        <v>24</v>
      </c>
      <c r="CB23" s="175">
        <v>4</v>
      </c>
      <c r="CC23" s="135">
        <v>2</v>
      </c>
      <c r="CD23" s="134" t="s">
        <v>281</v>
      </c>
      <c r="CE23" s="134" t="s">
        <v>178</v>
      </c>
      <c r="CF23" s="175">
        <v>4</v>
      </c>
      <c r="CG23" s="44" t="s">
        <v>842</v>
      </c>
    </row>
    <row r="24" spans="1:85" ht="15.75" x14ac:dyDescent="0.25">
      <c r="A24" s="132">
        <v>21</v>
      </c>
      <c r="B24" s="133">
        <v>40026</v>
      </c>
      <c r="C24" s="134">
        <v>2</v>
      </c>
      <c r="D24" s="134">
        <v>2</v>
      </c>
      <c r="E24" s="134">
        <v>0</v>
      </c>
      <c r="F24" s="134">
        <v>2</v>
      </c>
      <c r="G24" s="134">
        <v>0</v>
      </c>
      <c r="H24" s="134">
        <v>1</v>
      </c>
      <c r="I24" s="134">
        <v>1</v>
      </c>
      <c r="J24" s="134">
        <v>1</v>
      </c>
      <c r="K24" s="134">
        <v>1</v>
      </c>
      <c r="L24" s="134">
        <v>2</v>
      </c>
      <c r="M24" s="134">
        <v>1</v>
      </c>
      <c r="N24" s="134">
        <v>2</v>
      </c>
      <c r="O24" s="134">
        <v>1</v>
      </c>
      <c r="P24" s="134">
        <v>1</v>
      </c>
      <c r="Q24" s="134">
        <v>1</v>
      </c>
      <c r="R24" s="134">
        <v>1</v>
      </c>
      <c r="S24" s="134">
        <v>1</v>
      </c>
      <c r="T24" s="134">
        <v>1</v>
      </c>
      <c r="U24" s="134">
        <v>2</v>
      </c>
      <c r="V24" s="134">
        <v>1</v>
      </c>
      <c r="W24" s="134">
        <v>1</v>
      </c>
      <c r="X24" s="134">
        <v>2</v>
      </c>
      <c r="Y24" s="134">
        <f t="shared" si="0"/>
        <v>27</v>
      </c>
      <c r="Z24" s="823">
        <v>5</v>
      </c>
      <c r="AA24" s="135">
        <v>1</v>
      </c>
      <c r="AB24" s="134" t="s">
        <v>281</v>
      </c>
      <c r="AC24" s="134" t="s">
        <v>178</v>
      </c>
      <c r="AD24" s="134">
        <v>4</v>
      </c>
      <c r="AE24" s="44" t="s">
        <v>847</v>
      </c>
      <c r="AF24" s="122">
        <v>21</v>
      </c>
      <c r="AG24" s="96">
        <v>40024</v>
      </c>
      <c r="AH24" s="97">
        <v>1</v>
      </c>
      <c r="AI24" s="97">
        <v>1</v>
      </c>
      <c r="AJ24" s="97">
        <v>2</v>
      </c>
      <c r="AK24" s="97">
        <v>1</v>
      </c>
      <c r="AL24" s="97">
        <v>1</v>
      </c>
      <c r="AM24" s="97">
        <v>1</v>
      </c>
      <c r="AN24" s="97">
        <v>1</v>
      </c>
      <c r="AO24" s="97">
        <v>1</v>
      </c>
      <c r="AP24" s="97">
        <v>0</v>
      </c>
      <c r="AQ24" s="97">
        <v>2</v>
      </c>
      <c r="AR24" s="97">
        <v>1</v>
      </c>
      <c r="AS24" s="97">
        <v>1</v>
      </c>
      <c r="AT24" s="97">
        <v>2</v>
      </c>
      <c r="AU24" s="97">
        <v>2</v>
      </c>
      <c r="AV24" s="610"/>
      <c r="AW24" s="97">
        <f t="shared" si="1"/>
        <v>17</v>
      </c>
      <c r="AX24" s="99">
        <v>1</v>
      </c>
      <c r="AY24" s="629">
        <v>5</v>
      </c>
      <c r="AZ24" s="97" t="s">
        <v>281</v>
      </c>
      <c r="BA24" s="97" t="s">
        <v>178</v>
      </c>
      <c r="BB24" s="101">
        <v>5</v>
      </c>
      <c r="BC24" s="14" t="s">
        <v>845</v>
      </c>
      <c r="BD24" s="94"/>
      <c r="BE24" s="244">
        <v>21</v>
      </c>
      <c r="BF24" s="136">
        <v>40023</v>
      </c>
      <c r="BG24" s="97">
        <v>3</v>
      </c>
      <c r="BH24" s="97">
        <v>3</v>
      </c>
      <c r="BI24" s="97">
        <v>2</v>
      </c>
      <c r="BJ24" s="97">
        <v>1</v>
      </c>
      <c r="BK24" s="97">
        <v>3</v>
      </c>
      <c r="BL24" s="97">
        <v>2</v>
      </c>
      <c r="BM24" s="97">
        <v>1</v>
      </c>
      <c r="BN24" s="97">
        <v>1</v>
      </c>
      <c r="BO24" s="97">
        <v>0</v>
      </c>
      <c r="BP24" s="97">
        <v>1</v>
      </c>
      <c r="BQ24" s="97">
        <v>0</v>
      </c>
      <c r="BR24" s="97">
        <v>1</v>
      </c>
      <c r="BS24" s="97">
        <v>1</v>
      </c>
      <c r="BT24" s="97">
        <v>1</v>
      </c>
      <c r="BU24" s="97">
        <v>1</v>
      </c>
      <c r="BV24" s="97">
        <v>1</v>
      </c>
      <c r="BW24" s="97">
        <v>1</v>
      </c>
      <c r="BX24" s="97">
        <v>1</v>
      </c>
      <c r="BY24" s="97">
        <v>0</v>
      </c>
      <c r="BZ24" s="97">
        <v>0</v>
      </c>
      <c r="CA24" s="97">
        <f t="shared" si="2"/>
        <v>24</v>
      </c>
      <c r="CB24" s="101">
        <v>4</v>
      </c>
      <c r="CC24" s="99">
        <v>1</v>
      </c>
      <c r="CD24" s="97" t="s">
        <v>281</v>
      </c>
      <c r="CE24" s="97" t="s">
        <v>178</v>
      </c>
      <c r="CF24" s="101">
        <v>4</v>
      </c>
      <c r="CG24" s="14" t="s">
        <v>844</v>
      </c>
    </row>
    <row r="25" spans="1:85" ht="16.5" thickBot="1" x14ac:dyDescent="0.3">
      <c r="A25" s="137">
        <v>22</v>
      </c>
      <c r="B25" s="138">
        <v>40023</v>
      </c>
      <c r="C25" s="139">
        <v>2</v>
      </c>
      <c r="D25" s="139">
        <v>2</v>
      </c>
      <c r="E25" s="139">
        <v>1</v>
      </c>
      <c r="F25" s="139">
        <v>2</v>
      </c>
      <c r="G25" s="139">
        <v>3</v>
      </c>
      <c r="H25" s="139">
        <v>1</v>
      </c>
      <c r="I25" s="139">
        <v>1</v>
      </c>
      <c r="J25" s="139">
        <v>0</v>
      </c>
      <c r="K25" s="139">
        <v>1</v>
      </c>
      <c r="L25" s="139">
        <v>2</v>
      </c>
      <c r="M25" s="139">
        <v>1</v>
      </c>
      <c r="N25" s="139">
        <v>2</v>
      </c>
      <c r="O25" s="139">
        <v>1</v>
      </c>
      <c r="P25" s="139">
        <v>1</v>
      </c>
      <c r="Q25" s="139">
        <v>1</v>
      </c>
      <c r="R25" s="139">
        <v>1</v>
      </c>
      <c r="S25" s="139">
        <v>1</v>
      </c>
      <c r="T25" s="139">
        <v>1</v>
      </c>
      <c r="U25" s="139">
        <v>2</v>
      </c>
      <c r="V25" s="139">
        <v>1</v>
      </c>
      <c r="W25" s="139">
        <v>1</v>
      </c>
      <c r="X25" s="139">
        <v>1</v>
      </c>
      <c r="Y25" s="139">
        <f t="shared" si="0"/>
        <v>29</v>
      </c>
      <c r="Z25" s="251">
        <v>5</v>
      </c>
      <c r="AA25" s="141">
        <v>1</v>
      </c>
      <c r="AB25" s="139" t="s">
        <v>281</v>
      </c>
      <c r="AC25" s="139" t="s">
        <v>178</v>
      </c>
      <c r="AD25" s="139">
        <v>4</v>
      </c>
      <c r="AE25" s="142" t="s">
        <v>844</v>
      </c>
      <c r="AF25" s="168">
        <v>22</v>
      </c>
      <c r="AG25" s="138">
        <v>40013</v>
      </c>
      <c r="AH25" s="139">
        <v>1</v>
      </c>
      <c r="AI25" s="139">
        <v>1</v>
      </c>
      <c r="AJ25" s="139">
        <v>2</v>
      </c>
      <c r="AK25" s="139">
        <v>1</v>
      </c>
      <c r="AL25" s="139">
        <v>1</v>
      </c>
      <c r="AM25" s="139">
        <v>1</v>
      </c>
      <c r="AN25" s="139">
        <v>1</v>
      </c>
      <c r="AO25" s="139">
        <v>1</v>
      </c>
      <c r="AP25" s="139">
        <v>1</v>
      </c>
      <c r="AQ25" s="139">
        <v>2</v>
      </c>
      <c r="AR25" s="139">
        <v>1</v>
      </c>
      <c r="AS25" s="139">
        <v>1</v>
      </c>
      <c r="AT25" s="139">
        <v>2</v>
      </c>
      <c r="AU25" s="139">
        <v>2</v>
      </c>
      <c r="AV25" s="612"/>
      <c r="AW25" s="139">
        <f t="shared" si="1"/>
        <v>18</v>
      </c>
      <c r="AX25" s="141">
        <v>1</v>
      </c>
      <c r="AY25" s="819">
        <v>5</v>
      </c>
      <c r="AZ25" s="139" t="s">
        <v>279</v>
      </c>
      <c r="BA25" s="139" t="s">
        <v>178</v>
      </c>
      <c r="BB25" s="176">
        <v>5</v>
      </c>
      <c r="BC25" s="142" t="s">
        <v>841</v>
      </c>
      <c r="BD25" s="94"/>
      <c r="BE25" s="244">
        <v>22</v>
      </c>
      <c r="BF25" s="136">
        <v>40031</v>
      </c>
      <c r="BG25" s="97">
        <v>2</v>
      </c>
      <c r="BH25" s="97">
        <v>3</v>
      </c>
      <c r="BI25" s="97">
        <v>0</v>
      </c>
      <c r="BJ25" s="97">
        <v>1</v>
      </c>
      <c r="BK25" s="97">
        <v>2</v>
      </c>
      <c r="BL25" s="97">
        <v>2</v>
      </c>
      <c r="BM25" s="97">
        <v>1</v>
      </c>
      <c r="BN25" s="97">
        <v>1</v>
      </c>
      <c r="BO25" s="97">
        <v>3</v>
      </c>
      <c r="BP25" s="97">
        <v>2</v>
      </c>
      <c r="BQ25" s="97">
        <v>1</v>
      </c>
      <c r="BR25" s="97">
        <v>1</v>
      </c>
      <c r="BS25" s="97">
        <v>1</v>
      </c>
      <c r="BT25" s="97">
        <v>0</v>
      </c>
      <c r="BU25" s="97">
        <v>2</v>
      </c>
      <c r="BV25" s="97">
        <v>1</v>
      </c>
      <c r="BW25" s="97">
        <v>0</v>
      </c>
      <c r="BX25" s="97">
        <v>1</v>
      </c>
      <c r="BY25" s="97">
        <v>0</v>
      </c>
      <c r="BZ25" s="97">
        <v>0</v>
      </c>
      <c r="CA25" s="97">
        <f t="shared" si="2"/>
        <v>24</v>
      </c>
      <c r="CB25" s="645">
        <v>4</v>
      </c>
      <c r="CC25" s="99">
        <v>2</v>
      </c>
      <c r="CD25" s="97" t="s">
        <v>281</v>
      </c>
      <c r="CE25" s="97" t="s">
        <v>178</v>
      </c>
      <c r="CF25" s="101">
        <v>4</v>
      </c>
      <c r="CG25" s="14" t="s">
        <v>852</v>
      </c>
    </row>
    <row r="26" spans="1:85" ht="15.75" x14ac:dyDescent="0.25">
      <c r="A26" s="132">
        <v>23</v>
      </c>
      <c r="B26" s="133">
        <v>40001</v>
      </c>
      <c r="C26" s="134" t="s">
        <v>177</v>
      </c>
      <c r="D26" s="134" t="s">
        <v>177</v>
      </c>
      <c r="E26" s="134" t="s">
        <v>177</v>
      </c>
      <c r="F26" s="134" t="s">
        <v>177</v>
      </c>
      <c r="G26" s="134" t="s">
        <v>177</v>
      </c>
      <c r="H26" s="134" t="s">
        <v>177</v>
      </c>
      <c r="I26" s="134" t="s">
        <v>177</v>
      </c>
      <c r="J26" s="134" t="s">
        <v>177</v>
      </c>
      <c r="K26" s="134" t="s">
        <v>177</v>
      </c>
      <c r="L26" s="134" t="s">
        <v>177</v>
      </c>
      <c r="M26" s="134" t="s">
        <v>177</v>
      </c>
      <c r="N26" s="134" t="s">
        <v>177</v>
      </c>
      <c r="O26" s="134" t="s">
        <v>177</v>
      </c>
      <c r="P26" s="134" t="s">
        <v>177</v>
      </c>
      <c r="Q26" s="134" t="s">
        <v>177</v>
      </c>
      <c r="R26" s="134" t="s">
        <v>177</v>
      </c>
      <c r="S26" s="134" t="s">
        <v>177</v>
      </c>
      <c r="T26" s="134" t="s">
        <v>177</v>
      </c>
      <c r="U26" s="134" t="s">
        <v>177</v>
      </c>
      <c r="V26" s="134" t="s">
        <v>177</v>
      </c>
      <c r="W26" s="134" t="s">
        <v>177</v>
      </c>
      <c r="X26" s="134" t="s">
        <v>177</v>
      </c>
      <c r="Y26" s="134">
        <f t="shared" si="0"/>
        <v>0</v>
      </c>
      <c r="Z26" s="830"/>
      <c r="AA26" s="135" t="s">
        <v>280</v>
      </c>
      <c r="AB26" s="134" t="s">
        <v>177</v>
      </c>
      <c r="AC26" s="134" t="s">
        <v>177</v>
      </c>
      <c r="AD26" s="134" t="s">
        <v>177</v>
      </c>
      <c r="AE26" s="44" t="s">
        <v>828</v>
      </c>
      <c r="AF26" s="167">
        <v>23</v>
      </c>
      <c r="AG26" s="133">
        <v>40004</v>
      </c>
      <c r="AH26" s="134" t="s">
        <v>177</v>
      </c>
      <c r="AI26" s="134" t="s">
        <v>177</v>
      </c>
      <c r="AJ26" s="134" t="s">
        <v>177</v>
      </c>
      <c r="AK26" s="134" t="s">
        <v>177</v>
      </c>
      <c r="AL26" s="134" t="s">
        <v>177</v>
      </c>
      <c r="AM26" s="134" t="s">
        <v>177</v>
      </c>
      <c r="AN26" s="134" t="s">
        <v>177</v>
      </c>
      <c r="AO26" s="134" t="s">
        <v>177</v>
      </c>
      <c r="AP26" s="134" t="s">
        <v>177</v>
      </c>
      <c r="AQ26" s="134" t="s">
        <v>177</v>
      </c>
      <c r="AR26" s="134" t="s">
        <v>177</v>
      </c>
      <c r="AS26" s="134" t="s">
        <v>177</v>
      </c>
      <c r="AT26" s="134" t="s">
        <v>177</v>
      </c>
      <c r="AU26" s="134" t="s">
        <v>177</v>
      </c>
      <c r="AV26" s="134" t="s">
        <v>177</v>
      </c>
      <c r="AW26" s="134">
        <f t="shared" si="1"/>
        <v>0</v>
      </c>
      <c r="AX26" s="135" t="s">
        <v>280</v>
      </c>
      <c r="AY26" s="818"/>
      <c r="AZ26" s="134" t="s">
        <v>177</v>
      </c>
      <c r="BA26" s="134" t="s">
        <v>177</v>
      </c>
      <c r="BB26" s="194" t="s">
        <v>177</v>
      </c>
      <c r="BC26" s="44" t="s">
        <v>831</v>
      </c>
      <c r="BD26" s="94"/>
      <c r="BE26" s="244">
        <v>23</v>
      </c>
      <c r="BF26" s="136">
        <v>40012</v>
      </c>
      <c r="BG26" s="97">
        <v>1</v>
      </c>
      <c r="BH26" s="97">
        <v>3</v>
      </c>
      <c r="BI26" s="97">
        <v>0</v>
      </c>
      <c r="BJ26" s="97">
        <v>1</v>
      </c>
      <c r="BK26" s="97">
        <v>3</v>
      </c>
      <c r="BL26" s="97">
        <v>0</v>
      </c>
      <c r="BM26" s="97">
        <v>1</v>
      </c>
      <c r="BN26" s="97">
        <v>2</v>
      </c>
      <c r="BO26" s="97">
        <v>3</v>
      </c>
      <c r="BP26" s="97">
        <v>2</v>
      </c>
      <c r="BQ26" s="97">
        <v>1</v>
      </c>
      <c r="BR26" s="97">
        <v>1</v>
      </c>
      <c r="BS26" s="97">
        <v>1</v>
      </c>
      <c r="BT26" s="97">
        <v>1</v>
      </c>
      <c r="BU26" s="97">
        <v>2</v>
      </c>
      <c r="BV26" s="97">
        <v>1</v>
      </c>
      <c r="BW26" s="97">
        <v>2</v>
      </c>
      <c r="BX26" s="97">
        <v>1</v>
      </c>
      <c r="BY26" s="97">
        <v>0</v>
      </c>
      <c r="BZ26" s="97">
        <v>0</v>
      </c>
      <c r="CA26" s="97">
        <f t="shared" si="2"/>
        <v>26</v>
      </c>
      <c r="CB26" s="101">
        <v>4</v>
      </c>
      <c r="CC26" s="99">
        <v>2</v>
      </c>
      <c r="CD26" s="97" t="s">
        <v>279</v>
      </c>
      <c r="CE26" s="97" t="s">
        <v>178</v>
      </c>
      <c r="CF26" s="101">
        <v>4</v>
      </c>
      <c r="CG26" s="14" t="s">
        <v>840</v>
      </c>
    </row>
    <row r="27" spans="1:85" ht="15.75" x14ac:dyDescent="0.25">
      <c r="A27" s="136">
        <v>24</v>
      </c>
      <c r="B27" s="96">
        <v>40020</v>
      </c>
      <c r="C27" s="103"/>
      <c r="D27" s="103"/>
      <c r="E27" s="103"/>
      <c r="F27" s="103"/>
      <c r="G27" s="103"/>
      <c r="H27" s="103"/>
      <c r="I27" s="103"/>
      <c r="J27" s="103"/>
      <c r="K27" s="103"/>
      <c r="L27" s="103"/>
      <c r="M27" s="103"/>
      <c r="N27" s="103"/>
      <c r="O27" s="103"/>
      <c r="P27" s="103"/>
      <c r="Q27" s="103"/>
      <c r="R27" s="103"/>
      <c r="S27" s="103"/>
      <c r="T27" s="103"/>
      <c r="U27" s="103"/>
      <c r="V27" s="103"/>
      <c r="W27" s="103"/>
      <c r="X27" s="103"/>
      <c r="Y27" s="97">
        <f t="shared" si="0"/>
        <v>0</v>
      </c>
      <c r="Z27" s="82"/>
      <c r="AA27" s="103"/>
      <c r="AB27" s="103"/>
      <c r="AC27" s="103"/>
      <c r="AD27" s="828"/>
      <c r="AE27" s="14" t="s">
        <v>838</v>
      </c>
      <c r="AF27" s="122">
        <v>24</v>
      </c>
      <c r="AG27" s="96">
        <v>40005</v>
      </c>
      <c r="AH27" s="97" t="s">
        <v>177</v>
      </c>
      <c r="AI27" s="97" t="s">
        <v>177</v>
      </c>
      <c r="AJ27" s="97" t="s">
        <v>177</v>
      </c>
      <c r="AK27" s="97" t="s">
        <v>177</v>
      </c>
      <c r="AL27" s="97" t="s">
        <v>177</v>
      </c>
      <c r="AM27" s="97" t="s">
        <v>177</v>
      </c>
      <c r="AN27" s="97" t="s">
        <v>177</v>
      </c>
      <c r="AO27" s="97" t="s">
        <v>177</v>
      </c>
      <c r="AP27" s="97" t="s">
        <v>177</v>
      </c>
      <c r="AQ27" s="97" t="s">
        <v>177</v>
      </c>
      <c r="AR27" s="97" t="s">
        <v>177</v>
      </c>
      <c r="AS27" s="97" t="s">
        <v>177</v>
      </c>
      <c r="AT27" s="97" t="s">
        <v>177</v>
      </c>
      <c r="AU27" s="97" t="s">
        <v>177</v>
      </c>
      <c r="AV27" s="97" t="s">
        <v>177</v>
      </c>
      <c r="AW27" s="97">
        <f t="shared" si="1"/>
        <v>0</v>
      </c>
      <c r="AX27" s="99" t="s">
        <v>280</v>
      </c>
      <c r="AY27" s="621"/>
      <c r="AZ27" s="97" t="s">
        <v>177</v>
      </c>
      <c r="BA27" s="97" t="s">
        <v>177</v>
      </c>
      <c r="BB27" s="103" t="s">
        <v>177</v>
      </c>
      <c r="BC27" s="14" t="s">
        <v>832</v>
      </c>
      <c r="BD27" s="94"/>
      <c r="BE27" s="244">
        <v>24</v>
      </c>
      <c r="BF27" s="136">
        <v>40007</v>
      </c>
      <c r="BG27" s="97">
        <v>3</v>
      </c>
      <c r="BH27" s="97">
        <v>3</v>
      </c>
      <c r="BI27" s="97">
        <v>0</v>
      </c>
      <c r="BJ27" s="97">
        <v>1</v>
      </c>
      <c r="BK27" s="97">
        <v>3</v>
      </c>
      <c r="BL27" s="97">
        <v>0</v>
      </c>
      <c r="BM27" s="97">
        <v>1</v>
      </c>
      <c r="BN27" s="97">
        <v>1</v>
      </c>
      <c r="BO27" s="97">
        <v>3</v>
      </c>
      <c r="BP27" s="97">
        <v>2</v>
      </c>
      <c r="BQ27" s="97">
        <v>1</v>
      </c>
      <c r="BR27" s="97">
        <v>1</v>
      </c>
      <c r="BS27" s="97">
        <v>1</v>
      </c>
      <c r="BT27" s="97">
        <v>1</v>
      </c>
      <c r="BU27" s="97">
        <v>2</v>
      </c>
      <c r="BV27" s="97">
        <v>1</v>
      </c>
      <c r="BW27" s="97">
        <v>2</v>
      </c>
      <c r="BX27" s="97">
        <v>1</v>
      </c>
      <c r="BY27" s="97">
        <v>0</v>
      </c>
      <c r="BZ27" s="97">
        <v>0</v>
      </c>
      <c r="CA27" s="97">
        <f t="shared" si="2"/>
        <v>27</v>
      </c>
      <c r="CB27" s="103">
        <v>4</v>
      </c>
      <c r="CC27" s="99">
        <v>2</v>
      </c>
      <c r="CD27" s="97" t="s">
        <v>279</v>
      </c>
      <c r="CE27" s="97" t="s">
        <v>178</v>
      </c>
      <c r="CF27" s="97">
        <v>4</v>
      </c>
      <c r="CG27" s="14" t="s">
        <v>834</v>
      </c>
    </row>
    <row r="28" spans="1:85" ht="15.75" x14ac:dyDescent="0.25">
      <c r="A28" s="136">
        <v>25</v>
      </c>
      <c r="B28" s="96">
        <v>40021</v>
      </c>
      <c r="C28" s="97" t="s">
        <v>177</v>
      </c>
      <c r="D28" s="97" t="s">
        <v>177</v>
      </c>
      <c r="E28" s="97" t="s">
        <v>177</v>
      </c>
      <c r="F28" s="97" t="s">
        <v>177</v>
      </c>
      <c r="G28" s="97" t="s">
        <v>177</v>
      </c>
      <c r="H28" s="97" t="s">
        <v>177</v>
      </c>
      <c r="I28" s="97" t="s">
        <v>177</v>
      </c>
      <c r="J28" s="97" t="s">
        <v>177</v>
      </c>
      <c r="K28" s="97" t="s">
        <v>177</v>
      </c>
      <c r="L28" s="97" t="s">
        <v>177</v>
      </c>
      <c r="M28" s="97" t="s">
        <v>177</v>
      </c>
      <c r="N28" s="97" t="s">
        <v>177</v>
      </c>
      <c r="O28" s="97" t="s">
        <v>177</v>
      </c>
      <c r="P28" s="97" t="s">
        <v>177</v>
      </c>
      <c r="Q28" s="97" t="s">
        <v>177</v>
      </c>
      <c r="R28" s="97" t="s">
        <v>177</v>
      </c>
      <c r="S28" s="97" t="s">
        <v>177</v>
      </c>
      <c r="T28" s="97" t="s">
        <v>177</v>
      </c>
      <c r="U28" s="97" t="s">
        <v>177</v>
      </c>
      <c r="V28" s="97" t="s">
        <v>177</v>
      </c>
      <c r="W28" s="97" t="s">
        <v>177</v>
      </c>
      <c r="X28" s="97" t="s">
        <v>177</v>
      </c>
      <c r="Y28" s="97">
        <f t="shared" si="0"/>
        <v>0</v>
      </c>
      <c r="Z28" s="82"/>
      <c r="AA28" s="99" t="s">
        <v>280</v>
      </c>
      <c r="AB28" s="99" t="s">
        <v>177</v>
      </c>
      <c r="AC28" s="97" t="s">
        <v>177</v>
      </c>
      <c r="AD28" s="97" t="s">
        <v>177</v>
      </c>
      <c r="AE28" s="14" t="s">
        <v>842</v>
      </c>
      <c r="AF28" s="122">
        <v>25</v>
      </c>
      <c r="AG28" s="96">
        <v>40014</v>
      </c>
      <c r="AH28" s="97" t="s">
        <v>177</v>
      </c>
      <c r="AI28" s="97" t="s">
        <v>177</v>
      </c>
      <c r="AJ28" s="97" t="s">
        <v>177</v>
      </c>
      <c r="AK28" s="97" t="s">
        <v>177</v>
      </c>
      <c r="AL28" s="97" t="s">
        <v>177</v>
      </c>
      <c r="AM28" s="97" t="s">
        <v>177</v>
      </c>
      <c r="AN28" s="97" t="s">
        <v>177</v>
      </c>
      <c r="AO28" s="97" t="s">
        <v>177</v>
      </c>
      <c r="AP28" s="97" t="s">
        <v>177</v>
      </c>
      <c r="AQ28" s="97" t="s">
        <v>177</v>
      </c>
      <c r="AR28" s="97" t="s">
        <v>177</v>
      </c>
      <c r="AS28" s="97" t="s">
        <v>177</v>
      </c>
      <c r="AT28" s="97" t="s">
        <v>177</v>
      </c>
      <c r="AU28" s="97" t="s">
        <v>177</v>
      </c>
      <c r="AV28" s="97" t="s">
        <v>177</v>
      </c>
      <c r="AW28" s="97">
        <f t="shared" si="1"/>
        <v>0</v>
      </c>
      <c r="AX28" s="99" t="s">
        <v>280</v>
      </c>
      <c r="AY28" s="621"/>
      <c r="AZ28" s="97" t="s">
        <v>177</v>
      </c>
      <c r="BA28" s="97" t="s">
        <v>177</v>
      </c>
      <c r="BB28" s="103"/>
      <c r="BC28" s="606" t="s">
        <v>855</v>
      </c>
      <c r="BD28" s="94"/>
      <c r="BE28" s="244">
        <v>25</v>
      </c>
      <c r="BF28" s="136">
        <v>40032</v>
      </c>
      <c r="BG28" s="97">
        <v>4</v>
      </c>
      <c r="BH28" s="97">
        <v>3</v>
      </c>
      <c r="BI28" s="97">
        <v>2</v>
      </c>
      <c r="BJ28" s="97">
        <v>1</v>
      </c>
      <c r="BK28" s="97">
        <v>3</v>
      </c>
      <c r="BL28" s="97">
        <v>2</v>
      </c>
      <c r="BM28" s="97">
        <v>1</v>
      </c>
      <c r="BN28" s="97">
        <v>0</v>
      </c>
      <c r="BO28" s="97">
        <v>0</v>
      </c>
      <c r="BP28" s="97">
        <v>1</v>
      </c>
      <c r="BQ28" s="97">
        <v>0</v>
      </c>
      <c r="BR28" s="97">
        <v>1</v>
      </c>
      <c r="BS28" s="97">
        <v>2</v>
      </c>
      <c r="BT28" s="97">
        <v>1</v>
      </c>
      <c r="BU28" s="97">
        <v>2</v>
      </c>
      <c r="BV28" s="97">
        <v>1</v>
      </c>
      <c r="BW28" s="97">
        <v>2</v>
      </c>
      <c r="BX28" s="97">
        <v>1</v>
      </c>
      <c r="BY28" s="97">
        <v>0</v>
      </c>
      <c r="BZ28" s="97">
        <v>0</v>
      </c>
      <c r="CA28" s="97">
        <f t="shared" si="2"/>
        <v>27</v>
      </c>
      <c r="CB28" s="101">
        <v>4</v>
      </c>
      <c r="CC28" s="99">
        <v>1</v>
      </c>
      <c r="CD28" s="97" t="s">
        <v>281</v>
      </c>
      <c r="CE28" s="97" t="s">
        <v>178</v>
      </c>
      <c r="CF28" s="101">
        <v>4</v>
      </c>
      <c r="CG28" s="14" t="s">
        <v>853</v>
      </c>
    </row>
    <row r="29" spans="1:85" ht="16.5" thickBot="1" x14ac:dyDescent="0.3">
      <c r="A29" s="136">
        <v>26</v>
      </c>
      <c r="B29" s="96">
        <v>40022</v>
      </c>
      <c r="C29" s="97" t="s">
        <v>177</v>
      </c>
      <c r="D29" s="97" t="s">
        <v>177</v>
      </c>
      <c r="E29" s="97" t="s">
        <v>177</v>
      </c>
      <c r="F29" s="97" t="s">
        <v>177</v>
      </c>
      <c r="G29" s="97" t="s">
        <v>177</v>
      </c>
      <c r="H29" s="97" t="s">
        <v>177</v>
      </c>
      <c r="I29" s="97" t="s">
        <v>177</v>
      </c>
      <c r="J29" s="97" t="s">
        <v>177</v>
      </c>
      <c r="K29" s="97" t="s">
        <v>177</v>
      </c>
      <c r="L29" s="97" t="s">
        <v>177</v>
      </c>
      <c r="M29" s="97" t="s">
        <v>177</v>
      </c>
      <c r="N29" s="97" t="s">
        <v>177</v>
      </c>
      <c r="O29" s="97" t="s">
        <v>177</v>
      </c>
      <c r="P29" s="97" t="s">
        <v>177</v>
      </c>
      <c r="Q29" s="97" t="s">
        <v>177</v>
      </c>
      <c r="R29" s="97" t="s">
        <v>177</v>
      </c>
      <c r="S29" s="97" t="s">
        <v>177</v>
      </c>
      <c r="T29" s="97" t="s">
        <v>177</v>
      </c>
      <c r="U29" s="97" t="s">
        <v>177</v>
      </c>
      <c r="V29" s="97" t="s">
        <v>177</v>
      </c>
      <c r="W29" s="97" t="s">
        <v>177</v>
      </c>
      <c r="X29" s="97" t="s">
        <v>177</v>
      </c>
      <c r="Y29" s="97">
        <f t="shared" si="0"/>
        <v>0</v>
      </c>
      <c r="Z29" s="82"/>
      <c r="AA29" s="99" t="s">
        <v>280</v>
      </c>
      <c r="AB29" s="99" t="s">
        <v>177</v>
      </c>
      <c r="AC29" s="97" t="s">
        <v>177</v>
      </c>
      <c r="AD29" s="97" t="s">
        <v>177</v>
      </c>
      <c r="AE29" s="14" t="s">
        <v>843</v>
      </c>
      <c r="AF29" s="122">
        <v>26</v>
      </c>
      <c r="AG29" s="96">
        <v>40020</v>
      </c>
      <c r="AH29" s="103"/>
      <c r="AI29" s="103"/>
      <c r="AJ29" s="103"/>
      <c r="AK29" s="103"/>
      <c r="AL29" s="103"/>
      <c r="AM29" s="103"/>
      <c r="AN29" s="103"/>
      <c r="AO29" s="103"/>
      <c r="AP29" s="103"/>
      <c r="AQ29" s="103"/>
      <c r="AR29" s="103"/>
      <c r="AS29" s="103"/>
      <c r="AT29" s="103"/>
      <c r="AU29" s="103"/>
      <c r="AV29" s="103"/>
      <c r="AW29" s="97">
        <f t="shared" si="1"/>
        <v>0</v>
      </c>
      <c r="AX29" s="283"/>
      <c r="AY29" s="623"/>
      <c r="AZ29" s="103"/>
      <c r="BA29" s="103"/>
      <c r="BB29" s="103"/>
      <c r="BC29" s="14" t="s">
        <v>838</v>
      </c>
      <c r="BD29" s="94"/>
      <c r="BE29" s="244">
        <v>26</v>
      </c>
      <c r="BF29" s="137">
        <v>40008</v>
      </c>
      <c r="BG29" s="139">
        <v>1</v>
      </c>
      <c r="BH29" s="139">
        <v>3</v>
      </c>
      <c r="BI29" s="139">
        <v>3</v>
      </c>
      <c r="BJ29" s="139">
        <v>1</v>
      </c>
      <c r="BK29" s="139">
        <v>3</v>
      </c>
      <c r="BL29" s="139">
        <v>2</v>
      </c>
      <c r="BM29" s="139">
        <v>1</v>
      </c>
      <c r="BN29" s="139">
        <v>1</v>
      </c>
      <c r="BO29" s="139">
        <v>3</v>
      </c>
      <c r="BP29" s="139">
        <v>0</v>
      </c>
      <c r="BQ29" s="139">
        <v>0</v>
      </c>
      <c r="BR29" s="139">
        <v>1</v>
      </c>
      <c r="BS29" s="139">
        <v>2</v>
      </c>
      <c r="BT29" s="139">
        <v>1</v>
      </c>
      <c r="BU29" s="139">
        <v>2</v>
      </c>
      <c r="BV29" s="139">
        <v>1</v>
      </c>
      <c r="BW29" s="139">
        <v>2</v>
      </c>
      <c r="BX29" s="139">
        <v>1</v>
      </c>
      <c r="BY29" s="139">
        <v>2</v>
      </c>
      <c r="BZ29" s="139">
        <v>0</v>
      </c>
      <c r="CA29" s="139">
        <f t="shared" si="2"/>
        <v>30</v>
      </c>
      <c r="CB29" s="176">
        <v>4</v>
      </c>
      <c r="CC29" s="141">
        <v>1</v>
      </c>
      <c r="CD29" s="139" t="s">
        <v>279</v>
      </c>
      <c r="CE29" s="139" t="s">
        <v>179</v>
      </c>
      <c r="CF29" s="176">
        <v>4</v>
      </c>
      <c r="CG29" s="142" t="s">
        <v>835</v>
      </c>
    </row>
    <row r="30" spans="1:85" ht="15.75" x14ac:dyDescent="0.25">
      <c r="A30" s="136">
        <v>28</v>
      </c>
      <c r="B30" s="96">
        <v>40025</v>
      </c>
      <c r="C30" s="97" t="s">
        <v>177</v>
      </c>
      <c r="D30" s="97" t="s">
        <v>177</v>
      </c>
      <c r="E30" s="97" t="s">
        <v>177</v>
      </c>
      <c r="F30" s="97" t="s">
        <v>177</v>
      </c>
      <c r="G30" s="97" t="s">
        <v>177</v>
      </c>
      <c r="H30" s="97" t="s">
        <v>177</v>
      </c>
      <c r="I30" s="97" t="s">
        <v>177</v>
      </c>
      <c r="J30" s="97" t="s">
        <v>177</v>
      </c>
      <c r="K30" s="97" t="s">
        <v>177</v>
      </c>
      <c r="L30" s="97" t="s">
        <v>177</v>
      </c>
      <c r="M30" s="97" t="s">
        <v>177</v>
      </c>
      <c r="N30" s="97" t="s">
        <v>177</v>
      </c>
      <c r="O30" s="97" t="s">
        <v>177</v>
      </c>
      <c r="P30" s="97" t="s">
        <v>177</v>
      </c>
      <c r="Q30" s="97" t="s">
        <v>177</v>
      </c>
      <c r="R30" s="97" t="s">
        <v>177</v>
      </c>
      <c r="S30" s="97" t="s">
        <v>177</v>
      </c>
      <c r="T30" s="97" t="s">
        <v>177</v>
      </c>
      <c r="U30" s="97" t="s">
        <v>177</v>
      </c>
      <c r="V30" s="97" t="s">
        <v>177</v>
      </c>
      <c r="W30" s="97" t="s">
        <v>177</v>
      </c>
      <c r="X30" s="97" t="s">
        <v>177</v>
      </c>
      <c r="Y30" s="97">
        <f t="shared" si="0"/>
        <v>0</v>
      </c>
      <c r="Z30" s="82"/>
      <c r="AA30" s="99" t="s">
        <v>280</v>
      </c>
      <c r="AB30" s="97" t="s">
        <v>177</v>
      </c>
      <c r="AC30" s="97" t="s">
        <v>177</v>
      </c>
      <c r="AD30" s="97" t="s">
        <v>177</v>
      </c>
      <c r="AE30" s="14" t="s">
        <v>846</v>
      </c>
      <c r="AF30" s="122">
        <v>27</v>
      </c>
      <c r="AG30" s="96">
        <v>40021</v>
      </c>
      <c r="AH30" s="97" t="s">
        <v>177</v>
      </c>
      <c r="AI30" s="97" t="s">
        <v>177</v>
      </c>
      <c r="AJ30" s="97" t="s">
        <v>177</v>
      </c>
      <c r="AK30" s="97" t="s">
        <v>177</v>
      </c>
      <c r="AL30" s="97" t="s">
        <v>177</v>
      </c>
      <c r="AM30" s="97" t="s">
        <v>177</v>
      </c>
      <c r="AN30" s="97" t="s">
        <v>177</v>
      </c>
      <c r="AO30" s="97" t="s">
        <v>177</v>
      </c>
      <c r="AP30" s="97" t="s">
        <v>177</v>
      </c>
      <c r="AQ30" s="97" t="s">
        <v>177</v>
      </c>
      <c r="AR30" s="97" t="s">
        <v>177</v>
      </c>
      <c r="AS30" s="97" t="s">
        <v>177</v>
      </c>
      <c r="AT30" s="97" t="s">
        <v>177</v>
      </c>
      <c r="AU30" s="97" t="s">
        <v>177</v>
      </c>
      <c r="AV30" s="97" t="s">
        <v>177</v>
      </c>
      <c r="AW30" s="97">
        <f t="shared" si="1"/>
        <v>0</v>
      </c>
      <c r="AX30" s="99" t="s">
        <v>280</v>
      </c>
      <c r="AY30" s="623"/>
      <c r="AZ30" s="97" t="s">
        <v>177</v>
      </c>
      <c r="BA30" s="97" t="s">
        <v>177</v>
      </c>
      <c r="BB30" s="103" t="s">
        <v>177</v>
      </c>
      <c r="BC30" s="14" t="s">
        <v>842</v>
      </c>
      <c r="BD30" s="94"/>
      <c r="BE30" s="244">
        <v>27</v>
      </c>
      <c r="BF30" s="132">
        <v>40011</v>
      </c>
      <c r="BG30" s="134" t="s">
        <v>177</v>
      </c>
      <c r="BH30" s="134" t="s">
        <v>177</v>
      </c>
      <c r="BI30" s="134" t="s">
        <v>177</v>
      </c>
      <c r="BJ30" s="134" t="s">
        <v>177</v>
      </c>
      <c r="BK30" s="134" t="s">
        <v>177</v>
      </c>
      <c r="BL30" s="134" t="s">
        <v>177</v>
      </c>
      <c r="BM30" s="134" t="s">
        <v>177</v>
      </c>
      <c r="BN30" s="134" t="s">
        <v>177</v>
      </c>
      <c r="BO30" s="134" t="s">
        <v>177</v>
      </c>
      <c r="BP30" s="134" t="s">
        <v>177</v>
      </c>
      <c r="BQ30" s="134" t="s">
        <v>177</v>
      </c>
      <c r="BR30" s="134" t="s">
        <v>177</v>
      </c>
      <c r="BS30" s="134" t="s">
        <v>177</v>
      </c>
      <c r="BT30" s="134" t="s">
        <v>177</v>
      </c>
      <c r="BU30" s="134" t="s">
        <v>177</v>
      </c>
      <c r="BV30" s="134" t="s">
        <v>177</v>
      </c>
      <c r="BW30" s="134" t="s">
        <v>177</v>
      </c>
      <c r="BX30" s="134" t="s">
        <v>177</v>
      </c>
      <c r="BY30" s="134" t="s">
        <v>177</v>
      </c>
      <c r="BZ30" s="134" t="s">
        <v>177</v>
      </c>
      <c r="CA30" s="134">
        <f t="shared" si="2"/>
        <v>0</v>
      </c>
      <c r="CB30" s="194"/>
      <c r="CC30" s="135" t="s">
        <v>280</v>
      </c>
      <c r="CD30" s="134" t="s">
        <v>177</v>
      </c>
      <c r="CE30" s="134" t="s">
        <v>177</v>
      </c>
      <c r="CF30" s="134" t="s">
        <v>177</v>
      </c>
      <c r="CG30" s="44" t="s">
        <v>839</v>
      </c>
    </row>
    <row r="31" spans="1:85" ht="15.75" x14ac:dyDescent="0.25">
      <c r="A31" s="136">
        <v>27</v>
      </c>
      <c r="B31" s="96">
        <v>40030</v>
      </c>
      <c r="C31" s="97" t="s">
        <v>177</v>
      </c>
      <c r="D31" s="97" t="s">
        <v>177</v>
      </c>
      <c r="E31" s="97" t="s">
        <v>177</v>
      </c>
      <c r="F31" s="97" t="s">
        <v>177</v>
      </c>
      <c r="G31" s="97" t="s">
        <v>177</v>
      </c>
      <c r="H31" s="97" t="s">
        <v>177</v>
      </c>
      <c r="I31" s="97" t="s">
        <v>177</v>
      </c>
      <c r="J31" s="97" t="s">
        <v>177</v>
      </c>
      <c r="K31" s="97" t="s">
        <v>177</v>
      </c>
      <c r="L31" s="97" t="s">
        <v>177</v>
      </c>
      <c r="M31" s="97" t="s">
        <v>177</v>
      </c>
      <c r="N31" s="97" t="s">
        <v>177</v>
      </c>
      <c r="O31" s="97" t="s">
        <v>177</v>
      </c>
      <c r="P31" s="97" t="s">
        <v>177</v>
      </c>
      <c r="Q31" s="97" t="s">
        <v>177</v>
      </c>
      <c r="R31" s="97" t="s">
        <v>177</v>
      </c>
      <c r="S31" s="97" t="s">
        <v>177</v>
      </c>
      <c r="T31" s="97" t="s">
        <v>177</v>
      </c>
      <c r="U31" s="97" t="s">
        <v>177</v>
      </c>
      <c r="V31" s="97" t="s">
        <v>177</v>
      </c>
      <c r="W31" s="97" t="s">
        <v>177</v>
      </c>
      <c r="X31" s="97" t="s">
        <v>177</v>
      </c>
      <c r="Y31" s="97">
        <f t="shared" si="0"/>
        <v>0</v>
      </c>
      <c r="Z31" s="82"/>
      <c r="AA31" s="99" t="s">
        <v>280</v>
      </c>
      <c r="AB31" s="97" t="s">
        <v>177</v>
      </c>
      <c r="AC31" s="97" t="s">
        <v>177</v>
      </c>
      <c r="AD31" s="97" t="s">
        <v>177</v>
      </c>
      <c r="AE31" s="14" t="s">
        <v>851</v>
      </c>
      <c r="AF31" s="122">
        <v>28</v>
      </c>
      <c r="AG31" s="96">
        <v>40022</v>
      </c>
      <c r="AH31" s="97" t="s">
        <v>177</v>
      </c>
      <c r="AI31" s="97" t="s">
        <v>177</v>
      </c>
      <c r="AJ31" s="97" t="s">
        <v>177</v>
      </c>
      <c r="AK31" s="97" t="s">
        <v>177</v>
      </c>
      <c r="AL31" s="97" t="s">
        <v>177</v>
      </c>
      <c r="AM31" s="97" t="s">
        <v>177</v>
      </c>
      <c r="AN31" s="97" t="s">
        <v>177</v>
      </c>
      <c r="AO31" s="97" t="s">
        <v>177</v>
      </c>
      <c r="AP31" s="97" t="s">
        <v>177</v>
      </c>
      <c r="AQ31" s="97" t="s">
        <v>177</v>
      </c>
      <c r="AR31" s="97" t="s">
        <v>177</v>
      </c>
      <c r="AS31" s="97" t="s">
        <v>177</v>
      </c>
      <c r="AT31" s="97" t="s">
        <v>177</v>
      </c>
      <c r="AU31" s="97" t="s">
        <v>177</v>
      </c>
      <c r="AV31" s="97" t="s">
        <v>177</v>
      </c>
      <c r="AW31" s="97">
        <f t="shared" si="1"/>
        <v>0</v>
      </c>
      <c r="AX31" s="99" t="s">
        <v>280</v>
      </c>
      <c r="AY31" s="768"/>
      <c r="AZ31" s="97" t="s">
        <v>177</v>
      </c>
      <c r="BA31" s="97" t="s">
        <v>177</v>
      </c>
      <c r="BB31" s="103" t="s">
        <v>177</v>
      </c>
      <c r="BC31" s="14" t="s">
        <v>843</v>
      </c>
      <c r="BD31" s="94"/>
      <c r="BE31" s="244">
        <v>28</v>
      </c>
      <c r="BF31" s="136">
        <v>40020</v>
      </c>
      <c r="BG31" s="103"/>
      <c r="BH31" s="103"/>
      <c r="BI31" s="103"/>
      <c r="BJ31" s="103"/>
      <c r="BK31" s="103"/>
      <c r="BL31" s="103"/>
      <c r="BM31" s="103"/>
      <c r="BN31" s="103"/>
      <c r="BO31" s="103"/>
      <c r="BP31" s="103"/>
      <c r="BQ31" s="103"/>
      <c r="BR31" s="103"/>
      <c r="BS31" s="103"/>
      <c r="BT31" s="103"/>
      <c r="BU31" s="103"/>
      <c r="BV31" s="103"/>
      <c r="BW31" s="103"/>
      <c r="BX31" s="103"/>
      <c r="BY31" s="103"/>
      <c r="BZ31" s="103"/>
      <c r="CA31" s="97">
        <f t="shared" si="2"/>
        <v>0</v>
      </c>
      <c r="CB31" s="616"/>
      <c r="CC31" s="283"/>
      <c r="CD31" s="103"/>
      <c r="CE31" s="103"/>
      <c r="CF31" s="103"/>
      <c r="CG31" s="14" t="s">
        <v>838</v>
      </c>
    </row>
    <row r="32" spans="1:85" ht="15.75" x14ac:dyDescent="0.25">
      <c r="A32" s="136">
        <v>29</v>
      </c>
      <c r="B32" s="829" t="s">
        <v>181</v>
      </c>
      <c r="C32" s="97" t="s">
        <v>177</v>
      </c>
      <c r="D32" s="97" t="s">
        <v>177</v>
      </c>
      <c r="E32" s="97" t="s">
        <v>177</v>
      </c>
      <c r="F32" s="97" t="s">
        <v>177</v>
      </c>
      <c r="G32" s="97" t="s">
        <v>177</v>
      </c>
      <c r="H32" s="97" t="s">
        <v>177</v>
      </c>
      <c r="I32" s="97" t="s">
        <v>177</v>
      </c>
      <c r="J32" s="97" t="s">
        <v>177</v>
      </c>
      <c r="K32" s="97" t="s">
        <v>177</v>
      </c>
      <c r="L32" s="97" t="s">
        <v>177</v>
      </c>
      <c r="M32" s="97" t="s">
        <v>177</v>
      </c>
      <c r="N32" s="97" t="s">
        <v>177</v>
      </c>
      <c r="O32" s="97" t="s">
        <v>177</v>
      </c>
      <c r="P32" s="97" t="s">
        <v>177</v>
      </c>
      <c r="Q32" s="97" t="s">
        <v>177</v>
      </c>
      <c r="R32" s="97" t="s">
        <v>177</v>
      </c>
      <c r="S32" s="97"/>
      <c r="T32" s="97"/>
      <c r="U32" s="97"/>
      <c r="V32" s="97" t="s">
        <v>177</v>
      </c>
      <c r="W32" s="97" t="s">
        <v>177</v>
      </c>
      <c r="X32" s="97" t="s">
        <v>177</v>
      </c>
      <c r="Y32" s="97">
        <f t="shared" si="0"/>
        <v>0</v>
      </c>
      <c r="Z32" s="82"/>
      <c r="AA32" s="97"/>
      <c r="AB32" s="39"/>
      <c r="AC32" s="39"/>
      <c r="AD32" s="39"/>
      <c r="AE32" s="14" t="s">
        <v>854</v>
      </c>
      <c r="AF32" s="122">
        <v>29</v>
      </c>
      <c r="AG32" s="96">
        <v>40039</v>
      </c>
      <c r="AH32" s="97"/>
      <c r="AI32" s="97"/>
      <c r="AJ32" s="97"/>
      <c r="AK32" s="97"/>
      <c r="AL32" s="97"/>
      <c r="AM32" s="97"/>
      <c r="AN32" s="97"/>
      <c r="AO32" s="97"/>
      <c r="AP32" s="97"/>
      <c r="AQ32" s="97"/>
      <c r="AR32" s="97"/>
      <c r="AS32" s="97"/>
      <c r="AT32" s="97"/>
      <c r="AU32" s="97"/>
      <c r="AV32" s="97"/>
      <c r="AW32" s="97">
        <f t="shared" si="1"/>
        <v>0</v>
      </c>
      <c r="AX32" s="99"/>
      <c r="AY32" s="768"/>
      <c r="AZ32" s="99"/>
      <c r="BA32" s="99"/>
      <c r="BB32" s="37"/>
      <c r="BC32" s="14" t="s">
        <v>854</v>
      </c>
      <c r="BD32" s="94"/>
      <c r="BE32" s="244">
        <v>29</v>
      </c>
      <c r="BF32" s="165"/>
      <c r="BG32" s="99"/>
      <c r="BH32" s="99"/>
      <c r="BI32" s="99"/>
      <c r="BJ32" s="99"/>
      <c r="BK32" s="99"/>
      <c r="BL32" s="99"/>
      <c r="BM32" s="99"/>
      <c r="BN32" s="99"/>
      <c r="BO32" s="99"/>
      <c r="BP32" s="99"/>
      <c r="BQ32" s="99"/>
      <c r="BR32" s="99"/>
      <c r="BS32" s="99"/>
      <c r="BT32" s="99"/>
      <c r="BU32" s="99"/>
      <c r="BV32" s="99"/>
      <c r="BW32" s="99"/>
      <c r="BX32" s="99"/>
      <c r="BY32" s="99"/>
      <c r="BZ32" s="99"/>
      <c r="CA32" s="97">
        <f t="shared" si="2"/>
        <v>0</v>
      </c>
      <c r="CB32" s="103"/>
      <c r="CC32" s="39"/>
      <c r="CD32" s="39"/>
      <c r="CE32" s="39"/>
      <c r="CF32" s="39"/>
      <c r="CG32" s="14" t="s">
        <v>854</v>
      </c>
    </row>
    <row r="33" spans="1:85" ht="15.75" thickBot="1" x14ac:dyDescent="0.3">
      <c r="A33" s="137"/>
      <c r="B33" s="831"/>
      <c r="C33" s="139"/>
      <c r="D33" s="139"/>
      <c r="E33" s="139"/>
      <c r="F33" s="139"/>
      <c r="G33" s="139"/>
      <c r="H33" s="139"/>
      <c r="I33" s="139"/>
      <c r="J33" s="139"/>
      <c r="K33" s="139"/>
      <c r="L33" s="139"/>
      <c r="M33" s="139"/>
      <c r="N33" s="139"/>
      <c r="O33" s="139"/>
      <c r="P33" s="139"/>
      <c r="Q33" s="139"/>
      <c r="R33" s="139"/>
      <c r="S33" s="139"/>
      <c r="T33" s="139"/>
      <c r="U33" s="139"/>
      <c r="V33" s="139"/>
      <c r="W33" s="139"/>
      <c r="X33" s="139"/>
      <c r="Y33" s="139"/>
      <c r="Z33" s="139"/>
      <c r="AA33" s="139"/>
      <c r="AB33" s="140"/>
      <c r="AC33" s="140"/>
      <c r="AD33" s="140"/>
      <c r="AE33" s="796" t="s">
        <v>857</v>
      </c>
      <c r="AF33" s="168">
        <v>30</v>
      </c>
      <c r="AG33" s="138">
        <v>40040</v>
      </c>
      <c r="AH33" s="139"/>
      <c r="AI33" s="139"/>
      <c r="AJ33" s="139"/>
      <c r="AK33" s="139"/>
      <c r="AL33" s="139"/>
      <c r="AM33" s="139"/>
      <c r="AN33" s="139"/>
      <c r="AO33" s="139"/>
      <c r="AP33" s="139"/>
      <c r="AQ33" s="139"/>
      <c r="AR33" s="139"/>
      <c r="AS33" s="139"/>
      <c r="AT33" s="139"/>
      <c r="AU33" s="139"/>
      <c r="AV33" s="139"/>
      <c r="AW33" s="139"/>
      <c r="AX33" s="141"/>
      <c r="AY33" s="141"/>
      <c r="AZ33" s="141"/>
      <c r="BA33" s="141"/>
      <c r="BB33" s="78"/>
      <c r="BC33" s="796" t="s">
        <v>857</v>
      </c>
      <c r="BD33" s="94"/>
      <c r="BE33" s="244"/>
      <c r="BF33" s="742"/>
      <c r="BG33" s="141"/>
      <c r="BH33" s="141"/>
      <c r="BI33" s="141"/>
      <c r="BJ33" s="141"/>
      <c r="BK33" s="141"/>
      <c r="BL33" s="141"/>
      <c r="BM33" s="141"/>
      <c r="BN33" s="141"/>
      <c r="BO33" s="141"/>
      <c r="BP33" s="141"/>
      <c r="BQ33" s="141"/>
      <c r="BR33" s="141"/>
      <c r="BS33" s="141"/>
      <c r="BT33" s="141"/>
      <c r="BU33" s="141"/>
      <c r="BV33" s="141"/>
      <c r="BW33" s="141"/>
      <c r="BX33" s="141"/>
      <c r="BY33" s="141"/>
      <c r="BZ33" s="141"/>
      <c r="CA33" s="139"/>
      <c r="CB33" s="140"/>
      <c r="CC33" s="140"/>
      <c r="CD33" s="140"/>
      <c r="CE33" s="140"/>
      <c r="CF33" s="140"/>
      <c r="CG33" s="796" t="s">
        <v>857</v>
      </c>
    </row>
    <row r="34" spans="1:85" x14ac:dyDescent="0.25">
      <c r="A34" s="893" t="s">
        <v>141</v>
      </c>
      <c r="B34" s="893"/>
      <c r="C34" s="61">
        <f t="shared" ref="C34" si="3">AVERAGE(C4:C32)</f>
        <v>2</v>
      </c>
      <c r="D34" s="61">
        <f t="shared" ref="D34:AD34" si="4">AVERAGE(D4:D32)</f>
        <v>1.5909090909090908</v>
      </c>
      <c r="E34" s="61">
        <f t="shared" si="4"/>
        <v>0.13636363636363635</v>
      </c>
      <c r="F34" s="61">
        <f t="shared" si="4"/>
        <v>1.0454545454545454</v>
      </c>
      <c r="G34" s="61">
        <f t="shared" si="4"/>
        <v>1.2272727272727273</v>
      </c>
      <c r="H34" s="61">
        <f t="shared" si="4"/>
        <v>1.4545454545454546</v>
      </c>
      <c r="I34" s="61">
        <f t="shared" si="4"/>
        <v>0.90909090909090906</v>
      </c>
      <c r="J34" s="61">
        <f t="shared" si="4"/>
        <v>0.72727272727272729</v>
      </c>
      <c r="K34" s="61">
        <f t="shared" si="4"/>
        <v>0.54545454545454541</v>
      </c>
      <c r="L34" s="61">
        <f t="shared" si="4"/>
        <v>0.45454545454545453</v>
      </c>
      <c r="M34" s="61">
        <f t="shared" si="4"/>
        <v>0.90909090909090906</v>
      </c>
      <c r="N34" s="61">
        <f t="shared" si="4"/>
        <v>1.5454545454545454</v>
      </c>
      <c r="O34" s="61">
        <f t="shared" si="4"/>
        <v>0.81818181818181823</v>
      </c>
      <c r="P34" s="61">
        <f t="shared" si="4"/>
        <v>0.77272727272727271</v>
      </c>
      <c r="Q34" s="61">
        <f t="shared" si="4"/>
        <v>0.68181818181818177</v>
      </c>
      <c r="R34" s="61">
        <f t="shared" si="4"/>
        <v>1</v>
      </c>
      <c r="S34" s="61">
        <f t="shared" si="4"/>
        <v>1</v>
      </c>
      <c r="T34" s="61">
        <f t="shared" si="4"/>
        <v>0.59090909090909094</v>
      </c>
      <c r="U34" s="61">
        <f t="shared" si="4"/>
        <v>1.8636363636363635</v>
      </c>
      <c r="V34" s="61">
        <f t="shared" si="4"/>
        <v>0.27272727272727271</v>
      </c>
      <c r="W34" s="61">
        <f t="shared" si="4"/>
        <v>0.81818181818181823</v>
      </c>
      <c r="X34" s="61">
        <f t="shared" si="4"/>
        <v>0.95454545454545459</v>
      </c>
      <c r="Y34" s="61">
        <f t="shared" si="4"/>
        <v>16.172413793103448</v>
      </c>
      <c r="Z34" s="61">
        <f t="shared" si="4"/>
        <v>3.9090909090909092</v>
      </c>
      <c r="AA34" s="61"/>
      <c r="AB34" s="61"/>
      <c r="AC34" s="61"/>
      <c r="AD34" s="61">
        <f t="shared" si="4"/>
        <v>4</v>
      </c>
      <c r="AE34" s="827"/>
      <c r="AF34" s="894" t="s">
        <v>141</v>
      </c>
      <c r="AG34" s="893"/>
      <c r="AH34" s="61">
        <f t="shared" ref="AH34" ca="1" si="5">AVERAGE(AH4:AH34)</f>
        <v>0.8</v>
      </c>
      <c r="AI34" s="61">
        <f t="shared" ref="AI34:BB34" ca="1" si="6">AVERAGE(AI4:AI34)</f>
        <v>0.8</v>
      </c>
      <c r="AJ34" s="61">
        <f t="shared" ca="1" si="6"/>
        <v>0.8</v>
      </c>
      <c r="AK34" s="61">
        <f t="shared" ca="1" si="6"/>
        <v>0.8</v>
      </c>
      <c r="AL34" s="61">
        <f t="shared" ca="1" si="6"/>
        <v>0.8</v>
      </c>
      <c r="AM34" s="61">
        <f t="shared" ca="1" si="6"/>
        <v>0.8</v>
      </c>
      <c r="AN34" s="61">
        <f t="shared" ca="1" si="6"/>
        <v>0.8</v>
      </c>
      <c r="AO34" s="61">
        <f t="shared" ca="1" si="6"/>
        <v>0.8</v>
      </c>
      <c r="AP34" s="61">
        <f t="shared" ca="1" si="6"/>
        <v>0.8</v>
      </c>
      <c r="AQ34" s="61">
        <f t="shared" ca="1" si="6"/>
        <v>0.8</v>
      </c>
      <c r="AR34" s="61">
        <f t="shared" ca="1" si="6"/>
        <v>0.8</v>
      </c>
      <c r="AS34" s="61">
        <f t="shared" ca="1" si="6"/>
        <v>0.8</v>
      </c>
      <c r="AT34" s="61">
        <f t="shared" ca="1" si="6"/>
        <v>0.8</v>
      </c>
      <c r="AU34" s="61">
        <f t="shared" ca="1" si="6"/>
        <v>0.8</v>
      </c>
      <c r="AV34" s="61">
        <f t="shared" ca="1" si="6"/>
        <v>0.8</v>
      </c>
      <c r="AW34" s="61">
        <f t="shared" ca="1" si="6"/>
        <v>0.8</v>
      </c>
      <c r="AX34" s="61"/>
      <c r="AY34" s="61">
        <f t="shared" ca="1" si="6"/>
        <v>0.8</v>
      </c>
      <c r="AZ34" s="61"/>
      <c r="BA34" s="61"/>
      <c r="BB34" s="61">
        <f t="shared" ca="1" si="6"/>
        <v>0.8</v>
      </c>
      <c r="BC34" s="817"/>
      <c r="BD34" s="94"/>
      <c r="BE34" s="895" t="s">
        <v>141</v>
      </c>
      <c r="BF34" s="893"/>
      <c r="BG34" s="61">
        <f t="shared" ref="BG34" si="7">AVERAGE(BG4:BG31)</f>
        <v>1.1153846153846154</v>
      </c>
      <c r="BH34" s="61">
        <f t="shared" ref="BH34:CF34" si="8">AVERAGE(BH4:BH31)</f>
        <v>2.4615384615384617</v>
      </c>
      <c r="BI34" s="61">
        <f t="shared" si="8"/>
        <v>0.84615384615384615</v>
      </c>
      <c r="BJ34" s="61">
        <f t="shared" si="8"/>
        <v>0.84615384615384615</v>
      </c>
      <c r="BK34" s="61">
        <f t="shared" si="8"/>
        <v>2.1923076923076925</v>
      </c>
      <c r="BL34" s="61">
        <f t="shared" si="8"/>
        <v>1.24</v>
      </c>
      <c r="BM34" s="61">
        <f t="shared" si="8"/>
        <v>0.92</v>
      </c>
      <c r="BN34" s="61">
        <f t="shared" si="8"/>
        <v>0.92</v>
      </c>
      <c r="BO34" s="61">
        <f t="shared" si="8"/>
        <v>0.84</v>
      </c>
      <c r="BP34" s="61">
        <f t="shared" si="8"/>
        <v>0.92</v>
      </c>
      <c r="BQ34" s="61">
        <f t="shared" si="8"/>
        <v>0.52</v>
      </c>
      <c r="BR34" s="61">
        <f t="shared" si="8"/>
        <v>0.64</v>
      </c>
      <c r="BS34" s="61">
        <f t="shared" si="8"/>
        <v>0.88</v>
      </c>
      <c r="BT34" s="61">
        <f t="shared" si="8"/>
        <v>0.68</v>
      </c>
      <c r="BU34" s="61">
        <f t="shared" si="8"/>
        <v>1.28</v>
      </c>
      <c r="BV34" s="61">
        <f t="shared" si="8"/>
        <v>0.64</v>
      </c>
      <c r="BW34" s="61">
        <f t="shared" si="8"/>
        <v>0.88</v>
      </c>
      <c r="BX34" s="61">
        <f t="shared" si="8"/>
        <v>0.76</v>
      </c>
      <c r="BY34" s="61">
        <f t="shared" si="8"/>
        <v>0.2</v>
      </c>
      <c r="BZ34" s="61">
        <f t="shared" si="8"/>
        <v>0.08</v>
      </c>
      <c r="CA34" s="61">
        <f t="shared" si="8"/>
        <v>17.107142857142858</v>
      </c>
      <c r="CB34" s="61">
        <f t="shared" si="8"/>
        <v>3.0384615384615383</v>
      </c>
      <c r="CC34" s="61"/>
      <c r="CD34" s="61"/>
      <c r="CE34" s="61"/>
      <c r="CF34" s="61">
        <f t="shared" si="8"/>
        <v>3.8076923076923075</v>
      </c>
      <c r="CG34" s="815"/>
    </row>
    <row r="35" spans="1:85" x14ac:dyDescent="0.25">
      <c r="B35" s="39">
        <v>5</v>
      </c>
      <c r="C35" s="50">
        <f>AVERAGE(C24:C25)</f>
        <v>2</v>
      </c>
      <c r="D35" s="50">
        <f t="shared" ref="D35:AD35" si="9">AVERAGE(D24:D25)</f>
        <v>2</v>
      </c>
      <c r="E35" s="50">
        <f t="shared" si="9"/>
        <v>0.5</v>
      </c>
      <c r="F35" s="50">
        <f t="shared" si="9"/>
        <v>2</v>
      </c>
      <c r="G35" s="50">
        <f t="shared" si="9"/>
        <v>1.5</v>
      </c>
      <c r="H35" s="50">
        <f t="shared" si="9"/>
        <v>1</v>
      </c>
      <c r="I35" s="50">
        <f t="shared" si="9"/>
        <v>1</v>
      </c>
      <c r="J35" s="50">
        <f t="shared" si="9"/>
        <v>0.5</v>
      </c>
      <c r="K35" s="50">
        <f t="shared" si="9"/>
        <v>1</v>
      </c>
      <c r="L35" s="50">
        <f t="shared" si="9"/>
        <v>2</v>
      </c>
      <c r="M35" s="50">
        <f t="shared" si="9"/>
        <v>1</v>
      </c>
      <c r="N35" s="50">
        <f t="shared" si="9"/>
        <v>2</v>
      </c>
      <c r="O35" s="50">
        <f t="shared" si="9"/>
        <v>1</v>
      </c>
      <c r="P35" s="50">
        <f t="shared" si="9"/>
        <v>1</v>
      </c>
      <c r="Q35" s="50">
        <f t="shared" si="9"/>
        <v>1</v>
      </c>
      <c r="R35" s="50">
        <f t="shared" si="9"/>
        <v>1</v>
      </c>
      <c r="S35" s="50">
        <f t="shared" si="9"/>
        <v>1</v>
      </c>
      <c r="T35" s="50">
        <f t="shared" si="9"/>
        <v>1</v>
      </c>
      <c r="U35" s="50">
        <f t="shared" si="9"/>
        <v>2</v>
      </c>
      <c r="V35" s="50">
        <f t="shared" si="9"/>
        <v>1</v>
      </c>
      <c r="W35" s="50">
        <f t="shared" si="9"/>
        <v>1</v>
      </c>
      <c r="X35" s="50">
        <f t="shared" si="9"/>
        <v>1.5</v>
      </c>
      <c r="Y35" s="50">
        <f t="shared" si="9"/>
        <v>28</v>
      </c>
      <c r="Z35" s="50">
        <f t="shared" si="9"/>
        <v>5</v>
      </c>
      <c r="AA35" s="50"/>
      <c r="AB35" s="50"/>
      <c r="AC35" s="50"/>
      <c r="AD35" s="50">
        <f t="shared" si="9"/>
        <v>4</v>
      </c>
      <c r="AE35" s="2"/>
      <c r="AF35" s="5"/>
      <c r="AG35" s="761">
        <v>5</v>
      </c>
      <c r="AH35" s="50">
        <f>AVERAGE(AH22:AH25)</f>
        <v>1</v>
      </c>
      <c r="AI35" s="50">
        <f t="shared" ref="AI35:BB35" si="10">AVERAGE(AI22:AI25)</f>
        <v>1</v>
      </c>
      <c r="AJ35" s="50">
        <f t="shared" si="10"/>
        <v>2</v>
      </c>
      <c r="AK35" s="50">
        <f t="shared" si="10"/>
        <v>1</v>
      </c>
      <c r="AL35" s="50">
        <f t="shared" si="10"/>
        <v>1</v>
      </c>
      <c r="AM35" s="50">
        <f t="shared" si="10"/>
        <v>0.5</v>
      </c>
      <c r="AN35" s="50">
        <f t="shared" si="10"/>
        <v>1</v>
      </c>
      <c r="AO35" s="50">
        <f t="shared" si="10"/>
        <v>1</v>
      </c>
      <c r="AP35" s="50">
        <f t="shared" si="10"/>
        <v>0.25</v>
      </c>
      <c r="AQ35" s="50">
        <f t="shared" si="10"/>
        <v>2</v>
      </c>
      <c r="AR35" s="50">
        <f t="shared" si="10"/>
        <v>1</v>
      </c>
      <c r="AS35" s="50">
        <f t="shared" si="10"/>
        <v>0.75</v>
      </c>
      <c r="AT35" s="50">
        <f t="shared" si="10"/>
        <v>2</v>
      </c>
      <c r="AU35" s="50">
        <f t="shared" si="10"/>
        <v>2</v>
      </c>
      <c r="AV35" s="50">
        <f t="shared" si="10"/>
        <v>0</v>
      </c>
      <c r="AW35" s="50">
        <f t="shared" si="10"/>
        <v>16.5</v>
      </c>
      <c r="AX35" s="50"/>
      <c r="AY35" s="50">
        <f t="shared" si="10"/>
        <v>5</v>
      </c>
      <c r="AZ35" s="50"/>
      <c r="BA35" s="50"/>
      <c r="BB35" s="50">
        <f t="shared" si="10"/>
        <v>4.25</v>
      </c>
      <c r="BC35" s="51"/>
      <c r="BD35" s="113"/>
      <c r="BE35" s="39"/>
      <c r="BF35" s="736">
        <v>5</v>
      </c>
      <c r="BG35" s="50"/>
      <c r="BH35" s="50"/>
      <c r="BI35" s="50"/>
      <c r="BJ35" s="50"/>
      <c r="BK35" s="50"/>
      <c r="BL35" s="50"/>
      <c r="BM35" s="50"/>
      <c r="BN35" s="50"/>
      <c r="BO35" s="50"/>
      <c r="BP35" s="50"/>
      <c r="BQ35" s="50"/>
      <c r="BR35" s="50"/>
      <c r="BS35" s="50"/>
      <c r="BT35" s="50"/>
      <c r="BU35" s="50"/>
      <c r="BV35" s="50"/>
      <c r="BW35" s="50"/>
      <c r="BX35" s="50"/>
      <c r="BY35" s="50"/>
      <c r="BZ35" s="50"/>
      <c r="CA35" s="50"/>
      <c r="CB35" s="50"/>
      <c r="CC35" s="50"/>
      <c r="CD35" s="50"/>
      <c r="CE35" s="50"/>
      <c r="CF35" s="50"/>
      <c r="CG35" s="51"/>
    </row>
    <row r="36" spans="1:85" x14ac:dyDescent="0.25">
      <c r="B36" s="83">
        <v>4</v>
      </c>
      <c r="C36" s="50">
        <f>AVERAGE(C8:C23)</f>
        <v>2</v>
      </c>
      <c r="D36" s="50">
        <f t="shared" ref="D36:AD36" si="11">AVERAGE(D8:D23)</f>
        <v>1.6875</v>
      </c>
      <c r="E36" s="50">
        <f t="shared" si="11"/>
        <v>0.125</v>
      </c>
      <c r="F36" s="50">
        <f t="shared" si="11"/>
        <v>1.1875</v>
      </c>
      <c r="G36" s="50">
        <f t="shared" si="11"/>
        <v>1.4375</v>
      </c>
      <c r="H36" s="50">
        <f t="shared" si="11"/>
        <v>1.5</v>
      </c>
      <c r="I36" s="50">
        <f t="shared" si="11"/>
        <v>0.875</v>
      </c>
      <c r="J36" s="50">
        <f t="shared" si="11"/>
        <v>0.75</v>
      </c>
      <c r="K36" s="50">
        <f t="shared" si="11"/>
        <v>0.625</v>
      </c>
      <c r="L36" s="50">
        <f t="shared" si="11"/>
        <v>0.375</v>
      </c>
      <c r="M36" s="50">
        <f t="shared" si="11"/>
        <v>0.9375</v>
      </c>
      <c r="N36" s="50">
        <f t="shared" si="11"/>
        <v>1.4375</v>
      </c>
      <c r="O36" s="50">
        <f t="shared" si="11"/>
        <v>0.9375</v>
      </c>
      <c r="P36" s="50">
        <f t="shared" si="11"/>
        <v>0.875</v>
      </c>
      <c r="Q36" s="50">
        <f t="shared" si="11"/>
        <v>0.8125</v>
      </c>
      <c r="R36" s="50">
        <f t="shared" si="11"/>
        <v>1</v>
      </c>
      <c r="S36" s="50">
        <f t="shared" si="11"/>
        <v>1</v>
      </c>
      <c r="T36" s="50">
        <f t="shared" si="11"/>
        <v>0.625</v>
      </c>
      <c r="U36" s="50">
        <f t="shared" si="11"/>
        <v>1.9375</v>
      </c>
      <c r="V36" s="50">
        <f t="shared" si="11"/>
        <v>0.25</v>
      </c>
      <c r="W36" s="50">
        <f t="shared" si="11"/>
        <v>0.875</v>
      </c>
      <c r="X36" s="50">
        <f t="shared" si="11"/>
        <v>0.9375</v>
      </c>
      <c r="Y36" s="50">
        <f t="shared" si="11"/>
        <v>22.1875</v>
      </c>
      <c r="Z36" s="50">
        <f t="shared" si="11"/>
        <v>4</v>
      </c>
      <c r="AA36" s="50"/>
      <c r="AB36" s="50"/>
      <c r="AC36" s="50"/>
      <c r="AD36" s="50">
        <f t="shared" si="11"/>
        <v>4.0625</v>
      </c>
      <c r="AE36" s="56"/>
      <c r="AF36" s="5"/>
      <c r="AG36" s="83">
        <v>4</v>
      </c>
      <c r="AH36" s="50">
        <f>AVERAGE(AH10:AH21)</f>
        <v>0.91666666666666663</v>
      </c>
      <c r="AI36" s="50">
        <f t="shared" ref="AI36:BB36" si="12">AVERAGE(AI10:AI21)</f>
        <v>0.83333333333333337</v>
      </c>
      <c r="AJ36" s="50">
        <f t="shared" si="12"/>
        <v>1.75</v>
      </c>
      <c r="AK36" s="50">
        <f t="shared" si="12"/>
        <v>0.5</v>
      </c>
      <c r="AL36" s="50">
        <f t="shared" si="12"/>
        <v>0.72727272727272729</v>
      </c>
      <c r="AM36" s="50">
        <f t="shared" si="12"/>
        <v>0.2</v>
      </c>
      <c r="AN36" s="50">
        <f t="shared" si="12"/>
        <v>1</v>
      </c>
      <c r="AO36" s="50">
        <f t="shared" si="12"/>
        <v>0.83333333333333337</v>
      </c>
      <c r="AP36" s="50">
        <f t="shared" si="12"/>
        <v>0.63636363636363635</v>
      </c>
      <c r="AQ36" s="50">
        <f t="shared" si="12"/>
        <v>0.7</v>
      </c>
      <c r="AR36" s="50">
        <f t="shared" si="12"/>
        <v>0.45454545454545453</v>
      </c>
      <c r="AS36" s="50">
        <f t="shared" si="12"/>
        <v>0.1111111111111111</v>
      </c>
      <c r="AT36" s="50">
        <f t="shared" si="12"/>
        <v>1.5833333333333333</v>
      </c>
      <c r="AU36" s="50">
        <f t="shared" si="12"/>
        <v>1.1666666666666667</v>
      </c>
      <c r="AV36" s="50">
        <f t="shared" si="12"/>
        <v>0</v>
      </c>
      <c r="AW36" s="50">
        <f t="shared" si="12"/>
        <v>11.083333333333334</v>
      </c>
      <c r="AX36" s="50"/>
      <c r="AY36" s="50">
        <f t="shared" si="12"/>
        <v>4</v>
      </c>
      <c r="AZ36" s="50"/>
      <c r="BA36" s="50"/>
      <c r="BB36" s="50">
        <f t="shared" si="12"/>
        <v>4</v>
      </c>
      <c r="BC36" s="51"/>
      <c r="BD36" s="37"/>
      <c r="BE36" s="39"/>
      <c r="BF36" s="83">
        <v>4</v>
      </c>
      <c r="BG36" s="50">
        <f>AVERAGE(BG23:BG29)</f>
        <v>2.2857142857142856</v>
      </c>
      <c r="BH36" s="50">
        <f t="shared" ref="BH36:CF36" si="13">AVERAGE(BH23:BH29)</f>
        <v>3</v>
      </c>
      <c r="BI36" s="50">
        <f t="shared" si="13"/>
        <v>1</v>
      </c>
      <c r="BJ36" s="50">
        <f t="shared" si="13"/>
        <v>1</v>
      </c>
      <c r="BK36" s="50">
        <f t="shared" si="13"/>
        <v>2.7142857142857144</v>
      </c>
      <c r="BL36" s="50">
        <f t="shared" si="13"/>
        <v>1.2857142857142858</v>
      </c>
      <c r="BM36" s="50">
        <f t="shared" si="13"/>
        <v>1</v>
      </c>
      <c r="BN36" s="50">
        <f t="shared" si="13"/>
        <v>1</v>
      </c>
      <c r="BO36" s="50">
        <f t="shared" si="13"/>
        <v>2.1428571428571428</v>
      </c>
      <c r="BP36" s="50">
        <f t="shared" si="13"/>
        <v>1.2857142857142858</v>
      </c>
      <c r="BQ36" s="50">
        <f t="shared" si="13"/>
        <v>0.5714285714285714</v>
      </c>
      <c r="BR36" s="50">
        <f t="shared" si="13"/>
        <v>0.8571428571428571</v>
      </c>
      <c r="BS36" s="50">
        <f t="shared" si="13"/>
        <v>1.4285714285714286</v>
      </c>
      <c r="BT36" s="50">
        <f t="shared" si="13"/>
        <v>0.8571428571428571</v>
      </c>
      <c r="BU36" s="50">
        <f t="shared" si="13"/>
        <v>1.8571428571428572</v>
      </c>
      <c r="BV36" s="50">
        <f t="shared" si="13"/>
        <v>1</v>
      </c>
      <c r="BW36" s="50">
        <f t="shared" si="13"/>
        <v>1.5714285714285714</v>
      </c>
      <c r="BX36" s="50">
        <f t="shared" si="13"/>
        <v>0.8571428571428571</v>
      </c>
      <c r="BY36" s="50">
        <f t="shared" si="13"/>
        <v>0.2857142857142857</v>
      </c>
      <c r="BZ36" s="50">
        <f t="shared" si="13"/>
        <v>0</v>
      </c>
      <c r="CA36" s="50">
        <f t="shared" si="13"/>
        <v>26</v>
      </c>
      <c r="CB36" s="50">
        <f t="shared" si="13"/>
        <v>4</v>
      </c>
      <c r="CC36" s="50"/>
      <c r="CD36" s="50"/>
      <c r="CE36" s="50"/>
      <c r="CF36" s="50">
        <f t="shared" si="13"/>
        <v>4</v>
      </c>
      <c r="CG36" s="51"/>
    </row>
    <row r="37" spans="1:85" x14ac:dyDescent="0.25">
      <c r="B37" s="83">
        <v>3</v>
      </c>
      <c r="C37" s="50">
        <f>AVERAGE(C4:C7)</f>
        <v>2</v>
      </c>
      <c r="D37" s="50">
        <f t="shared" ref="D37:AD37" si="14">AVERAGE(D4:D7)</f>
        <v>1</v>
      </c>
      <c r="E37" s="50">
        <f t="shared" si="14"/>
        <v>0</v>
      </c>
      <c r="F37" s="50">
        <f t="shared" si="14"/>
        <v>0</v>
      </c>
      <c r="G37" s="50">
        <f t="shared" si="14"/>
        <v>0.25</v>
      </c>
      <c r="H37" s="50">
        <f t="shared" si="14"/>
        <v>1.5</v>
      </c>
      <c r="I37" s="50">
        <f t="shared" si="14"/>
        <v>1</v>
      </c>
      <c r="J37" s="50">
        <f t="shared" si="14"/>
        <v>0.75</v>
      </c>
      <c r="K37" s="50">
        <f t="shared" si="14"/>
        <v>0</v>
      </c>
      <c r="L37" s="50">
        <f t="shared" si="14"/>
        <v>0</v>
      </c>
      <c r="M37" s="50">
        <f t="shared" si="14"/>
        <v>0.75</v>
      </c>
      <c r="N37" s="50">
        <f t="shared" si="14"/>
        <v>1.75</v>
      </c>
      <c r="O37" s="50">
        <f t="shared" si="14"/>
        <v>0.25</v>
      </c>
      <c r="P37" s="50">
        <f t="shared" si="14"/>
        <v>0.25</v>
      </c>
      <c r="Q37" s="50">
        <f t="shared" si="14"/>
        <v>0</v>
      </c>
      <c r="R37" s="50">
        <f t="shared" si="14"/>
        <v>1</v>
      </c>
      <c r="S37" s="50">
        <f t="shared" si="14"/>
        <v>1</v>
      </c>
      <c r="T37" s="50">
        <f t="shared" si="14"/>
        <v>0.25</v>
      </c>
      <c r="U37" s="50">
        <f t="shared" si="14"/>
        <v>1.5</v>
      </c>
      <c r="V37" s="50">
        <f t="shared" si="14"/>
        <v>0</v>
      </c>
      <c r="W37" s="50">
        <f t="shared" si="14"/>
        <v>0.5</v>
      </c>
      <c r="X37" s="50">
        <f t="shared" si="14"/>
        <v>0.75</v>
      </c>
      <c r="Y37" s="50">
        <f t="shared" si="14"/>
        <v>14.5</v>
      </c>
      <c r="Z37" s="50">
        <f t="shared" si="14"/>
        <v>3</v>
      </c>
      <c r="AA37" s="50"/>
      <c r="AB37" s="50"/>
      <c r="AC37" s="50"/>
      <c r="AD37" s="50">
        <f t="shared" si="14"/>
        <v>3.75</v>
      </c>
      <c r="AE37" s="56"/>
      <c r="AF37" s="5"/>
      <c r="AG37" s="83">
        <v>3</v>
      </c>
      <c r="AH37" s="50">
        <f>AVERAGE(AH5:AH9)</f>
        <v>1</v>
      </c>
      <c r="AI37" s="50">
        <f t="shared" ref="AI37:BB37" si="15">AVERAGE(AI5:AI9)</f>
        <v>0.8</v>
      </c>
      <c r="AJ37" s="50">
        <f t="shared" si="15"/>
        <v>1</v>
      </c>
      <c r="AK37" s="50">
        <f t="shared" si="15"/>
        <v>0</v>
      </c>
      <c r="AL37" s="50">
        <f t="shared" si="15"/>
        <v>0.4</v>
      </c>
      <c r="AM37" s="50">
        <f t="shared" si="15"/>
        <v>0.2</v>
      </c>
      <c r="AN37" s="50">
        <f t="shared" si="15"/>
        <v>0.8</v>
      </c>
      <c r="AO37" s="50">
        <f t="shared" si="15"/>
        <v>0.8</v>
      </c>
      <c r="AP37" s="50">
        <f t="shared" si="15"/>
        <v>0.8</v>
      </c>
      <c r="AQ37" s="50">
        <f t="shared" si="15"/>
        <v>0.8</v>
      </c>
      <c r="AR37" s="50">
        <f t="shared" si="15"/>
        <v>0.2</v>
      </c>
      <c r="AS37" s="50">
        <f t="shared" si="15"/>
        <v>0</v>
      </c>
      <c r="AT37" s="50">
        <f t="shared" si="15"/>
        <v>1.2</v>
      </c>
      <c r="AU37" s="50">
        <f t="shared" si="15"/>
        <v>0.4</v>
      </c>
      <c r="AV37" s="50">
        <f t="shared" si="15"/>
        <v>0</v>
      </c>
      <c r="AW37" s="50">
        <f t="shared" si="15"/>
        <v>8.4</v>
      </c>
      <c r="AX37" s="50"/>
      <c r="AY37" s="50">
        <f t="shared" si="15"/>
        <v>3</v>
      </c>
      <c r="AZ37" s="50"/>
      <c r="BA37" s="50"/>
      <c r="BB37" s="50">
        <f t="shared" si="15"/>
        <v>3.8</v>
      </c>
      <c r="BC37" s="51"/>
      <c r="BD37" s="37"/>
      <c r="BE37" s="39"/>
      <c r="BF37" s="83">
        <v>3</v>
      </c>
      <c r="BG37" s="50">
        <f>AVERAGE(BG10:BG22)</f>
        <v>0.76923076923076927</v>
      </c>
      <c r="BH37" s="50">
        <f t="shared" ref="BH37:CF37" si="16">AVERAGE(BH10:BH22)</f>
        <v>2.3846153846153846</v>
      </c>
      <c r="BI37" s="50">
        <f t="shared" si="16"/>
        <v>1</v>
      </c>
      <c r="BJ37" s="50">
        <f t="shared" si="16"/>
        <v>0.92307692307692313</v>
      </c>
      <c r="BK37" s="50">
        <f t="shared" si="16"/>
        <v>2.1538461538461537</v>
      </c>
      <c r="BL37" s="50">
        <f t="shared" si="16"/>
        <v>1.2307692307692308</v>
      </c>
      <c r="BM37" s="50">
        <f t="shared" si="16"/>
        <v>1</v>
      </c>
      <c r="BN37" s="50">
        <f t="shared" si="16"/>
        <v>1.0769230769230769</v>
      </c>
      <c r="BO37" s="50">
        <f t="shared" si="16"/>
        <v>0.38461538461538464</v>
      </c>
      <c r="BP37" s="50">
        <f t="shared" si="16"/>
        <v>0.84615384615384615</v>
      </c>
      <c r="BQ37" s="50">
        <f t="shared" si="16"/>
        <v>0.61538461538461542</v>
      </c>
      <c r="BR37" s="50">
        <f t="shared" si="16"/>
        <v>0.69230769230769229</v>
      </c>
      <c r="BS37" s="50">
        <f t="shared" si="16"/>
        <v>0.76923076923076927</v>
      </c>
      <c r="BT37" s="50">
        <f t="shared" si="16"/>
        <v>0.61538461538461542</v>
      </c>
      <c r="BU37" s="50">
        <f t="shared" si="16"/>
        <v>1.0769230769230769</v>
      </c>
      <c r="BV37" s="50">
        <f t="shared" si="16"/>
        <v>0.61538461538461542</v>
      </c>
      <c r="BW37" s="50">
        <f t="shared" si="16"/>
        <v>0.69230769230769229</v>
      </c>
      <c r="BX37" s="50">
        <f t="shared" si="16"/>
        <v>0.76923076923076927</v>
      </c>
      <c r="BY37" s="50">
        <f t="shared" si="16"/>
        <v>0.23076923076923078</v>
      </c>
      <c r="BZ37" s="50">
        <f t="shared" si="16"/>
        <v>0.15384615384615385</v>
      </c>
      <c r="CA37" s="50">
        <f t="shared" si="16"/>
        <v>18</v>
      </c>
      <c r="CB37" s="50">
        <f t="shared" si="16"/>
        <v>3</v>
      </c>
      <c r="CC37" s="50"/>
      <c r="CD37" s="50"/>
      <c r="CE37" s="50"/>
      <c r="CF37" s="50">
        <f t="shared" si="16"/>
        <v>3.8461538461538463</v>
      </c>
      <c r="CG37" s="51"/>
    </row>
    <row r="38" spans="1:85" x14ac:dyDescent="0.25">
      <c r="B38" s="736">
        <v>2</v>
      </c>
      <c r="C38" s="50"/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6"/>
      <c r="AF38" s="5"/>
      <c r="AG38" s="761">
        <v>2</v>
      </c>
      <c r="AH38" s="50">
        <f>AH4</f>
        <v>0</v>
      </c>
      <c r="AI38" s="50">
        <f t="shared" ref="AI38:BB38" si="17">AI4</f>
        <v>0</v>
      </c>
      <c r="AJ38" s="50">
        <f t="shared" si="17"/>
        <v>0</v>
      </c>
      <c r="AK38" s="50">
        <f t="shared" si="17"/>
        <v>0</v>
      </c>
      <c r="AL38" s="50">
        <f t="shared" si="17"/>
        <v>0</v>
      </c>
      <c r="AM38" s="50">
        <f t="shared" si="17"/>
        <v>0</v>
      </c>
      <c r="AN38" s="50">
        <f t="shared" si="17"/>
        <v>1</v>
      </c>
      <c r="AO38" s="50">
        <f t="shared" si="17"/>
        <v>1</v>
      </c>
      <c r="AP38" s="50">
        <f t="shared" si="17"/>
        <v>1</v>
      </c>
      <c r="AQ38" s="50">
        <f t="shared" si="17"/>
        <v>0</v>
      </c>
      <c r="AR38" s="50">
        <f t="shared" si="17"/>
        <v>0</v>
      </c>
      <c r="AS38" s="50">
        <f t="shared" si="17"/>
        <v>0</v>
      </c>
      <c r="AT38" s="50">
        <f t="shared" si="17"/>
        <v>1</v>
      </c>
      <c r="AU38" s="50">
        <f t="shared" si="17"/>
        <v>0</v>
      </c>
      <c r="AV38" s="50">
        <f t="shared" si="17"/>
        <v>0</v>
      </c>
      <c r="AW38" s="50">
        <f t="shared" si="17"/>
        <v>4</v>
      </c>
      <c r="AX38" s="50"/>
      <c r="AY38" s="50">
        <f t="shared" si="17"/>
        <v>2</v>
      </c>
      <c r="AZ38" s="50"/>
      <c r="BA38" s="50"/>
      <c r="BB38" s="50">
        <f t="shared" si="17"/>
        <v>3</v>
      </c>
      <c r="BC38" s="51"/>
      <c r="BD38" s="37"/>
      <c r="BE38" s="39"/>
      <c r="BF38" s="736">
        <v>2</v>
      </c>
      <c r="BG38" s="50">
        <f>AVERAGE(BG4:BG9)</f>
        <v>0.5</v>
      </c>
      <c r="BH38" s="50">
        <f t="shared" ref="BH38:CF38" si="18">AVERAGE(BH4:BH9)</f>
        <v>2</v>
      </c>
      <c r="BI38" s="50">
        <f t="shared" si="18"/>
        <v>0.33333333333333331</v>
      </c>
      <c r="BJ38" s="50">
        <f t="shared" si="18"/>
        <v>0.5</v>
      </c>
      <c r="BK38" s="50">
        <f t="shared" si="18"/>
        <v>1.6666666666666667</v>
      </c>
      <c r="BL38" s="50">
        <f t="shared" si="18"/>
        <v>1.2</v>
      </c>
      <c r="BM38" s="50">
        <f t="shared" si="18"/>
        <v>0.6</v>
      </c>
      <c r="BN38" s="50">
        <f t="shared" si="18"/>
        <v>0.4</v>
      </c>
      <c r="BO38" s="50">
        <f t="shared" si="18"/>
        <v>0.2</v>
      </c>
      <c r="BP38" s="50">
        <f t="shared" si="18"/>
        <v>0.6</v>
      </c>
      <c r="BQ38" s="50">
        <f t="shared" si="18"/>
        <v>0.2</v>
      </c>
      <c r="BR38" s="50">
        <f t="shared" si="18"/>
        <v>0.2</v>
      </c>
      <c r="BS38" s="50">
        <f t="shared" si="18"/>
        <v>0.4</v>
      </c>
      <c r="BT38" s="50">
        <f t="shared" si="18"/>
        <v>0.6</v>
      </c>
      <c r="BU38" s="50">
        <f t="shared" si="18"/>
        <v>1</v>
      </c>
      <c r="BV38" s="50">
        <f t="shared" si="18"/>
        <v>0.2</v>
      </c>
      <c r="BW38" s="50">
        <f t="shared" si="18"/>
        <v>0.4</v>
      </c>
      <c r="BX38" s="50">
        <f t="shared" si="18"/>
        <v>0.6</v>
      </c>
      <c r="BY38" s="50">
        <f t="shared" si="18"/>
        <v>0</v>
      </c>
      <c r="BZ38" s="50">
        <f t="shared" si="18"/>
        <v>0</v>
      </c>
      <c r="CA38" s="50">
        <f t="shared" si="18"/>
        <v>10.5</v>
      </c>
      <c r="CB38" s="50">
        <f t="shared" si="18"/>
        <v>2</v>
      </c>
      <c r="CC38" s="50"/>
      <c r="CD38" s="50"/>
      <c r="CE38" s="50"/>
      <c r="CF38" s="50">
        <f t="shared" si="18"/>
        <v>3.5</v>
      </c>
      <c r="CG38" s="51"/>
    </row>
    <row r="39" spans="1:85" ht="15.75" thickBot="1" x14ac:dyDescent="0.3">
      <c r="B39" s="39" t="s">
        <v>143</v>
      </c>
      <c r="C39" s="50">
        <f>MEDIAN(C35:C38)</f>
        <v>2</v>
      </c>
      <c r="D39" s="50">
        <f t="shared" ref="D39:AD39" si="19">MEDIAN(D35:D38)</f>
        <v>1.6875</v>
      </c>
      <c r="E39" s="50">
        <f t="shared" si="19"/>
        <v>0.125</v>
      </c>
      <c r="F39" s="50">
        <f t="shared" si="19"/>
        <v>1.1875</v>
      </c>
      <c r="G39" s="50">
        <f t="shared" si="19"/>
        <v>1.4375</v>
      </c>
      <c r="H39" s="50">
        <f t="shared" si="19"/>
        <v>1.5</v>
      </c>
      <c r="I39" s="50">
        <f t="shared" si="19"/>
        <v>1</v>
      </c>
      <c r="J39" s="50">
        <f t="shared" si="19"/>
        <v>0.75</v>
      </c>
      <c r="K39" s="50">
        <f t="shared" si="19"/>
        <v>0.625</v>
      </c>
      <c r="L39" s="50">
        <f t="shared" si="19"/>
        <v>0.375</v>
      </c>
      <c r="M39" s="50">
        <f t="shared" si="19"/>
        <v>0.9375</v>
      </c>
      <c r="N39" s="50">
        <f t="shared" si="19"/>
        <v>1.75</v>
      </c>
      <c r="O39" s="50">
        <f t="shared" si="19"/>
        <v>0.9375</v>
      </c>
      <c r="P39" s="50">
        <f t="shared" si="19"/>
        <v>0.875</v>
      </c>
      <c r="Q39" s="50">
        <f t="shared" si="19"/>
        <v>0.8125</v>
      </c>
      <c r="R39" s="50">
        <f t="shared" si="19"/>
        <v>1</v>
      </c>
      <c r="S39" s="50">
        <f t="shared" si="19"/>
        <v>1</v>
      </c>
      <c r="T39" s="50">
        <f t="shared" si="19"/>
        <v>0.625</v>
      </c>
      <c r="U39" s="50">
        <f t="shared" si="19"/>
        <v>1.9375</v>
      </c>
      <c r="V39" s="50">
        <f t="shared" si="19"/>
        <v>0.25</v>
      </c>
      <c r="W39" s="50">
        <f t="shared" si="19"/>
        <v>0.875</v>
      </c>
      <c r="X39" s="50">
        <f t="shared" si="19"/>
        <v>0.9375</v>
      </c>
      <c r="Y39" s="50">
        <f t="shared" si="19"/>
        <v>22.1875</v>
      </c>
      <c r="Z39" s="50">
        <f t="shared" si="19"/>
        <v>4</v>
      </c>
      <c r="AA39" s="50"/>
      <c r="AB39" s="50"/>
      <c r="AC39" s="50"/>
      <c r="AD39" s="50">
        <f t="shared" si="19"/>
        <v>4</v>
      </c>
      <c r="AE39" s="765"/>
      <c r="AF39" s="182"/>
      <c r="AG39" s="140" t="s">
        <v>143</v>
      </c>
      <c r="AH39" s="52">
        <f>MEDIAN(AH35:AH38)</f>
        <v>0.95833333333333326</v>
      </c>
      <c r="AI39" s="52">
        <f t="shared" ref="AI39:BB39" si="20">MEDIAN(AI35:AI38)</f>
        <v>0.81666666666666665</v>
      </c>
      <c r="AJ39" s="52">
        <f t="shared" si="20"/>
        <v>1.375</v>
      </c>
      <c r="AK39" s="52">
        <f t="shared" si="20"/>
        <v>0.25</v>
      </c>
      <c r="AL39" s="52">
        <f t="shared" si="20"/>
        <v>0.56363636363636371</v>
      </c>
      <c r="AM39" s="52">
        <f t="shared" si="20"/>
        <v>0.2</v>
      </c>
      <c r="AN39" s="52">
        <f t="shared" si="20"/>
        <v>1</v>
      </c>
      <c r="AO39" s="52">
        <f t="shared" si="20"/>
        <v>0.91666666666666674</v>
      </c>
      <c r="AP39" s="52">
        <f t="shared" si="20"/>
        <v>0.71818181818181825</v>
      </c>
      <c r="AQ39" s="52">
        <f t="shared" si="20"/>
        <v>0.75</v>
      </c>
      <c r="AR39" s="52">
        <f t="shared" si="20"/>
        <v>0.32727272727272727</v>
      </c>
      <c r="AS39" s="52">
        <f t="shared" si="20"/>
        <v>5.5555555555555552E-2</v>
      </c>
      <c r="AT39" s="52">
        <f t="shared" si="20"/>
        <v>1.3916666666666666</v>
      </c>
      <c r="AU39" s="52">
        <f t="shared" si="20"/>
        <v>0.78333333333333344</v>
      </c>
      <c r="AV39" s="52">
        <f t="shared" si="20"/>
        <v>0</v>
      </c>
      <c r="AW39" s="52">
        <f t="shared" si="20"/>
        <v>9.7416666666666671</v>
      </c>
      <c r="AX39" s="52"/>
      <c r="AY39" s="52">
        <f t="shared" si="20"/>
        <v>3.5</v>
      </c>
      <c r="AZ39" s="52"/>
      <c r="BA39" s="52"/>
      <c r="BB39" s="52">
        <f t="shared" si="20"/>
        <v>3.9</v>
      </c>
      <c r="BC39" s="53"/>
      <c r="BD39" s="37"/>
      <c r="BE39" s="39"/>
      <c r="BF39" s="39" t="s">
        <v>143</v>
      </c>
      <c r="BG39" s="50">
        <f>MEDIAN(BG35:BG38)</f>
        <v>0.76923076923076927</v>
      </c>
      <c r="BH39" s="50">
        <f t="shared" ref="BH39:CF39" si="21">MEDIAN(BH35:BH38)</f>
        <v>2.3846153846153846</v>
      </c>
      <c r="BI39" s="50">
        <f t="shared" si="21"/>
        <v>1</v>
      </c>
      <c r="BJ39" s="50">
        <f t="shared" si="21"/>
        <v>0.92307692307692313</v>
      </c>
      <c r="BK39" s="50">
        <f t="shared" si="21"/>
        <v>2.1538461538461537</v>
      </c>
      <c r="BL39" s="50">
        <f t="shared" si="21"/>
        <v>1.2307692307692308</v>
      </c>
      <c r="BM39" s="50">
        <f t="shared" si="21"/>
        <v>1</v>
      </c>
      <c r="BN39" s="50">
        <f t="shared" si="21"/>
        <v>1</v>
      </c>
      <c r="BO39" s="50">
        <f t="shared" si="21"/>
        <v>0.38461538461538464</v>
      </c>
      <c r="BP39" s="50">
        <f t="shared" si="21"/>
        <v>0.84615384615384615</v>
      </c>
      <c r="BQ39" s="50">
        <f t="shared" si="21"/>
        <v>0.5714285714285714</v>
      </c>
      <c r="BR39" s="50">
        <f t="shared" si="21"/>
        <v>0.69230769230769229</v>
      </c>
      <c r="BS39" s="50">
        <f t="shared" si="21"/>
        <v>0.76923076923076927</v>
      </c>
      <c r="BT39" s="50">
        <f t="shared" si="21"/>
        <v>0.61538461538461542</v>
      </c>
      <c r="BU39" s="50">
        <f t="shared" si="21"/>
        <v>1.0769230769230769</v>
      </c>
      <c r="BV39" s="50">
        <f t="shared" si="21"/>
        <v>0.61538461538461542</v>
      </c>
      <c r="BW39" s="50">
        <f t="shared" si="21"/>
        <v>0.69230769230769229</v>
      </c>
      <c r="BX39" s="50">
        <f t="shared" si="21"/>
        <v>0.76923076923076927</v>
      </c>
      <c r="BY39" s="50">
        <f t="shared" si="21"/>
        <v>0.23076923076923078</v>
      </c>
      <c r="BZ39" s="50">
        <f t="shared" si="21"/>
        <v>0</v>
      </c>
      <c r="CA39" s="50">
        <f t="shared" si="21"/>
        <v>18</v>
      </c>
      <c r="CB39" s="50">
        <f t="shared" si="21"/>
        <v>3</v>
      </c>
      <c r="CC39" s="50"/>
      <c r="CD39" s="50"/>
      <c r="CE39" s="50"/>
      <c r="CF39" s="50">
        <f t="shared" si="21"/>
        <v>3.8461538461538463</v>
      </c>
      <c r="CG39" s="53"/>
    </row>
    <row r="56" spans="1:71" x14ac:dyDescent="0.25">
      <c r="A56" s="180"/>
      <c r="B56" s="180"/>
    </row>
    <row r="57" spans="1:71" x14ac:dyDescent="0.25">
      <c r="A57" s="180"/>
      <c r="B57" s="180"/>
      <c r="C57" s="885" t="s">
        <v>348</v>
      </c>
      <c r="D57" s="885"/>
      <c r="E57" s="885"/>
      <c r="F57" s="885"/>
      <c r="G57" s="885"/>
      <c r="H57" s="885"/>
      <c r="I57" s="885"/>
      <c r="J57" s="885"/>
      <c r="K57" s="885"/>
      <c r="L57" s="885"/>
      <c r="M57" s="885"/>
      <c r="N57" s="885"/>
      <c r="O57" s="885"/>
      <c r="P57" s="885"/>
      <c r="Q57" s="885"/>
      <c r="R57" s="885"/>
      <c r="S57" s="885"/>
      <c r="T57" s="885"/>
      <c r="U57" s="885"/>
      <c r="V57" s="885"/>
      <c r="W57" s="885"/>
      <c r="X57" s="885"/>
      <c r="Y57" s="885"/>
      <c r="Z57" s="180"/>
      <c r="AA57" s="180"/>
      <c r="AB57" s="180"/>
      <c r="AC57" s="180"/>
      <c r="AD57" s="180"/>
      <c r="AE57" s="180"/>
      <c r="AF57" s="180"/>
      <c r="AG57" s="884" t="s">
        <v>333</v>
      </c>
      <c r="AH57" s="884"/>
      <c r="AI57" s="884"/>
      <c r="AJ57" s="884"/>
      <c r="AK57" s="884"/>
      <c r="AL57" s="884"/>
      <c r="AM57" s="884"/>
      <c r="AN57" s="884"/>
      <c r="AO57" s="884"/>
      <c r="AP57" s="884"/>
      <c r="AQ57" s="884"/>
      <c r="AR57" s="884"/>
      <c r="AS57" s="884"/>
      <c r="AT57" s="884"/>
      <c r="AU57" s="737"/>
      <c r="AV57" s="180"/>
    </row>
    <row r="58" spans="1:71" x14ac:dyDescent="0.25">
      <c r="A58" s="180"/>
      <c r="B58" s="180"/>
      <c r="C58" s="885" t="s">
        <v>349</v>
      </c>
      <c r="D58" s="885"/>
      <c r="E58" s="885"/>
      <c r="F58" s="885"/>
      <c r="G58" s="885"/>
      <c r="H58" s="885"/>
      <c r="I58" s="885"/>
      <c r="J58" s="885"/>
      <c r="K58" s="885"/>
      <c r="L58" s="885"/>
      <c r="M58" s="885"/>
      <c r="N58" s="885"/>
      <c r="O58" s="885"/>
      <c r="P58" s="885"/>
      <c r="Q58" s="885"/>
      <c r="R58" s="885"/>
      <c r="S58" s="885"/>
      <c r="T58" s="885"/>
      <c r="U58" s="885"/>
      <c r="V58" s="885"/>
      <c r="W58" s="885"/>
      <c r="X58" s="885"/>
      <c r="Y58" s="885"/>
      <c r="Z58" s="180"/>
      <c r="AA58" s="180"/>
      <c r="AB58" s="180"/>
      <c r="AC58" s="180"/>
      <c r="AD58" s="180"/>
      <c r="AE58" s="180"/>
      <c r="AF58" s="180"/>
      <c r="AG58" s="884" t="s">
        <v>334</v>
      </c>
      <c r="AH58" s="884"/>
      <c r="AI58" s="884"/>
      <c r="AJ58" s="884"/>
      <c r="AK58" s="884"/>
      <c r="AL58" s="884"/>
      <c r="AM58" s="884"/>
      <c r="AN58" s="884"/>
      <c r="AO58" s="884"/>
      <c r="AP58" s="884"/>
      <c r="AQ58" s="884"/>
      <c r="AR58" s="884"/>
      <c r="AS58" s="884"/>
      <c r="AT58" s="884"/>
      <c r="AU58" s="737"/>
      <c r="AV58" s="180"/>
      <c r="BG58" s="884" t="s">
        <v>363</v>
      </c>
      <c r="BH58" s="884"/>
      <c r="BI58" s="884"/>
      <c r="BJ58" s="884"/>
      <c r="BK58" s="884"/>
      <c r="BL58" s="884"/>
      <c r="BM58" s="884"/>
      <c r="BN58" s="884"/>
      <c r="BO58" s="884"/>
      <c r="BP58" s="884"/>
      <c r="BQ58" s="884"/>
      <c r="BR58" s="884"/>
      <c r="BS58" s="884"/>
    </row>
    <row r="59" spans="1:71" x14ac:dyDescent="0.25">
      <c r="A59" s="180"/>
      <c r="B59" s="180"/>
      <c r="C59" s="885" t="s">
        <v>350</v>
      </c>
      <c r="D59" s="885"/>
      <c r="E59" s="885"/>
      <c r="F59" s="885"/>
      <c r="G59" s="885"/>
      <c r="H59" s="885"/>
      <c r="I59" s="885"/>
      <c r="J59" s="885"/>
      <c r="K59" s="885"/>
      <c r="L59" s="885"/>
      <c r="M59" s="885"/>
      <c r="N59" s="885"/>
      <c r="O59" s="885"/>
      <c r="P59" s="885"/>
      <c r="Q59" s="885"/>
      <c r="R59" s="885"/>
      <c r="S59" s="885"/>
      <c r="T59" s="885"/>
      <c r="U59" s="885"/>
      <c r="V59" s="885"/>
      <c r="W59" s="885"/>
      <c r="X59" s="885"/>
      <c r="Y59" s="885"/>
      <c r="Z59" s="180"/>
      <c r="AA59" s="180"/>
      <c r="AB59" s="180"/>
      <c r="AC59" s="180"/>
      <c r="AD59" s="180"/>
      <c r="AE59" s="180"/>
      <c r="AF59" s="180"/>
      <c r="AG59" s="884" t="s">
        <v>335</v>
      </c>
      <c r="AH59" s="884"/>
      <c r="AI59" s="884"/>
      <c r="AJ59" s="884"/>
      <c r="AK59" s="884"/>
      <c r="AL59" s="884"/>
      <c r="AM59" s="884"/>
      <c r="AN59" s="884"/>
      <c r="AO59" s="884"/>
      <c r="AP59" s="884"/>
      <c r="AQ59" s="884"/>
      <c r="AR59" s="884"/>
      <c r="AS59" s="884"/>
      <c r="AT59" s="884"/>
      <c r="AU59" s="737"/>
      <c r="AV59" s="180"/>
      <c r="BG59" s="884" t="s">
        <v>364</v>
      </c>
      <c r="BH59" s="884"/>
      <c r="BI59" s="884"/>
      <c r="BJ59" s="884"/>
      <c r="BK59" s="884"/>
      <c r="BL59" s="884"/>
      <c r="BM59" s="884"/>
      <c r="BN59" s="884"/>
      <c r="BO59" s="884"/>
      <c r="BP59" s="884"/>
      <c r="BQ59" s="884"/>
      <c r="BR59" s="884"/>
      <c r="BS59" s="884"/>
    </row>
    <row r="60" spans="1:71" x14ac:dyDescent="0.25">
      <c r="A60" s="180"/>
      <c r="B60" s="180"/>
      <c r="C60" s="885" t="s">
        <v>351</v>
      </c>
      <c r="D60" s="885"/>
      <c r="E60" s="885"/>
      <c r="F60" s="885"/>
      <c r="G60" s="885"/>
      <c r="H60" s="885"/>
      <c r="I60" s="885"/>
      <c r="J60" s="885"/>
      <c r="K60" s="885"/>
      <c r="L60" s="885"/>
      <c r="M60" s="885"/>
      <c r="N60" s="885"/>
      <c r="O60" s="885"/>
      <c r="P60" s="885"/>
      <c r="Q60" s="885"/>
      <c r="R60" s="885"/>
      <c r="S60" s="885"/>
      <c r="T60" s="885"/>
      <c r="U60" s="885"/>
      <c r="V60" s="885"/>
      <c r="W60" s="885"/>
      <c r="X60" s="885"/>
      <c r="Y60" s="885"/>
      <c r="Z60" s="180"/>
      <c r="AA60" s="180"/>
      <c r="AB60" s="180"/>
      <c r="AC60" s="180"/>
      <c r="AD60" s="180"/>
      <c r="AE60" s="180"/>
      <c r="AF60" s="180"/>
      <c r="AG60" s="884" t="s">
        <v>336</v>
      </c>
      <c r="AH60" s="884"/>
      <c r="AI60" s="884"/>
      <c r="AJ60" s="884"/>
      <c r="AK60" s="884"/>
      <c r="AL60" s="884"/>
      <c r="AM60" s="884"/>
      <c r="AN60" s="884"/>
      <c r="AO60" s="884"/>
      <c r="AP60" s="884"/>
      <c r="AQ60" s="884"/>
      <c r="AR60" s="884"/>
      <c r="AS60" s="884"/>
      <c r="AT60" s="884"/>
      <c r="AU60" s="737"/>
      <c r="AV60" s="180"/>
      <c r="BG60" s="885" t="s">
        <v>365</v>
      </c>
      <c r="BH60" s="885"/>
      <c r="BI60" s="885"/>
      <c r="BJ60" s="885"/>
      <c r="BK60" s="885"/>
      <c r="BL60" s="885"/>
      <c r="BM60" s="885"/>
      <c r="BN60" s="885"/>
      <c r="BO60" s="885"/>
      <c r="BP60" s="885"/>
      <c r="BQ60" s="885"/>
      <c r="BR60" s="885"/>
      <c r="BS60" s="885"/>
    </row>
    <row r="61" spans="1:71" x14ac:dyDescent="0.25">
      <c r="A61" s="180"/>
      <c r="B61" s="180"/>
      <c r="C61" s="885" t="s">
        <v>352</v>
      </c>
      <c r="D61" s="885"/>
      <c r="E61" s="885"/>
      <c r="F61" s="885"/>
      <c r="G61" s="885"/>
      <c r="H61" s="885"/>
      <c r="I61" s="885"/>
      <c r="J61" s="885"/>
      <c r="K61" s="885"/>
      <c r="L61" s="885"/>
      <c r="M61" s="885"/>
      <c r="N61" s="885"/>
      <c r="O61" s="885"/>
      <c r="P61" s="885"/>
      <c r="Q61" s="885"/>
      <c r="R61" s="885"/>
      <c r="S61" s="885"/>
      <c r="T61" s="885"/>
      <c r="U61" s="885"/>
      <c r="V61" s="885"/>
      <c r="W61" s="885"/>
      <c r="X61" s="885"/>
      <c r="Y61" s="885"/>
      <c r="Z61" s="180"/>
      <c r="AA61" s="180"/>
      <c r="AB61" s="180"/>
      <c r="AC61" s="180"/>
      <c r="AD61" s="180"/>
      <c r="AE61" s="180"/>
      <c r="AF61" s="180"/>
      <c r="AG61" s="884" t="s">
        <v>337</v>
      </c>
      <c r="AH61" s="884"/>
      <c r="AI61" s="884"/>
      <c r="AJ61" s="884"/>
      <c r="AK61" s="884"/>
      <c r="AL61" s="884"/>
      <c r="AM61" s="884"/>
      <c r="AN61" s="884"/>
      <c r="AO61" s="884"/>
      <c r="AP61" s="884"/>
      <c r="AQ61" s="884"/>
      <c r="AR61" s="884"/>
      <c r="AS61" s="884"/>
      <c r="AT61" s="884"/>
      <c r="AU61" s="737"/>
      <c r="AV61" s="180"/>
      <c r="BG61" s="884" t="s">
        <v>366</v>
      </c>
      <c r="BH61" s="884"/>
      <c r="BI61" s="884"/>
      <c r="BJ61" s="884"/>
      <c r="BK61" s="884"/>
      <c r="BL61" s="884"/>
      <c r="BM61" s="884"/>
      <c r="BN61" s="884"/>
      <c r="BO61" s="884"/>
      <c r="BP61" s="884"/>
      <c r="BQ61" s="884"/>
      <c r="BR61" s="884"/>
      <c r="BS61" s="884"/>
    </row>
    <row r="62" spans="1:71" x14ac:dyDescent="0.25">
      <c r="A62" s="180"/>
      <c r="B62" s="180"/>
      <c r="C62" s="885" t="s">
        <v>353</v>
      </c>
      <c r="D62" s="885"/>
      <c r="E62" s="885"/>
      <c r="F62" s="885"/>
      <c r="G62" s="885"/>
      <c r="H62" s="885"/>
      <c r="I62" s="885"/>
      <c r="J62" s="885"/>
      <c r="K62" s="885"/>
      <c r="L62" s="885"/>
      <c r="M62" s="885"/>
      <c r="N62" s="885"/>
      <c r="O62" s="885"/>
      <c r="P62" s="885"/>
      <c r="Q62" s="885"/>
      <c r="R62" s="885"/>
      <c r="S62" s="885"/>
      <c r="T62" s="885"/>
      <c r="U62" s="885"/>
      <c r="V62" s="885"/>
      <c r="W62" s="885"/>
      <c r="X62" s="885"/>
      <c r="Y62" s="885"/>
      <c r="Z62" s="180"/>
      <c r="AA62" s="180"/>
      <c r="AB62" s="180"/>
      <c r="AC62" s="180"/>
      <c r="AD62" s="180"/>
      <c r="AE62" s="180"/>
      <c r="AF62" s="180"/>
      <c r="AG62" s="884" t="s">
        <v>338</v>
      </c>
      <c r="AH62" s="884"/>
      <c r="AI62" s="884"/>
      <c r="AJ62" s="884"/>
      <c r="AK62" s="884"/>
      <c r="AL62" s="884"/>
      <c r="AM62" s="884"/>
      <c r="AN62" s="884"/>
      <c r="AO62" s="884"/>
      <c r="AP62" s="884"/>
      <c r="AQ62" s="884"/>
      <c r="AR62" s="884"/>
      <c r="AS62" s="884"/>
      <c r="AT62" s="884"/>
      <c r="AU62" s="737"/>
      <c r="AV62" s="180"/>
      <c r="BG62" s="884" t="s">
        <v>367</v>
      </c>
      <c r="BH62" s="884"/>
      <c r="BI62" s="884"/>
      <c r="BJ62" s="884"/>
      <c r="BK62" s="884"/>
      <c r="BL62" s="884"/>
      <c r="BM62" s="884"/>
      <c r="BN62" s="884"/>
      <c r="BO62" s="884"/>
      <c r="BP62" s="884"/>
      <c r="BQ62" s="884"/>
      <c r="BR62" s="884"/>
      <c r="BS62" s="884"/>
    </row>
    <row r="63" spans="1:71" x14ac:dyDescent="0.25">
      <c r="A63" s="180"/>
      <c r="B63" s="180"/>
      <c r="C63" s="885" t="s">
        <v>354</v>
      </c>
      <c r="D63" s="885"/>
      <c r="E63" s="885"/>
      <c r="F63" s="885"/>
      <c r="G63" s="885"/>
      <c r="H63" s="885"/>
      <c r="I63" s="885"/>
      <c r="J63" s="885"/>
      <c r="K63" s="885"/>
      <c r="L63" s="885"/>
      <c r="M63" s="885"/>
      <c r="N63" s="885"/>
      <c r="O63" s="885"/>
      <c r="P63" s="885"/>
      <c r="Q63" s="885"/>
      <c r="R63" s="885"/>
      <c r="S63" s="885"/>
      <c r="T63" s="885"/>
      <c r="U63" s="885"/>
      <c r="V63" s="885"/>
      <c r="W63" s="885"/>
      <c r="X63" s="885"/>
      <c r="Y63" s="885"/>
      <c r="Z63" s="180"/>
      <c r="AA63" s="180"/>
      <c r="AB63" s="180"/>
      <c r="AC63" s="180"/>
      <c r="AD63" s="180"/>
      <c r="AE63" s="180"/>
      <c r="AF63" s="180"/>
      <c r="AG63" s="884" t="s">
        <v>339</v>
      </c>
      <c r="AH63" s="884"/>
      <c r="AI63" s="884"/>
      <c r="AJ63" s="884"/>
      <c r="AK63" s="884"/>
      <c r="AL63" s="884"/>
      <c r="AM63" s="884"/>
      <c r="AN63" s="884"/>
      <c r="AO63" s="884"/>
      <c r="AP63" s="884"/>
      <c r="AQ63" s="884"/>
      <c r="AR63" s="884"/>
      <c r="AS63" s="884"/>
      <c r="AT63" s="884"/>
      <c r="AU63" s="737"/>
      <c r="AV63" s="180"/>
      <c r="BG63" s="884" t="s">
        <v>368</v>
      </c>
      <c r="BH63" s="884"/>
      <c r="BI63" s="884"/>
      <c r="BJ63" s="884"/>
      <c r="BK63" s="884"/>
      <c r="BL63" s="884"/>
      <c r="BM63" s="884"/>
      <c r="BN63" s="884"/>
      <c r="BO63" s="884"/>
      <c r="BP63" s="884"/>
      <c r="BQ63" s="884"/>
      <c r="BR63" s="884"/>
      <c r="BS63" s="884"/>
    </row>
    <row r="64" spans="1:71" x14ac:dyDescent="0.25">
      <c r="A64" s="180"/>
      <c r="B64" s="180"/>
      <c r="C64" s="885" t="s">
        <v>355</v>
      </c>
      <c r="D64" s="885"/>
      <c r="E64" s="885"/>
      <c r="F64" s="885"/>
      <c r="G64" s="885"/>
      <c r="H64" s="885"/>
      <c r="I64" s="885"/>
      <c r="J64" s="885"/>
      <c r="K64" s="885"/>
      <c r="L64" s="885"/>
      <c r="M64" s="885"/>
      <c r="N64" s="885"/>
      <c r="O64" s="885"/>
      <c r="P64" s="885"/>
      <c r="Q64" s="885"/>
      <c r="R64" s="885"/>
      <c r="S64" s="885"/>
      <c r="T64" s="885"/>
      <c r="U64" s="885"/>
      <c r="V64" s="885"/>
      <c r="W64" s="885"/>
      <c r="X64" s="885"/>
      <c r="Y64" s="885"/>
      <c r="Z64" s="180"/>
      <c r="AA64" s="180"/>
      <c r="AB64" s="180"/>
      <c r="AC64" s="180"/>
      <c r="AD64" s="180"/>
      <c r="AE64" s="180"/>
      <c r="AF64" s="180"/>
      <c r="AG64" s="884" t="s">
        <v>340</v>
      </c>
      <c r="AH64" s="884"/>
      <c r="AI64" s="884"/>
      <c r="AJ64" s="884"/>
      <c r="AK64" s="884"/>
      <c r="AL64" s="884"/>
      <c r="AM64" s="884"/>
      <c r="AN64" s="884"/>
      <c r="AO64" s="884"/>
      <c r="AP64" s="884"/>
      <c r="AQ64" s="884"/>
      <c r="AR64" s="884"/>
      <c r="AS64" s="884"/>
      <c r="AT64" s="884"/>
      <c r="AU64" s="737"/>
      <c r="AV64" s="180"/>
      <c r="BG64" s="884" t="s">
        <v>369</v>
      </c>
      <c r="BH64" s="884"/>
      <c r="BI64" s="884"/>
      <c r="BJ64" s="884"/>
      <c r="BK64" s="884"/>
      <c r="BL64" s="884"/>
      <c r="BM64" s="884"/>
      <c r="BN64" s="884"/>
      <c r="BO64" s="884"/>
      <c r="BP64" s="884"/>
      <c r="BQ64" s="884"/>
      <c r="BR64" s="884"/>
      <c r="BS64" s="884"/>
    </row>
    <row r="65" spans="1:71" x14ac:dyDescent="0.25">
      <c r="A65" s="180"/>
      <c r="B65" s="180"/>
      <c r="C65" s="885" t="s">
        <v>356</v>
      </c>
      <c r="D65" s="885"/>
      <c r="E65" s="885"/>
      <c r="F65" s="885"/>
      <c r="G65" s="885"/>
      <c r="H65" s="885"/>
      <c r="I65" s="885"/>
      <c r="J65" s="885"/>
      <c r="K65" s="885"/>
      <c r="L65" s="885"/>
      <c r="M65" s="885"/>
      <c r="N65" s="885"/>
      <c r="O65" s="885"/>
      <c r="P65" s="885"/>
      <c r="Q65" s="885"/>
      <c r="R65" s="885"/>
      <c r="S65" s="885"/>
      <c r="T65" s="885"/>
      <c r="U65" s="885"/>
      <c r="V65" s="885"/>
      <c r="W65" s="885"/>
      <c r="X65" s="885"/>
      <c r="Y65" s="885"/>
      <c r="Z65" s="180"/>
      <c r="AA65" s="180"/>
      <c r="AB65" s="180"/>
      <c r="AC65" s="180"/>
      <c r="AD65" s="180"/>
      <c r="AE65" s="180"/>
      <c r="AF65" s="180"/>
      <c r="AG65" s="884" t="s">
        <v>341</v>
      </c>
      <c r="AH65" s="884"/>
      <c r="AI65" s="884"/>
      <c r="AJ65" s="884"/>
      <c r="AK65" s="884"/>
      <c r="AL65" s="884"/>
      <c r="AM65" s="884"/>
      <c r="AN65" s="884"/>
      <c r="AO65" s="884"/>
      <c r="AP65" s="884"/>
      <c r="AQ65" s="884"/>
      <c r="AR65" s="884"/>
      <c r="AS65" s="884"/>
      <c r="AT65" s="884"/>
      <c r="AU65" s="737"/>
      <c r="AV65" s="180"/>
      <c r="BG65" s="884" t="s">
        <v>370</v>
      </c>
      <c r="BH65" s="884"/>
      <c r="BI65" s="884"/>
      <c r="BJ65" s="884"/>
      <c r="BK65" s="884"/>
      <c r="BL65" s="884"/>
      <c r="BM65" s="884"/>
      <c r="BN65" s="884"/>
      <c r="BO65" s="884"/>
      <c r="BP65" s="884"/>
      <c r="BQ65" s="884"/>
      <c r="BR65" s="884"/>
      <c r="BS65" s="884"/>
    </row>
    <row r="66" spans="1:71" x14ac:dyDescent="0.25">
      <c r="A66" s="180"/>
      <c r="B66" s="180"/>
      <c r="C66" s="885" t="s">
        <v>357</v>
      </c>
      <c r="D66" s="885"/>
      <c r="E66" s="885"/>
      <c r="F66" s="885"/>
      <c r="G66" s="885"/>
      <c r="H66" s="885"/>
      <c r="I66" s="885"/>
      <c r="J66" s="885"/>
      <c r="K66" s="885"/>
      <c r="L66" s="885"/>
      <c r="M66" s="885"/>
      <c r="N66" s="885"/>
      <c r="O66" s="885"/>
      <c r="P66" s="885"/>
      <c r="Q66" s="885"/>
      <c r="R66" s="885"/>
      <c r="S66" s="885"/>
      <c r="T66" s="885"/>
      <c r="U66" s="885"/>
      <c r="V66" s="885"/>
      <c r="W66" s="885"/>
      <c r="X66" s="885"/>
      <c r="Y66" s="885"/>
      <c r="Z66" s="180"/>
      <c r="AA66" s="180"/>
      <c r="AB66" s="180"/>
      <c r="AC66" s="180"/>
      <c r="AD66" s="180"/>
      <c r="AE66" s="180"/>
      <c r="AF66" s="180"/>
      <c r="AG66" s="884" t="s">
        <v>342</v>
      </c>
      <c r="AH66" s="884"/>
      <c r="AI66" s="884"/>
      <c r="AJ66" s="884"/>
      <c r="AK66" s="884"/>
      <c r="AL66" s="884"/>
      <c r="AM66" s="884"/>
      <c r="AN66" s="884"/>
      <c r="AO66" s="884"/>
      <c r="AP66" s="884"/>
      <c r="AQ66" s="884"/>
      <c r="AR66" s="884"/>
      <c r="AS66" s="884"/>
      <c r="AT66" s="884"/>
      <c r="AU66" s="737"/>
      <c r="AV66" s="180"/>
      <c r="BG66" s="884" t="s">
        <v>371</v>
      </c>
      <c r="BH66" s="884"/>
      <c r="BI66" s="884"/>
      <c r="BJ66" s="884"/>
      <c r="BK66" s="884"/>
      <c r="BL66" s="884"/>
      <c r="BM66" s="884"/>
      <c r="BN66" s="884"/>
      <c r="BO66" s="884"/>
      <c r="BP66" s="884"/>
      <c r="BQ66" s="884"/>
      <c r="BR66" s="884"/>
      <c r="BS66" s="884"/>
    </row>
    <row r="67" spans="1:71" x14ac:dyDescent="0.25">
      <c r="A67" s="180"/>
      <c r="B67" s="180"/>
      <c r="C67" s="885" t="s">
        <v>358</v>
      </c>
      <c r="D67" s="885"/>
      <c r="E67" s="885"/>
      <c r="F67" s="885"/>
      <c r="G67" s="885"/>
      <c r="H67" s="885"/>
      <c r="I67" s="885"/>
      <c r="J67" s="885"/>
      <c r="K67" s="885"/>
      <c r="L67" s="885"/>
      <c r="M67" s="885"/>
      <c r="N67" s="885"/>
      <c r="O67" s="885"/>
      <c r="P67" s="885"/>
      <c r="Q67" s="885"/>
      <c r="R67" s="885"/>
      <c r="S67" s="885"/>
      <c r="T67" s="885"/>
      <c r="U67" s="885"/>
      <c r="V67" s="885"/>
      <c r="W67" s="885"/>
      <c r="X67" s="885"/>
      <c r="Y67" s="885"/>
      <c r="Z67" s="180"/>
      <c r="AA67" s="180"/>
      <c r="AB67" s="180"/>
      <c r="AC67" s="180"/>
      <c r="AD67" s="180"/>
      <c r="AE67" s="180"/>
      <c r="AF67" s="180"/>
      <c r="AG67" s="884" t="s">
        <v>343</v>
      </c>
      <c r="AH67" s="884"/>
      <c r="AI67" s="884"/>
      <c r="AJ67" s="884"/>
      <c r="AK67" s="884"/>
      <c r="AL67" s="884"/>
      <c r="AM67" s="884"/>
      <c r="AN67" s="884"/>
      <c r="AO67" s="884"/>
      <c r="AP67" s="884"/>
      <c r="AQ67" s="884"/>
      <c r="AR67" s="884"/>
      <c r="AS67" s="884"/>
      <c r="AT67" s="884"/>
      <c r="AU67" s="737"/>
      <c r="AV67" s="180"/>
      <c r="BG67" s="884" t="s">
        <v>372</v>
      </c>
      <c r="BH67" s="884"/>
      <c r="BI67" s="884"/>
      <c r="BJ67" s="884"/>
      <c r="BK67" s="884"/>
      <c r="BL67" s="884"/>
      <c r="BM67" s="884"/>
      <c r="BN67" s="884"/>
      <c r="BO67" s="884"/>
      <c r="BP67" s="884"/>
      <c r="BQ67" s="884"/>
      <c r="BR67" s="884"/>
      <c r="BS67" s="884"/>
    </row>
    <row r="68" spans="1:71" x14ac:dyDescent="0.25">
      <c r="A68" s="180"/>
      <c r="B68" s="180"/>
      <c r="C68" s="885" t="s">
        <v>359</v>
      </c>
      <c r="D68" s="885"/>
      <c r="E68" s="885"/>
      <c r="F68" s="885"/>
      <c r="G68" s="885"/>
      <c r="H68" s="885"/>
      <c r="I68" s="885"/>
      <c r="J68" s="885"/>
      <c r="K68" s="885"/>
      <c r="L68" s="885"/>
      <c r="M68" s="885"/>
      <c r="N68" s="885"/>
      <c r="O68" s="885"/>
      <c r="P68" s="885"/>
      <c r="Q68" s="885"/>
      <c r="R68" s="885"/>
      <c r="S68" s="885"/>
      <c r="T68" s="885"/>
      <c r="U68" s="885"/>
      <c r="V68" s="885"/>
      <c r="W68" s="885"/>
      <c r="X68" s="885"/>
      <c r="Y68" s="885"/>
      <c r="Z68" s="180"/>
      <c r="AA68" s="180"/>
      <c r="AB68" s="180"/>
      <c r="AC68" s="180"/>
      <c r="AD68" s="180"/>
      <c r="AE68" s="180"/>
      <c r="AF68" s="180"/>
      <c r="AG68" s="884" t="s">
        <v>344</v>
      </c>
      <c r="AH68" s="884"/>
      <c r="AI68" s="884"/>
      <c r="AJ68" s="884"/>
      <c r="AK68" s="884"/>
      <c r="AL68" s="884"/>
      <c r="AM68" s="884"/>
      <c r="AN68" s="884"/>
      <c r="AO68" s="884"/>
      <c r="AP68" s="884"/>
      <c r="AQ68" s="884"/>
      <c r="AR68" s="884"/>
      <c r="AS68" s="884"/>
      <c r="AT68" s="884"/>
      <c r="AU68" s="737"/>
      <c r="AV68" s="180"/>
      <c r="BG68" s="884" t="s">
        <v>373</v>
      </c>
      <c r="BH68" s="884"/>
      <c r="BI68" s="884"/>
      <c r="BJ68" s="884"/>
      <c r="BK68" s="884"/>
      <c r="BL68" s="884"/>
      <c r="BM68" s="884"/>
      <c r="BN68" s="884"/>
      <c r="BO68" s="884"/>
      <c r="BP68" s="884"/>
      <c r="BQ68" s="884"/>
      <c r="BR68" s="884"/>
      <c r="BS68" s="884"/>
    </row>
    <row r="69" spans="1:71" x14ac:dyDescent="0.25">
      <c r="A69" s="180"/>
      <c r="B69" s="180"/>
      <c r="C69" s="885" t="s">
        <v>360</v>
      </c>
      <c r="D69" s="885"/>
      <c r="E69" s="885"/>
      <c r="F69" s="885"/>
      <c r="G69" s="885"/>
      <c r="H69" s="885"/>
      <c r="I69" s="885"/>
      <c r="J69" s="885"/>
      <c r="K69" s="885"/>
      <c r="L69" s="885"/>
      <c r="M69" s="885"/>
      <c r="N69" s="885"/>
      <c r="O69" s="885"/>
      <c r="P69" s="885"/>
      <c r="Q69" s="885"/>
      <c r="R69" s="885"/>
      <c r="S69" s="885"/>
      <c r="T69" s="885"/>
      <c r="U69" s="885"/>
      <c r="V69" s="885"/>
      <c r="W69" s="885"/>
      <c r="X69" s="885"/>
      <c r="Y69" s="885"/>
      <c r="Z69" s="180"/>
      <c r="AA69" s="180"/>
      <c r="AB69" s="180"/>
      <c r="AC69" s="180"/>
      <c r="AD69" s="180"/>
      <c r="AE69" s="180"/>
      <c r="AF69" s="180"/>
      <c r="AG69" s="884" t="s">
        <v>345</v>
      </c>
      <c r="AH69" s="884"/>
      <c r="AI69" s="884"/>
      <c r="AJ69" s="884"/>
      <c r="AK69" s="884"/>
      <c r="AL69" s="884"/>
      <c r="AM69" s="884"/>
      <c r="AN69" s="884"/>
      <c r="AO69" s="884"/>
      <c r="AP69" s="884"/>
      <c r="AQ69" s="884"/>
      <c r="AR69" s="884"/>
      <c r="AS69" s="884"/>
      <c r="AT69" s="884"/>
      <c r="AU69" s="737"/>
      <c r="AV69" s="180"/>
      <c r="BG69" s="884" t="s">
        <v>374</v>
      </c>
      <c r="BH69" s="884"/>
      <c r="BI69" s="884"/>
      <c r="BJ69" s="884"/>
      <c r="BK69" s="884"/>
      <c r="BL69" s="884"/>
      <c r="BM69" s="884"/>
      <c r="BN69" s="884"/>
      <c r="BO69" s="884"/>
      <c r="BP69" s="884"/>
      <c r="BQ69" s="884"/>
      <c r="BR69" s="884"/>
      <c r="BS69" s="884"/>
    </row>
    <row r="70" spans="1:71" x14ac:dyDescent="0.25">
      <c r="A70" s="180"/>
      <c r="B70" s="180"/>
      <c r="C70" s="885" t="s">
        <v>361</v>
      </c>
      <c r="D70" s="885"/>
      <c r="E70" s="885"/>
      <c r="F70" s="885"/>
      <c r="G70" s="885"/>
      <c r="H70" s="885"/>
      <c r="I70" s="885"/>
      <c r="J70" s="885"/>
      <c r="K70" s="885"/>
      <c r="L70" s="885"/>
      <c r="M70" s="885"/>
      <c r="N70" s="885"/>
      <c r="O70" s="885"/>
      <c r="P70" s="885"/>
      <c r="Q70" s="885"/>
      <c r="R70" s="885"/>
      <c r="S70" s="885"/>
      <c r="T70" s="885"/>
      <c r="U70" s="885"/>
      <c r="V70" s="885"/>
      <c r="W70" s="885"/>
      <c r="X70" s="885"/>
      <c r="Y70" s="885"/>
      <c r="Z70" s="180"/>
      <c r="AA70" s="180"/>
      <c r="AB70" s="180"/>
      <c r="AC70" s="180"/>
      <c r="AD70" s="180"/>
      <c r="AE70" s="180"/>
      <c r="AF70" s="180"/>
      <c r="AG70" s="884" t="s">
        <v>346</v>
      </c>
      <c r="AH70" s="884"/>
      <c r="AI70" s="884"/>
      <c r="AJ70" s="884"/>
      <c r="AK70" s="884"/>
      <c r="AL70" s="884"/>
      <c r="AM70" s="884"/>
      <c r="AN70" s="884"/>
      <c r="AO70" s="884"/>
      <c r="AP70" s="884"/>
      <c r="AQ70" s="884"/>
      <c r="AR70" s="884"/>
      <c r="AS70" s="884"/>
      <c r="AT70" s="884"/>
      <c r="AU70" s="737"/>
      <c r="AV70" s="180"/>
      <c r="BG70" s="884" t="s">
        <v>375</v>
      </c>
      <c r="BH70" s="884"/>
      <c r="BI70" s="884"/>
      <c r="BJ70" s="884"/>
      <c r="BK70" s="884"/>
      <c r="BL70" s="884"/>
      <c r="BM70" s="884"/>
      <c r="BN70" s="884"/>
      <c r="BO70" s="884"/>
      <c r="BP70" s="884"/>
      <c r="BQ70" s="884"/>
      <c r="BR70" s="884"/>
      <c r="BS70" s="884"/>
    </row>
    <row r="71" spans="1:71" x14ac:dyDescent="0.25">
      <c r="A71" s="180"/>
      <c r="B71" s="180"/>
      <c r="C71" s="883" t="s">
        <v>362</v>
      </c>
      <c r="D71" s="883"/>
      <c r="E71" s="883"/>
      <c r="F71" s="883"/>
      <c r="G71" s="883"/>
      <c r="H71" s="883"/>
      <c r="I71" s="883"/>
      <c r="J71" s="883"/>
      <c r="K71" s="883"/>
      <c r="L71" s="883"/>
      <c r="M71" s="883"/>
      <c r="N71" s="883"/>
      <c r="O71" s="883"/>
      <c r="P71" s="883"/>
      <c r="Q71" s="883"/>
      <c r="R71" s="883"/>
      <c r="S71" s="883"/>
      <c r="T71" s="883"/>
      <c r="U71" s="883"/>
      <c r="V71" s="883"/>
      <c r="W71" s="883"/>
      <c r="X71" s="883"/>
      <c r="Y71" s="883"/>
      <c r="Z71" s="181"/>
      <c r="AA71" s="181"/>
      <c r="AB71" s="181"/>
      <c r="AC71" s="181"/>
      <c r="AD71" s="181"/>
      <c r="AE71" s="181"/>
      <c r="AF71" s="181"/>
      <c r="AG71" s="884" t="s">
        <v>347</v>
      </c>
      <c r="AH71" s="884"/>
      <c r="AI71" s="884"/>
      <c r="AJ71" s="884"/>
      <c r="AK71" s="884"/>
      <c r="AL71" s="884"/>
      <c r="AM71" s="884"/>
      <c r="AN71" s="884"/>
      <c r="AO71" s="884"/>
      <c r="AP71" s="884"/>
      <c r="AQ71" s="884"/>
      <c r="AR71" s="884"/>
      <c r="AS71" s="884"/>
      <c r="AT71" s="884"/>
      <c r="AU71" s="737"/>
      <c r="AV71" s="181"/>
      <c r="BG71" s="884" t="s">
        <v>376</v>
      </c>
      <c r="BH71" s="884"/>
      <c r="BI71" s="884"/>
      <c r="BJ71" s="884"/>
      <c r="BK71" s="884"/>
      <c r="BL71" s="884"/>
      <c r="BM71" s="884"/>
      <c r="BN71" s="884"/>
      <c r="BO71" s="884"/>
      <c r="BP71" s="884"/>
      <c r="BQ71" s="884"/>
      <c r="BR71" s="884"/>
      <c r="BS71" s="884"/>
    </row>
    <row r="72" spans="1:71" x14ac:dyDescent="0.25">
      <c r="A72" s="180"/>
      <c r="B72" s="180"/>
      <c r="C72" s="883"/>
      <c r="D72" s="883"/>
      <c r="E72" s="883"/>
      <c r="F72" s="883"/>
      <c r="G72" s="883"/>
      <c r="H72" s="883"/>
      <c r="I72" s="883"/>
      <c r="J72" s="883"/>
      <c r="K72" s="883"/>
      <c r="L72" s="883"/>
      <c r="M72" s="883"/>
      <c r="N72" s="883"/>
      <c r="O72" s="883"/>
      <c r="P72" s="883"/>
      <c r="Q72" s="883"/>
      <c r="R72" s="883"/>
      <c r="S72" s="883"/>
      <c r="T72" s="883"/>
      <c r="U72" s="883"/>
      <c r="V72" s="883"/>
      <c r="W72" s="883"/>
      <c r="X72" s="883"/>
      <c r="Y72" s="883"/>
      <c r="Z72" s="181"/>
      <c r="AA72" s="181"/>
      <c r="AB72" s="181"/>
      <c r="AC72" s="181"/>
      <c r="AD72" s="181"/>
      <c r="AE72" s="181"/>
      <c r="AF72" s="181"/>
      <c r="AG72" s="181"/>
      <c r="AH72" s="181"/>
      <c r="AI72" s="181"/>
      <c r="AJ72" s="181"/>
      <c r="AK72" s="181"/>
      <c r="AL72" s="181"/>
      <c r="AM72" s="181"/>
      <c r="AN72" s="181"/>
      <c r="AO72" s="181"/>
      <c r="AP72" s="181"/>
      <c r="AQ72" s="181"/>
      <c r="AR72" s="181"/>
      <c r="AS72" s="181"/>
      <c r="AT72" s="181"/>
      <c r="AU72" s="181"/>
      <c r="AV72" s="181"/>
      <c r="BG72" s="884" t="s">
        <v>377</v>
      </c>
      <c r="BH72" s="884"/>
      <c r="BI72" s="884"/>
      <c r="BJ72" s="884"/>
      <c r="BK72" s="884"/>
      <c r="BL72" s="884"/>
      <c r="BM72" s="884"/>
      <c r="BN72" s="884"/>
      <c r="BO72" s="884"/>
      <c r="BP72" s="884"/>
      <c r="BQ72" s="884"/>
      <c r="BR72" s="884"/>
      <c r="BS72" s="884"/>
    </row>
    <row r="73" spans="1:71" x14ac:dyDescent="0.25">
      <c r="A73" s="180"/>
      <c r="B73" s="180"/>
      <c r="C73" s="883"/>
      <c r="D73" s="883"/>
      <c r="E73" s="883"/>
      <c r="F73" s="883"/>
      <c r="G73" s="883"/>
      <c r="H73" s="883"/>
      <c r="I73" s="883"/>
      <c r="J73" s="883"/>
      <c r="K73" s="883"/>
      <c r="L73" s="883"/>
      <c r="M73" s="883"/>
      <c r="N73" s="883"/>
      <c r="O73" s="883"/>
      <c r="P73" s="883"/>
      <c r="Q73" s="883"/>
      <c r="R73" s="883"/>
      <c r="S73" s="883"/>
      <c r="T73" s="883"/>
      <c r="U73" s="883"/>
      <c r="V73" s="883"/>
      <c r="W73" s="883"/>
      <c r="X73" s="883"/>
      <c r="Y73" s="883"/>
      <c r="Z73" s="181"/>
      <c r="AA73" s="181"/>
      <c r="AB73" s="181"/>
      <c r="AC73" s="181"/>
      <c r="AD73" s="181"/>
      <c r="AE73" s="181"/>
      <c r="AF73" s="181"/>
      <c r="AG73" s="181"/>
      <c r="AH73" s="181"/>
      <c r="AI73" s="181"/>
      <c r="AJ73" s="181"/>
      <c r="AK73" s="181"/>
      <c r="AL73" s="181"/>
      <c r="AM73" s="181"/>
      <c r="AN73" s="181"/>
      <c r="AO73" s="181"/>
      <c r="AP73" s="181"/>
      <c r="AQ73" s="181"/>
      <c r="AR73" s="181"/>
      <c r="AS73" s="181"/>
      <c r="AT73" s="181"/>
      <c r="AU73" s="181"/>
      <c r="AV73" s="181"/>
    </row>
    <row r="74" spans="1:71" x14ac:dyDescent="0.25">
      <c r="A74" s="180"/>
      <c r="B74" s="180"/>
      <c r="C74" s="883"/>
      <c r="D74" s="883"/>
      <c r="E74" s="883"/>
      <c r="F74" s="883"/>
      <c r="G74" s="883"/>
      <c r="H74" s="883"/>
      <c r="I74" s="883"/>
      <c r="J74" s="883"/>
      <c r="K74" s="883"/>
      <c r="L74" s="883"/>
      <c r="M74" s="883"/>
      <c r="N74" s="883"/>
      <c r="O74" s="883"/>
      <c r="P74" s="883"/>
      <c r="Q74" s="883"/>
      <c r="R74" s="883"/>
      <c r="S74" s="883"/>
      <c r="T74" s="883"/>
      <c r="U74" s="883"/>
      <c r="V74" s="883"/>
      <c r="W74" s="883"/>
      <c r="X74" s="883"/>
      <c r="Y74" s="883"/>
      <c r="Z74" s="181"/>
      <c r="AA74" s="181"/>
      <c r="AB74" s="181"/>
      <c r="AC74" s="181"/>
      <c r="AD74" s="181"/>
      <c r="AE74" s="181"/>
      <c r="AF74" s="181"/>
      <c r="AG74" s="181"/>
      <c r="AH74" s="181"/>
      <c r="AI74" s="181"/>
      <c r="AJ74" s="181"/>
      <c r="AK74" s="181"/>
      <c r="AL74" s="181"/>
      <c r="AM74" s="181"/>
      <c r="AN74" s="181"/>
      <c r="AO74" s="181"/>
      <c r="AP74" s="181"/>
      <c r="AQ74" s="181"/>
      <c r="AR74" s="181"/>
      <c r="AS74" s="181"/>
      <c r="AT74" s="181"/>
      <c r="AU74" s="181"/>
      <c r="AV74" s="181"/>
    </row>
    <row r="75" spans="1:71" x14ac:dyDescent="0.25">
      <c r="A75" s="180"/>
      <c r="B75" s="180"/>
      <c r="C75" s="883"/>
      <c r="D75" s="883"/>
      <c r="E75" s="883"/>
      <c r="F75" s="883"/>
      <c r="G75" s="883"/>
      <c r="H75" s="883"/>
      <c r="I75" s="883"/>
      <c r="J75" s="883"/>
      <c r="K75" s="883"/>
      <c r="L75" s="883"/>
      <c r="M75" s="883"/>
      <c r="N75" s="883"/>
      <c r="O75" s="883"/>
      <c r="P75" s="883"/>
      <c r="Q75" s="883"/>
      <c r="R75" s="883"/>
      <c r="S75" s="883"/>
      <c r="T75" s="883"/>
      <c r="U75" s="883"/>
      <c r="V75" s="883"/>
      <c r="W75" s="883"/>
      <c r="X75" s="883"/>
      <c r="Y75" s="883"/>
      <c r="Z75" s="181"/>
      <c r="AA75" s="181"/>
      <c r="AB75" s="181"/>
      <c r="AC75" s="181"/>
      <c r="AD75" s="181"/>
      <c r="AE75" s="181"/>
      <c r="AF75" s="181"/>
      <c r="AG75" s="181"/>
      <c r="AH75" s="181"/>
      <c r="AI75" s="181"/>
      <c r="AJ75" s="181"/>
      <c r="AK75" s="181"/>
      <c r="AL75" s="181"/>
      <c r="AM75" s="181"/>
      <c r="AN75" s="181"/>
      <c r="AO75" s="181"/>
      <c r="AP75" s="181"/>
      <c r="AQ75" s="181"/>
      <c r="AR75" s="181"/>
      <c r="AS75" s="181"/>
      <c r="AT75" s="181"/>
      <c r="AU75" s="181"/>
      <c r="AV75" s="181"/>
    </row>
    <row r="76" spans="1:71" x14ac:dyDescent="0.25">
      <c r="A76" s="180"/>
      <c r="B76" s="180"/>
    </row>
  </sheetData>
  <sortState ref="B4:AE25">
    <sortCondition ref="Y4:Y25"/>
  </sortState>
  <mergeCells count="56">
    <mergeCell ref="A1:B1"/>
    <mergeCell ref="C1:AE1"/>
    <mergeCell ref="AF1:BC1"/>
    <mergeCell ref="BE1:CG1"/>
    <mergeCell ref="A34:B34"/>
    <mergeCell ref="AF34:AG34"/>
    <mergeCell ref="BE34:BF34"/>
    <mergeCell ref="C57:Y57"/>
    <mergeCell ref="AG57:AT57"/>
    <mergeCell ref="C58:Y58"/>
    <mergeCell ref="AG58:AT58"/>
    <mergeCell ref="BG58:BS58"/>
    <mergeCell ref="C59:Y59"/>
    <mergeCell ref="AG59:AT59"/>
    <mergeCell ref="BG59:BS59"/>
    <mergeCell ref="C60:Y60"/>
    <mergeCell ref="AG60:AT60"/>
    <mergeCell ref="BG60:BS60"/>
    <mergeCell ref="C61:Y61"/>
    <mergeCell ref="AG61:AT61"/>
    <mergeCell ref="BG61:BS61"/>
    <mergeCell ref="C62:Y62"/>
    <mergeCell ref="AG62:AT62"/>
    <mergeCell ref="BG62:BS62"/>
    <mergeCell ref="C63:Y63"/>
    <mergeCell ref="AG63:AT63"/>
    <mergeCell ref="BG63:BS63"/>
    <mergeCell ref="C64:Y64"/>
    <mergeCell ref="AG64:AT64"/>
    <mergeCell ref="BG64:BS64"/>
    <mergeCell ref="C65:Y65"/>
    <mergeCell ref="AG65:AT65"/>
    <mergeCell ref="BG65:BS65"/>
    <mergeCell ref="C66:Y66"/>
    <mergeCell ref="AG66:AT66"/>
    <mergeCell ref="BG66:BS66"/>
    <mergeCell ref="C67:Y67"/>
    <mergeCell ref="AG67:AT67"/>
    <mergeCell ref="BG67:BS67"/>
    <mergeCell ref="C68:Y68"/>
    <mergeCell ref="AG68:AT68"/>
    <mergeCell ref="BG68:BS68"/>
    <mergeCell ref="BG71:BS71"/>
    <mergeCell ref="C72:Y72"/>
    <mergeCell ref="BG72:BS72"/>
    <mergeCell ref="C69:Y69"/>
    <mergeCell ref="AG69:AT69"/>
    <mergeCell ref="BG69:BS69"/>
    <mergeCell ref="C70:Y70"/>
    <mergeCell ref="AG70:AT70"/>
    <mergeCell ref="BG70:BS70"/>
    <mergeCell ref="C73:Y73"/>
    <mergeCell ref="C74:Y74"/>
    <mergeCell ref="C75:Y75"/>
    <mergeCell ref="C71:Y71"/>
    <mergeCell ref="AG71:AT71"/>
  </mergeCells>
  <pageMargins left="0.25" right="0.25" top="0.75" bottom="0.75" header="0.3" footer="0.3"/>
  <pageSetup paperSize="9" scale="26" fitToHeight="0" orientation="portrait" r:id="rId1"/>
  <drawing r:id="rId2"/>
  <legacyDrawing r:id="rId3"/>
  <controls>
    <mc:AlternateContent xmlns:mc="http://schemas.openxmlformats.org/markup-compatibility/2006">
      <mc:Choice Requires="x14">
        <control shapeId="23553" r:id="rId4" name="Control 1">
          <controlPr defaultSize="0" r:id="rId5">
            <anchor moveWithCells="1">
              <from>
                <xdr:col>1</xdr:col>
                <xdr:colOff>0</xdr:colOff>
                <xdr:row>52</xdr:row>
                <xdr:rowOff>114300</xdr:rowOff>
              </from>
              <to>
                <xdr:col>1</xdr:col>
                <xdr:colOff>209550</xdr:colOff>
                <xdr:row>53</xdr:row>
                <xdr:rowOff>133350</xdr:rowOff>
              </to>
            </anchor>
          </controlPr>
        </control>
      </mc:Choice>
      <mc:Fallback>
        <control shapeId="23553" r:id="rId4" name="Control 1"/>
      </mc:Fallback>
    </mc:AlternateContent>
    <mc:AlternateContent xmlns:mc="http://schemas.openxmlformats.org/markup-compatibility/2006">
      <mc:Choice Requires="x14">
        <control shapeId="23554" r:id="rId6" name="Control 2">
          <controlPr defaultSize="0" r:id="rId5">
            <anchor moveWithCells="1">
              <from>
                <xdr:col>1</xdr:col>
                <xdr:colOff>0</xdr:colOff>
                <xdr:row>53</xdr:row>
                <xdr:rowOff>114300</xdr:rowOff>
              </from>
              <to>
                <xdr:col>1</xdr:col>
                <xdr:colOff>209550</xdr:colOff>
                <xdr:row>54</xdr:row>
                <xdr:rowOff>133350</xdr:rowOff>
              </to>
            </anchor>
          </controlPr>
        </control>
      </mc:Choice>
      <mc:Fallback>
        <control shapeId="23554" r:id="rId6" name="Control 2"/>
      </mc:Fallback>
    </mc:AlternateContent>
    <mc:AlternateContent xmlns:mc="http://schemas.openxmlformats.org/markup-compatibility/2006">
      <mc:Choice Requires="x14">
        <control shapeId="23555" r:id="rId7" name="Control 3">
          <controlPr defaultSize="0" r:id="rId5">
            <anchor moveWithCells="1">
              <from>
                <xdr:col>1</xdr:col>
                <xdr:colOff>0</xdr:colOff>
                <xdr:row>54</xdr:row>
                <xdr:rowOff>161925</xdr:rowOff>
              </from>
              <to>
                <xdr:col>1</xdr:col>
                <xdr:colOff>209550</xdr:colOff>
                <xdr:row>55</xdr:row>
                <xdr:rowOff>180975</xdr:rowOff>
              </to>
            </anchor>
          </controlPr>
        </control>
      </mc:Choice>
      <mc:Fallback>
        <control shapeId="23555" r:id="rId7" name="Control 3"/>
      </mc:Fallback>
    </mc:AlternateContent>
    <mc:AlternateContent xmlns:mc="http://schemas.openxmlformats.org/markup-compatibility/2006">
      <mc:Choice Requires="x14">
        <control shapeId="23556" r:id="rId8" name="Control 4">
          <controlPr defaultSize="0" r:id="rId5">
            <anchor moveWithCells="1">
              <from>
                <xdr:col>1</xdr:col>
                <xdr:colOff>0</xdr:colOff>
                <xdr:row>55</xdr:row>
                <xdr:rowOff>133350</xdr:rowOff>
              </from>
              <to>
                <xdr:col>1</xdr:col>
                <xdr:colOff>209550</xdr:colOff>
                <xdr:row>56</xdr:row>
                <xdr:rowOff>152400</xdr:rowOff>
              </to>
            </anchor>
          </controlPr>
        </control>
      </mc:Choice>
      <mc:Fallback>
        <control shapeId="23556" r:id="rId8" name="Control 4"/>
      </mc:Fallback>
    </mc:AlternateContent>
    <mc:AlternateContent xmlns:mc="http://schemas.openxmlformats.org/markup-compatibility/2006">
      <mc:Choice Requires="x14">
        <control shapeId="23557" r:id="rId9" name="Control 5">
          <controlPr defaultSize="0" r:id="rId5">
            <anchor moveWithCells="1">
              <from>
                <xdr:col>1</xdr:col>
                <xdr:colOff>0</xdr:colOff>
                <xdr:row>56</xdr:row>
                <xdr:rowOff>142875</xdr:rowOff>
              </from>
              <to>
                <xdr:col>1</xdr:col>
                <xdr:colOff>209550</xdr:colOff>
                <xdr:row>57</xdr:row>
                <xdr:rowOff>161925</xdr:rowOff>
              </to>
            </anchor>
          </controlPr>
        </control>
      </mc:Choice>
      <mc:Fallback>
        <control shapeId="23557" r:id="rId9" name="Control 5"/>
      </mc:Fallback>
    </mc:AlternateContent>
    <mc:AlternateContent xmlns:mc="http://schemas.openxmlformats.org/markup-compatibility/2006">
      <mc:Choice Requires="x14">
        <control shapeId="23558" r:id="rId10" name="Control 6">
          <controlPr defaultSize="0" r:id="rId5">
            <anchor moveWithCells="1">
              <from>
                <xdr:col>1</xdr:col>
                <xdr:colOff>0</xdr:colOff>
                <xdr:row>57</xdr:row>
                <xdr:rowOff>171450</xdr:rowOff>
              </from>
              <to>
                <xdr:col>1</xdr:col>
                <xdr:colOff>209550</xdr:colOff>
                <xdr:row>59</xdr:row>
                <xdr:rowOff>0</xdr:rowOff>
              </to>
            </anchor>
          </controlPr>
        </control>
      </mc:Choice>
      <mc:Fallback>
        <control shapeId="23558" r:id="rId10" name="Control 6"/>
      </mc:Fallback>
    </mc:AlternateContent>
    <mc:AlternateContent xmlns:mc="http://schemas.openxmlformats.org/markup-compatibility/2006">
      <mc:Choice Requires="x14">
        <control shapeId="23559" r:id="rId11" name="Control 7">
          <controlPr defaultSize="0" r:id="rId5">
            <anchor moveWithCells="1">
              <from>
                <xdr:col>1</xdr:col>
                <xdr:colOff>0</xdr:colOff>
                <xdr:row>59</xdr:row>
                <xdr:rowOff>9525</xdr:rowOff>
              </from>
              <to>
                <xdr:col>1</xdr:col>
                <xdr:colOff>209550</xdr:colOff>
                <xdr:row>60</xdr:row>
                <xdr:rowOff>28575</xdr:rowOff>
              </to>
            </anchor>
          </controlPr>
        </control>
      </mc:Choice>
      <mc:Fallback>
        <control shapeId="23559" r:id="rId11" name="Control 7"/>
      </mc:Fallback>
    </mc:AlternateContent>
    <mc:AlternateContent xmlns:mc="http://schemas.openxmlformats.org/markup-compatibility/2006">
      <mc:Choice Requires="x14">
        <control shapeId="23560" r:id="rId12" name="Control 8">
          <controlPr defaultSize="0" r:id="rId5">
            <anchor moveWithCells="1">
              <from>
                <xdr:col>1</xdr:col>
                <xdr:colOff>0</xdr:colOff>
                <xdr:row>59</xdr:row>
                <xdr:rowOff>142875</xdr:rowOff>
              </from>
              <to>
                <xdr:col>1</xdr:col>
                <xdr:colOff>209550</xdr:colOff>
                <xdr:row>60</xdr:row>
                <xdr:rowOff>161925</xdr:rowOff>
              </to>
            </anchor>
          </controlPr>
        </control>
      </mc:Choice>
      <mc:Fallback>
        <control shapeId="23560" r:id="rId12" name="Control 8"/>
      </mc:Fallback>
    </mc:AlternateContent>
    <mc:AlternateContent xmlns:mc="http://schemas.openxmlformats.org/markup-compatibility/2006">
      <mc:Choice Requires="x14">
        <control shapeId="23561" r:id="rId13" name="Control 9">
          <controlPr defaultSize="0" r:id="rId5">
            <anchor moveWithCells="1">
              <from>
                <xdr:col>1</xdr:col>
                <xdr:colOff>0</xdr:colOff>
                <xdr:row>61</xdr:row>
                <xdr:rowOff>9525</xdr:rowOff>
              </from>
              <to>
                <xdr:col>1</xdr:col>
                <xdr:colOff>209550</xdr:colOff>
                <xdr:row>62</xdr:row>
                <xdr:rowOff>28575</xdr:rowOff>
              </to>
            </anchor>
          </controlPr>
        </control>
      </mc:Choice>
      <mc:Fallback>
        <control shapeId="23561" r:id="rId13" name="Control 9"/>
      </mc:Fallback>
    </mc:AlternateContent>
    <mc:AlternateContent xmlns:mc="http://schemas.openxmlformats.org/markup-compatibility/2006">
      <mc:Choice Requires="x14">
        <control shapeId="23562" r:id="rId14" name="Control 10">
          <controlPr defaultSize="0" r:id="rId5">
            <anchor moveWithCells="1">
              <from>
                <xdr:col>1</xdr:col>
                <xdr:colOff>0</xdr:colOff>
                <xdr:row>61</xdr:row>
                <xdr:rowOff>180975</xdr:rowOff>
              </from>
              <to>
                <xdr:col>1</xdr:col>
                <xdr:colOff>209550</xdr:colOff>
                <xdr:row>63</xdr:row>
                <xdr:rowOff>9525</xdr:rowOff>
              </to>
            </anchor>
          </controlPr>
        </control>
      </mc:Choice>
      <mc:Fallback>
        <control shapeId="23562" r:id="rId14" name="Control 10"/>
      </mc:Fallback>
    </mc:AlternateContent>
    <mc:AlternateContent xmlns:mc="http://schemas.openxmlformats.org/markup-compatibility/2006">
      <mc:Choice Requires="x14">
        <control shapeId="23563" r:id="rId15" name="Control 11">
          <controlPr defaultSize="0" r:id="rId5">
            <anchor moveWithCells="1">
              <from>
                <xdr:col>1</xdr:col>
                <xdr:colOff>0</xdr:colOff>
                <xdr:row>63</xdr:row>
                <xdr:rowOff>0</xdr:rowOff>
              </from>
              <to>
                <xdr:col>1</xdr:col>
                <xdr:colOff>209550</xdr:colOff>
                <xdr:row>64</xdr:row>
                <xdr:rowOff>19050</xdr:rowOff>
              </to>
            </anchor>
          </controlPr>
        </control>
      </mc:Choice>
      <mc:Fallback>
        <control shapeId="23563" r:id="rId15" name="Control 11"/>
      </mc:Fallback>
    </mc:AlternateContent>
    <mc:AlternateContent xmlns:mc="http://schemas.openxmlformats.org/markup-compatibility/2006">
      <mc:Choice Requires="x14">
        <control shapeId="23564" r:id="rId16" name="Control 12">
          <controlPr defaultSize="0" r:id="rId5">
            <anchor moveWithCells="1">
              <from>
                <xdr:col>1</xdr:col>
                <xdr:colOff>0</xdr:colOff>
                <xdr:row>64</xdr:row>
                <xdr:rowOff>28575</xdr:rowOff>
              </from>
              <to>
                <xdr:col>1</xdr:col>
                <xdr:colOff>209550</xdr:colOff>
                <xdr:row>65</xdr:row>
                <xdr:rowOff>47625</xdr:rowOff>
              </to>
            </anchor>
          </controlPr>
        </control>
      </mc:Choice>
      <mc:Fallback>
        <control shapeId="23564" r:id="rId16" name="Control 12"/>
      </mc:Fallback>
    </mc:AlternateContent>
    <mc:AlternateContent xmlns:mc="http://schemas.openxmlformats.org/markup-compatibility/2006">
      <mc:Choice Requires="x14">
        <control shapeId="23565" r:id="rId17" name="Control 13">
          <controlPr defaultSize="0" r:id="rId5">
            <anchor moveWithCells="1">
              <from>
                <xdr:col>1</xdr:col>
                <xdr:colOff>0</xdr:colOff>
                <xdr:row>66</xdr:row>
                <xdr:rowOff>76200</xdr:rowOff>
              </from>
              <to>
                <xdr:col>1</xdr:col>
                <xdr:colOff>209550</xdr:colOff>
                <xdr:row>67</xdr:row>
                <xdr:rowOff>95250</xdr:rowOff>
              </to>
            </anchor>
          </controlPr>
        </control>
      </mc:Choice>
      <mc:Fallback>
        <control shapeId="23565" r:id="rId17" name="Control 13"/>
      </mc:Fallback>
    </mc:AlternateContent>
    <mc:AlternateContent xmlns:mc="http://schemas.openxmlformats.org/markup-compatibility/2006">
      <mc:Choice Requires="x14">
        <control shapeId="23566" r:id="rId18" name="Control 14">
          <controlPr defaultSize="0" r:id="rId5">
            <anchor moveWithCells="1">
              <from>
                <xdr:col>1</xdr:col>
                <xdr:colOff>0</xdr:colOff>
                <xdr:row>68</xdr:row>
                <xdr:rowOff>47625</xdr:rowOff>
              </from>
              <to>
                <xdr:col>1</xdr:col>
                <xdr:colOff>209550</xdr:colOff>
                <xdr:row>69</xdr:row>
                <xdr:rowOff>66675</xdr:rowOff>
              </to>
            </anchor>
          </controlPr>
        </control>
      </mc:Choice>
      <mc:Fallback>
        <control shapeId="23566" r:id="rId18" name="Control 14"/>
      </mc:Fallback>
    </mc:AlternateContent>
    <mc:AlternateContent xmlns:mc="http://schemas.openxmlformats.org/markup-compatibility/2006">
      <mc:Choice Requires="x14">
        <control shapeId="23567" r:id="rId19" name="Control 15">
          <controlPr defaultSize="0" r:id="rId5">
            <anchor moveWithCells="1">
              <from>
                <xdr:col>1</xdr:col>
                <xdr:colOff>0</xdr:colOff>
                <xdr:row>69</xdr:row>
                <xdr:rowOff>57150</xdr:rowOff>
              </from>
              <to>
                <xdr:col>1</xdr:col>
                <xdr:colOff>209550</xdr:colOff>
                <xdr:row>70</xdr:row>
                <xdr:rowOff>76200</xdr:rowOff>
              </to>
            </anchor>
          </controlPr>
        </control>
      </mc:Choice>
      <mc:Fallback>
        <control shapeId="23567" r:id="rId19" name="Control 15"/>
      </mc:Fallback>
    </mc:AlternateContent>
    <mc:AlternateContent xmlns:mc="http://schemas.openxmlformats.org/markup-compatibility/2006">
      <mc:Choice Requires="x14">
        <control shapeId="23568" r:id="rId20" name="Control 16">
          <controlPr defaultSize="0" r:id="rId5">
            <anchor moveWithCells="1">
              <from>
                <xdr:col>1</xdr:col>
                <xdr:colOff>0</xdr:colOff>
                <xdr:row>70</xdr:row>
                <xdr:rowOff>85725</xdr:rowOff>
              </from>
              <to>
                <xdr:col>1</xdr:col>
                <xdr:colOff>209550</xdr:colOff>
                <xdr:row>71</xdr:row>
                <xdr:rowOff>104775</xdr:rowOff>
              </to>
            </anchor>
          </controlPr>
        </control>
      </mc:Choice>
      <mc:Fallback>
        <control shapeId="23568" r:id="rId20" name="Control 16"/>
      </mc:Fallback>
    </mc:AlternateContent>
    <mc:AlternateContent xmlns:mc="http://schemas.openxmlformats.org/markup-compatibility/2006">
      <mc:Choice Requires="x14">
        <control shapeId="23569" r:id="rId21" name="Control 17">
          <controlPr defaultSize="0" r:id="rId5">
            <anchor moveWithCells="1">
              <from>
                <xdr:col>1</xdr:col>
                <xdr:colOff>0</xdr:colOff>
                <xdr:row>71</xdr:row>
                <xdr:rowOff>95250</xdr:rowOff>
              </from>
              <to>
                <xdr:col>1</xdr:col>
                <xdr:colOff>209550</xdr:colOff>
                <xdr:row>72</xdr:row>
                <xdr:rowOff>114300</xdr:rowOff>
              </to>
            </anchor>
          </controlPr>
        </control>
      </mc:Choice>
      <mc:Fallback>
        <control shapeId="23569" r:id="rId21" name="Control 17"/>
      </mc:Fallback>
    </mc:AlternateContent>
  </control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W142"/>
  <sheetViews>
    <sheetView topLeftCell="Y1" zoomScale="80" zoomScaleNormal="80" workbookViewId="0">
      <selection activeCell="AS19" sqref="AS19"/>
    </sheetView>
  </sheetViews>
  <sheetFormatPr defaultRowHeight="15" x14ac:dyDescent="0.25"/>
  <cols>
    <col min="1" max="1" width="3" bestFit="1" customWidth="1"/>
    <col min="2" max="2" width="22.42578125" bestFit="1" customWidth="1"/>
    <col min="3" max="3" width="6.7109375" bestFit="1" customWidth="1"/>
    <col min="4" max="4" width="5.42578125" bestFit="1" customWidth="1"/>
    <col min="5" max="5" width="5.28515625" customWidth="1"/>
    <col min="6" max="6" width="4.5703125" customWidth="1"/>
    <col min="7" max="7" width="4.28515625" bestFit="1" customWidth="1"/>
    <col min="8" max="8" width="5.42578125" bestFit="1" customWidth="1"/>
    <col min="9" max="9" width="5" bestFit="1" customWidth="1"/>
    <col min="10" max="10" width="4.42578125" customWidth="1"/>
    <col min="11" max="11" width="4.28515625" bestFit="1" customWidth="1"/>
    <col min="12" max="12" width="5.42578125" bestFit="1" customWidth="1"/>
    <col min="13" max="13" width="4.85546875" customWidth="1"/>
    <col min="14" max="14" width="4.42578125" customWidth="1"/>
    <col min="15" max="15" width="4.28515625" bestFit="1" customWidth="1"/>
    <col min="16" max="16" width="5.42578125" bestFit="1" customWidth="1"/>
    <col min="17" max="17" width="5" bestFit="1" customWidth="1"/>
    <col min="18" max="18" width="4.42578125" customWidth="1"/>
    <col min="19" max="19" width="4.28515625" bestFit="1" customWidth="1"/>
    <col min="20" max="20" width="5.42578125" bestFit="1" customWidth="1"/>
    <col min="21" max="21" width="5" bestFit="1" customWidth="1"/>
    <col min="22" max="22" width="4.42578125" customWidth="1"/>
    <col min="23" max="23" width="4.28515625" bestFit="1" customWidth="1"/>
    <col min="24" max="24" width="5.42578125" bestFit="1" customWidth="1"/>
    <col min="25" max="25" width="5" bestFit="1" customWidth="1"/>
    <col min="26" max="26" width="4.42578125" customWidth="1"/>
    <col min="27" max="27" width="4.28515625" bestFit="1" customWidth="1"/>
    <col min="28" max="28" width="5.7109375" customWidth="1"/>
    <col min="29" max="29" width="5" bestFit="1" customWidth="1"/>
    <col min="30" max="30" width="4.42578125" customWidth="1"/>
    <col min="31" max="31" width="5.28515625" customWidth="1"/>
    <col min="32" max="32" width="5.42578125" bestFit="1" customWidth="1"/>
    <col min="33" max="33" width="5" bestFit="1" customWidth="1"/>
    <col min="34" max="34" width="4.42578125" customWidth="1"/>
    <col min="35" max="35" width="4.28515625" bestFit="1" customWidth="1"/>
    <col min="38" max="38" width="19.7109375" bestFit="1" customWidth="1"/>
    <col min="39" max="39" width="11.5703125" customWidth="1"/>
    <col min="40" max="40" width="15" customWidth="1"/>
    <col min="48" max="48" width="11.5703125" customWidth="1"/>
  </cols>
  <sheetData>
    <row r="1" spans="1:49" ht="16.5" thickBot="1" x14ac:dyDescent="0.3">
      <c r="A1" s="965" t="s">
        <v>764</v>
      </c>
      <c r="B1" s="966"/>
      <c r="C1" s="966"/>
      <c r="D1" s="966"/>
      <c r="E1" s="966"/>
      <c r="F1" s="966"/>
      <c r="G1" s="966"/>
      <c r="H1" s="966"/>
      <c r="I1" s="966"/>
      <c r="J1" s="966"/>
      <c r="K1" s="966"/>
      <c r="L1" s="966"/>
      <c r="M1" s="966"/>
      <c r="N1" s="966"/>
      <c r="O1" s="966"/>
      <c r="P1" s="966"/>
      <c r="Q1" s="966"/>
      <c r="R1" s="966"/>
      <c r="S1" s="966"/>
      <c r="T1" s="966"/>
      <c r="U1" s="966"/>
      <c r="V1" s="966"/>
      <c r="W1" s="966"/>
      <c r="X1" s="966"/>
      <c r="Y1" s="966"/>
      <c r="Z1" s="966"/>
      <c r="AA1" s="966"/>
      <c r="AB1" s="966"/>
      <c r="AC1" s="966"/>
      <c r="AD1" s="966"/>
      <c r="AE1" s="966"/>
      <c r="AF1" s="966"/>
      <c r="AG1" s="966"/>
      <c r="AH1" s="966"/>
      <c r="AI1" s="967"/>
    </row>
    <row r="2" spans="1:49" ht="15.75" customHeight="1" thickBot="1" x14ac:dyDescent="0.3">
      <c r="A2" s="960">
        <v>26</v>
      </c>
      <c r="B2" s="915"/>
      <c r="C2" s="914"/>
      <c r="D2" s="961" t="s">
        <v>1</v>
      </c>
      <c r="E2" s="962"/>
      <c r="F2" s="962"/>
      <c r="G2" s="962"/>
      <c r="H2" s="961" t="s">
        <v>4</v>
      </c>
      <c r="I2" s="962"/>
      <c r="J2" s="962"/>
      <c r="K2" s="962"/>
      <c r="L2" s="961" t="s">
        <v>5</v>
      </c>
      <c r="M2" s="962"/>
      <c r="N2" s="962"/>
      <c r="O2" s="962"/>
      <c r="P2" s="961" t="s">
        <v>7</v>
      </c>
      <c r="Q2" s="962"/>
      <c r="R2" s="962"/>
      <c r="S2" s="962"/>
      <c r="T2" s="961" t="s">
        <v>8</v>
      </c>
      <c r="U2" s="962"/>
      <c r="V2" s="962"/>
      <c r="W2" s="962"/>
      <c r="X2" s="961" t="s">
        <v>146</v>
      </c>
      <c r="Y2" s="962"/>
      <c r="Z2" s="962"/>
      <c r="AA2" s="962"/>
      <c r="AB2" s="961" t="s">
        <v>10</v>
      </c>
      <c r="AC2" s="962"/>
      <c r="AD2" s="962"/>
      <c r="AE2" s="963"/>
      <c r="AF2" s="961" t="s">
        <v>34</v>
      </c>
      <c r="AG2" s="962"/>
      <c r="AH2" s="962"/>
      <c r="AI2" s="964"/>
      <c r="AL2" s="938">
        <v>2021</v>
      </c>
      <c r="AM2" s="939"/>
      <c r="AN2" s="939"/>
      <c r="AO2" s="939"/>
      <c r="AP2" s="939"/>
      <c r="AQ2" s="939"/>
      <c r="AR2" s="939"/>
      <c r="AS2" s="939"/>
      <c r="AT2" s="939"/>
      <c r="AU2" s="939"/>
      <c r="AV2" s="940"/>
    </row>
    <row r="3" spans="1:49" ht="63.75" thickBot="1" x14ac:dyDescent="0.3">
      <c r="A3" s="960"/>
      <c r="B3" s="915"/>
      <c r="C3" s="915"/>
      <c r="D3" s="785" t="s">
        <v>2</v>
      </c>
      <c r="E3" s="786" t="s">
        <v>3</v>
      </c>
      <c r="F3" s="785" t="s">
        <v>871</v>
      </c>
      <c r="G3" s="786" t="s">
        <v>775</v>
      </c>
      <c r="H3" s="785" t="s">
        <v>2</v>
      </c>
      <c r="I3" s="786" t="s">
        <v>3</v>
      </c>
      <c r="J3" s="785" t="s">
        <v>871</v>
      </c>
      <c r="K3" s="786" t="s">
        <v>775</v>
      </c>
      <c r="L3" s="785" t="s">
        <v>2</v>
      </c>
      <c r="M3" s="786" t="s">
        <v>3</v>
      </c>
      <c r="N3" s="785" t="s">
        <v>871</v>
      </c>
      <c r="O3" s="786" t="s">
        <v>775</v>
      </c>
      <c r="P3" s="785" t="s">
        <v>2</v>
      </c>
      <c r="Q3" s="786" t="s">
        <v>3</v>
      </c>
      <c r="R3" s="785" t="s">
        <v>871</v>
      </c>
      <c r="S3" s="786" t="s">
        <v>775</v>
      </c>
      <c r="T3" s="785" t="s">
        <v>2</v>
      </c>
      <c r="U3" s="786" t="s">
        <v>3</v>
      </c>
      <c r="V3" s="785" t="s">
        <v>871</v>
      </c>
      <c r="W3" s="786" t="s">
        <v>775</v>
      </c>
      <c r="X3" s="785" t="s">
        <v>2</v>
      </c>
      <c r="Y3" s="786" t="s">
        <v>3</v>
      </c>
      <c r="Z3" s="785" t="s">
        <v>871</v>
      </c>
      <c r="AA3" s="786" t="s">
        <v>775</v>
      </c>
      <c r="AB3" s="785" t="s">
        <v>2</v>
      </c>
      <c r="AC3" s="786" t="s">
        <v>3</v>
      </c>
      <c r="AD3" s="785" t="s">
        <v>871</v>
      </c>
      <c r="AE3" s="786" t="s">
        <v>775</v>
      </c>
      <c r="AF3" s="785" t="s">
        <v>2</v>
      </c>
      <c r="AG3" s="786" t="s">
        <v>3</v>
      </c>
      <c r="AH3" s="785" t="s">
        <v>871</v>
      </c>
      <c r="AI3" s="786" t="s">
        <v>775</v>
      </c>
      <c r="AL3" s="265" t="s">
        <v>14</v>
      </c>
      <c r="AM3" s="263" t="s">
        <v>15</v>
      </c>
      <c r="AN3" s="264" t="s">
        <v>52</v>
      </c>
      <c r="AO3" s="264" t="s">
        <v>16</v>
      </c>
      <c r="AP3" s="264" t="s">
        <v>731</v>
      </c>
      <c r="AQ3" s="264" t="s">
        <v>17</v>
      </c>
      <c r="AR3" s="264" t="s">
        <v>18</v>
      </c>
      <c r="AS3" s="272" t="s">
        <v>49</v>
      </c>
      <c r="AT3" s="322" t="s">
        <v>737</v>
      </c>
      <c r="AU3" s="311" t="s">
        <v>738</v>
      </c>
      <c r="AV3" s="314" t="s">
        <v>732</v>
      </c>
      <c r="AW3" s="383" t="s">
        <v>763</v>
      </c>
    </row>
    <row r="4" spans="1:49" ht="15.75" x14ac:dyDescent="0.25">
      <c r="A4" s="389">
        <v>1</v>
      </c>
      <c r="B4" s="47" t="s">
        <v>90</v>
      </c>
      <c r="C4" s="301">
        <v>80001</v>
      </c>
      <c r="D4" s="155"/>
      <c r="E4" s="288"/>
      <c r="F4" s="370"/>
      <c r="G4" s="290" t="s">
        <v>177</v>
      </c>
      <c r="H4" s="809">
        <v>26</v>
      </c>
      <c r="I4" s="235">
        <f>H4*100/51</f>
        <v>50.980392156862742</v>
      </c>
      <c r="J4" s="294">
        <v>3</v>
      </c>
      <c r="K4" s="290">
        <v>4</v>
      </c>
      <c r="L4" s="759">
        <v>7</v>
      </c>
      <c r="M4" s="381">
        <f>L4*100/25</f>
        <v>28</v>
      </c>
      <c r="N4" s="294">
        <v>2</v>
      </c>
      <c r="O4" s="148">
        <v>4</v>
      </c>
      <c r="P4" s="155"/>
      <c r="Q4" s="235"/>
      <c r="R4" s="294"/>
      <c r="S4" s="290"/>
      <c r="T4" s="640"/>
      <c r="U4" s="381">
        <f>T4*100/18</f>
        <v>0</v>
      </c>
      <c r="V4" s="294"/>
      <c r="W4" s="290"/>
      <c r="X4" s="155"/>
      <c r="Y4" s="235">
        <f>X4*100/23</f>
        <v>0</v>
      </c>
      <c r="Z4" s="294"/>
      <c r="AA4" s="290"/>
      <c r="AB4" s="155"/>
      <c r="AC4" s="235"/>
      <c r="AD4" s="294"/>
      <c r="AE4" s="97" t="s">
        <v>177</v>
      </c>
      <c r="AF4" s="155"/>
      <c r="AG4" s="235"/>
      <c r="AH4" s="294"/>
      <c r="AI4" s="290"/>
      <c r="AL4" s="266" t="s">
        <v>1</v>
      </c>
      <c r="AM4" s="269">
        <v>40</v>
      </c>
      <c r="AN4" s="30">
        <f>MAX(D4:D23)</f>
        <v>18</v>
      </c>
      <c r="AO4" s="32">
        <f>D32</f>
        <v>8.6999999999999993</v>
      </c>
      <c r="AP4" s="32">
        <f>(12*100)/AM4</f>
        <v>30</v>
      </c>
      <c r="AQ4" s="32">
        <f>E32</f>
        <v>21.75</v>
      </c>
      <c r="AR4" s="30">
        <v>8</v>
      </c>
      <c r="AS4" s="273">
        <f>AR4*100/10</f>
        <v>80</v>
      </c>
      <c r="AT4" s="320">
        <f>F32</f>
        <v>2.2000000000000002</v>
      </c>
      <c r="AU4" s="321">
        <f>G32</f>
        <v>3.7</v>
      </c>
      <c r="AV4" s="307">
        <v>4</v>
      </c>
      <c r="AW4" s="49">
        <f>AU4-AT4</f>
        <v>1.5</v>
      </c>
    </row>
    <row r="5" spans="1:49" ht="15.75" x14ac:dyDescent="0.25">
      <c r="A5" s="389">
        <v>2</v>
      </c>
      <c r="B5" s="391" t="s">
        <v>91</v>
      </c>
      <c r="C5" s="302">
        <v>80002</v>
      </c>
      <c r="D5" s="156"/>
      <c r="E5" s="236"/>
      <c r="F5" s="292"/>
      <c r="G5" s="174" t="s">
        <v>177</v>
      </c>
      <c r="H5" s="375">
        <v>30</v>
      </c>
      <c r="I5" s="238">
        <f t="shared" ref="I5:I29" si="0">H5*100/51</f>
        <v>58.823529411764703</v>
      </c>
      <c r="J5" s="296">
        <v>3</v>
      </c>
      <c r="K5" s="174">
        <v>4</v>
      </c>
      <c r="L5" s="602">
        <v>2</v>
      </c>
      <c r="M5" s="382">
        <f>L5*100/25</f>
        <v>8</v>
      </c>
      <c r="N5" s="296">
        <v>2</v>
      </c>
      <c r="O5" s="148">
        <v>4</v>
      </c>
      <c r="P5" s="156"/>
      <c r="Q5" s="238"/>
      <c r="R5" s="296"/>
      <c r="S5" s="174"/>
      <c r="T5" s="355"/>
      <c r="U5" s="382">
        <f t="shared" ref="U5:U23" si="1">T5*100/18</f>
        <v>0</v>
      </c>
      <c r="V5" s="296"/>
      <c r="W5" s="174"/>
      <c r="X5" s="156"/>
      <c r="Y5" s="238">
        <f t="shared" ref="Y5:Y29" si="2">X5*100/23</f>
        <v>0</v>
      </c>
      <c r="Z5" s="296"/>
      <c r="AA5" s="174"/>
      <c r="AB5" s="156">
        <v>4</v>
      </c>
      <c r="AC5" s="238">
        <f>AB5*100/36</f>
        <v>11.111111111111111</v>
      </c>
      <c r="AD5" s="296">
        <v>2</v>
      </c>
      <c r="AE5" s="97">
        <v>4</v>
      </c>
      <c r="AF5" s="156"/>
      <c r="AG5" s="238"/>
      <c r="AH5" s="296"/>
      <c r="AI5" s="174"/>
      <c r="AL5" s="267" t="s">
        <v>4</v>
      </c>
      <c r="AM5" s="270">
        <v>51</v>
      </c>
      <c r="AN5" s="30">
        <f>MAX(H4:H23)</f>
        <v>39</v>
      </c>
      <c r="AO5" s="32">
        <f>H32</f>
        <v>22.94736842105263</v>
      </c>
      <c r="AP5" s="32">
        <f>(25*100)/AM5</f>
        <v>49.019607843137258</v>
      </c>
      <c r="AQ5" s="32">
        <f>I32</f>
        <v>44.994840041279673</v>
      </c>
      <c r="AR5" s="30">
        <v>11</v>
      </c>
      <c r="AS5" s="273">
        <f>AR5*100/24</f>
        <v>45.833333333333336</v>
      </c>
      <c r="AT5" s="315">
        <f>J32</f>
        <v>2.8260869565217392</v>
      </c>
      <c r="AU5" s="312">
        <f>K32</f>
        <v>3.5263157894736841</v>
      </c>
      <c r="AV5" s="307">
        <v>8</v>
      </c>
      <c r="AW5" s="49">
        <f t="shared" ref="AW5:AW11" si="3">AU5-AT5</f>
        <v>0.70022883295194482</v>
      </c>
    </row>
    <row r="6" spans="1:49" ht="15.75" x14ac:dyDescent="0.25">
      <c r="A6" s="389">
        <v>3</v>
      </c>
      <c r="B6" s="48" t="s">
        <v>92</v>
      </c>
      <c r="C6" s="302">
        <v>80003</v>
      </c>
      <c r="D6" s="256">
        <v>18</v>
      </c>
      <c r="E6" s="236">
        <f t="shared" ref="E6:E17" si="4">D6*100/40</f>
        <v>45</v>
      </c>
      <c r="F6" s="292">
        <v>3</v>
      </c>
      <c r="G6" s="174">
        <v>5</v>
      </c>
      <c r="H6" s="375">
        <v>39</v>
      </c>
      <c r="I6" s="238">
        <f t="shared" si="0"/>
        <v>76.470588235294116</v>
      </c>
      <c r="J6" s="296">
        <v>4</v>
      </c>
      <c r="K6" s="174">
        <v>5</v>
      </c>
      <c r="L6" s="375">
        <v>16</v>
      </c>
      <c r="M6" s="382">
        <f t="shared" ref="M6:M29" si="5">L6*100/25</f>
        <v>64</v>
      </c>
      <c r="N6" s="296">
        <v>4</v>
      </c>
      <c r="O6" s="148">
        <v>5</v>
      </c>
      <c r="P6" s="156"/>
      <c r="Q6" s="238"/>
      <c r="R6" s="296"/>
      <c r="S6" s="174"/>
      <c r="T6" s="355"/>
      <c r="U6" s="382">
        <f t="shared" si="1"/>
        <v>0</v>
      </c>
      <c r="V6" s="296"/>
      <c r="W6" s="174"/>
      <c r="X6" s="338"/>
      <c r="Y6" s="238">
        <f t="shared" si="2"/>
        <v>0</v>
      </c>
      <c r="Z6" s="296"/>
      <c r="AA6" s="326"/>
      <c r="AB6" s="256">
        <v>31</v>
      </c>
      <c r="AC6" s="238">
        <f t="shared" ref="AC6:AC17" si="6">AB6*100/36</f>
        <v>86.111111111111114</v>
      </c>
      <c r="AD6" s="365">
        <v>5</v>
      </c>
      <c r="AE6" s="101">
        <v>5</v>
      </c>
      <c r="AF6" s="338"/>
      <c r="AG6" s="238"/>
      <c r="AH6" s="296"/>
      <c r="AI6" s="174"/>
      <c r="AL6" s="267" t="s">
        <v>5</v>
      </c>
      <c r="AM6" s="270">
        <v>25</v>
      </c>
      <c r="AN6" s="30">
        <f>MAX(L4:L31)</f>
        <v>20</v>
      </c>
      <c r="AO6" s="32">
        <f>L32</f>
        <v>8.2631578947368425</v>
      </c>
      <c r="AP6" s="32">
        <f>(7*100)/AM6</f>
        <v>28</v>
      </c>
      <c r="AQ6" s="32">
        <f>M32</f>
        <v>33.05263157894737</v>
      </c>
      <c r="AR6" s="30">
        <v>12</v>
      </c>
      <c r="AS6" s="273">
        <f>AR6*100/24</f>
        <v>50</v>
      </c>
      <c r="AT6" s="315">
        <f>N32</f>
        <v>2.6086956521739131</v>
      </c>
      <c r="AU6" s="312">
        <f>O32</f>
        <v>3.1052631578947367</v>
      </c>
      <c r="AV6" s="307">
        <v>5</v>
      </c>
      <c r="AW6" s="49">
        <f t="shared" si="3"/>
        <v>0.49656750572082364</v>
      </c>
    </row>
    <row r="7" spans="1:49" ht="15.75" x14ac:dyDescent="0.25">
      <c r="A7" s="389">
        <v>4</v>
      </c>
      <c r="B7" s="391" t="s">
        <v>870</v>
      </c>
      <c r="C7" s="302">
        <v>80004</v>
      </c>
      <c r="D7" s="338"/>
      <c r="E7" s="236"/>
      <c r="F7" s="292"/>
      <c r="G7" s="174" t="s">
        <v>177</v>
      </c>
      <c r="H7" s="602"/>
      <c r="I7" s="238"/>
      <c r="J7" s="296"/>
      <c r="K7" s="174" t="s">
        <v>177</v>
      </c>
      <c r="L7" s="602"/>
      <c r="M7" s="382"/>
      <c r="N7" s="296"/>
      <c r="O7" s="148" t="s">
        <v>177</v>
      </c>
      <c r="P7" s="338"/>
      <c r="Q7" s="238"/>
      <c r="R7" s="296"/>
      <c r="S7" s="326"/>
      <c r="T7" s="602"/>
      <c r="U7" s="382">
        <f t="shared" si="1"/>
        <v>0</v>
      </c>
      <c r="V7" s="296"/>
      <c r="W7" s="326"/>
      <c r="X7" s="338"/>
      <c r="Y7" s="238">
        <f t="shared" si="2"/>
        <v>0</v>
      </c>
      <c r="Z7" s="296"/>
      <c r="AA7" s="326"/>
      <c r="AB7" s="338"/>
      <c r="AC7" s="238"/>
      <c r="AD7" s="296"/>
      <c r="AE7" s="97" t="s">
        <v>177</v>
      </c>
      <c r="AF7" s="338"/>
      <c r="AG7" s="238"/>
      <c r="AH7" s="296"/>
      <c r="AI7" s="174"/>
      <c r="AL7" s="267" t="s">
        <v>7</v>
      </c>
      <c r="AM7" s="270">
        <v>36</v>
      </c>
      <c r="AN7" s="30">
        <f>MAX(P4:P23)</f>
        <v>9</v>
      </c>
      <c r="AO7" s="32">
        <f>P32</f>
        <v>15.75</v>
      </c>
      <c r="AP7" s="32">
        <f>(12*100)/AM7</f>
        <v>33.333333333333336</v>
      </c>
      <c r="AQ7" s="32">
        <f>Q32</f>
        <v>43.75</v>
      </c>
      <c r="AR7" s="30">
        <v>3</v>
      </c>
      <c r="AS7" s="273">
        <f>AR7*100/8</f>
        <v>37.5</v>
      </c>
      <c r="AT7" s="315">
        <f>R32</f>
        <v>2.875</v>
      </c>
      <c r="AU7" s="312">
        <f>S32</f>
        <v>4</v>
      </c>
      <c r="AV7" s="307">
        <v>6</v>
      </c>
      <c r="AW7" s="49">
        <f t="shared" si="3"/>
        <v>1.125</v>
      </c>
    </row>
    <row r="8" spans="1:49" ht="15.75" x14ac:dyDescent="0.25">
      <c r="A8" s="389">
        <v>5</v>
      </c>
      <c r="B8" s="391" t="s">
        <v>93</v>
      </c>
      <c r="C8" s="302">
        <v>80005</v>
      </c>
      <c r="D8" s="338">
        <v>11</v>
      </c>
      <c r="E8" s="236">
        <f t="shared" si="4"/>
        <v>27.5</v>
      </c>
      <c r="F8" s="292">
        <v>2</v>
      </c>
      <c r="G8" s="174">
        <v>4</v>
      </c>
      <c r="H8" s="602">
        <v>18</v>
      </c>
      <c r="I8" s="238">
        <f t="shared" si="0"/>
        <v>35.294117647058826</v>
      </c>
      <c r="J8" s="296">
        <v>2</v>
      </c>
      <c r="K8" s="174">
        <v>4</v>
      </c>
      <c r="L8" s="375">
        <v>8</v>
      </c>
      <c r="M8" s="382">
        <f t="shared" si="5"/>
        <v>32</v>
      </c>
      <c r="N8" s="365">
        <v>3</v>
      </c>
      <c r="O8" s="371">
        <v>3</v>
      </c>
      <c r="P8" s="338"/>
      <c r="Q8" s="238"/>
      <c r="R8" s="296"/>
      <c r="S8" s="326"/>
      <c r="T8" s="602"/>
      <c r="U8" s="382">
        <f t="shared" si="1"/>
        <v>0</v>
      </c>
      <c r="V8" s="296"/>
      <c r="W8" s="326"/>
      <c r="X8" s="338"/>
      <c r="Y8" s="238">
        <f t="shared" si="2"/>
        <v>0</v>
      </c>
      <c r="Z8" s="296"/>
      <c r="AA8" s="326"/>
      <c r="AB8" s="338">
        <v>6</v>
      </c>
      <c r="AC8" s="238">
        <f t="shared" si="6"/>
        <v>16.666666666666668</v>
      </c>
      <c r="AD8" s="296">
        <v>2</v>
      </c>
      <c r="AE8" s="97">
        <v>4</v>
      </c>
      <c r="AF8" s="338"/>
      <c r="AG8" s="238"/>
      <c r="AH8" s="296"/>
      <c r="AI8" s="174"/>
      <c r="AL8" s="267" t="s">
        <v>8</v>
      </c>
      <c r="AM8" s="270">
        <v>18</v>
      </c>
      <c r="AN8" s="30">
        <f>MAX(T4:T23)</f>
        <v>0</v>
      </c>
      <c r="AO8" s="32" t="e">
        <f>T32</f>
        <v>#DIV/0!</v>
      </c>
      <c r="AP8" s="32">
        <f>(4*100)/AM8</f>
        <v>22.222222222222221</v>
      </c>
      <c r="AQ8" s="32">
        <f>U32</f>
        <v>0</v>
      </c>
      <c r="AR8" s="30">
        <v>25</v>
      </c>
      <c r="AS8" s="273">
        <f t="shared" ref="AS8:AS9" si="7">AR8*100/26</f>
        <v>96.15384615384616</v>
      </c>
      <c r="AT8" s="315" t="e">
        <f>V32</f>
        <v>#DIV/0!</v>
      </c>
      <c r="AU8" s="312" t="e">
        <f>W32</f>
        <v>#DIV/0!</v>
      </c>
      <c r="AV8" s="307">
        <v>1</v>
      </c>
      <c r="AW8" s="49" t="e">
        <f t="shared" si="3"/>
        <v>#DIV/0!</v>
      </c>
    </row>
    <row r="9" spans="1:49" ht="15.75" x14ac:dyDescent="0.25">
      <c r="A9" s="389">
        <v>6</v>
      </c>
      <c r="B9" s="391" t="s">
        <v>94</v>
      </c>
      <c r="C9" s="302">
        <v>80006</v>
      </c>
      <c r="D9" s="338">
        <v>6</v>
      </c>
      <c r="E9" s="236">
        <f t="shared" si="4"/>
        <v>15</v>
      </c>
      <c r="F9" s="292">
        <v>2</v>
      </c>
      <c r="G9" s="174">
        <v>3</v>
      </c>
      <c r="H9" s="602">
        <v>8</v>
      </c>
      <c r="I9" s="238">
        <f t="shared" si="0"/>
        <v>15.686274509803921</v>
      </c>
      <c r="J9" s="296">
        <v>2</v>
      </c>
      <c r="K9" s="174">
        <v>3</v>
      </c>
      <c r="L9" s="375">
        <v>9</v>
      </c>
      <c r="M9" s="382">
        <f t="shared" si="5"/>
        <v>36</v>
      </c>
      <c r="N9" s="365">
        <v>3</v>
      </c>
      <c r="O9" s="371">
        <v>3</v>
      </c>
      <c r="P9" s="338"/>
      <c r="Q9" s="238"/>
      <c r="R9" s="296"/>
      <c r="S9" s="326"/>
      <c r="T9" s="602"/>
      <c r="U9" s="382">
        <f t="shared" si="1"/>
        <v>0</v>
      </c>
      <c r="V9" s="296"/>
      <c r="W9" s="326"/>
      <c r="X9" s="338"/>
      <c r="Y9" s="238">
        <f t="shared" si="2"/>
        <v>0</v>
      </c>
      <c r="Z9" s="296"/>
      <c r="AA9" s="326"/>
      <c r="AB9" s="338">
        <v>6</v>
      </c>
      <c r="AC9" s="238">
        <f t="shared" si="6"/>
        <v>16.666666666666668</v>
      </c>
      <c r="AD9" s="296">
        <v>2</v>
      </c>
      <c r="AE9" s="97">
        <v>3</v>
      </c>
      <c r="AF9" s="338"/>
      <c r="AG9" s="238"/>
      <c r="AH9" s="296"/>
      <c r="AI9" s="174"/>
      <c r="AL9" s="267" t="s">
        <v>9</v>
      </c>
      <c r="AM9" s="270">
        <v>25</v>
      </c>
      <c r="AN9" s="30">
        <f>MAX(X4:X23)</f>
        <v>0</v>
      </c>
      <c r="AO9" s="32" t="e">
        <f>X32</f>
        <v>#DIV/0!</v>
      </c>
      <c r="AP9" s="32">
        <f>(10*100)/AM9</f>
        <v>40</v>
      </c>
      <c r="AQ9" s="32">
        <f>Y32</f>
        <v>0</v>
      </c>
      <c r="AR9" s="30">
        <v>20</v>
      </c>
      <c r="AS9" s="273">
        <f t="shared" si="7"/>
        <v>76.92307692307692</v>
      </c>
      <c r="AT9" s="315" t="e">
        <f>Z32</f>
        <v>#DIV/0!</v>
      </c>
      <c r="AU9" s="312" t="e">
        <f>AA32</f>
        <v>#DIV/0!</v>
      </c>
      <c r="AV9" s="307">
        <v>7</v>
      </c>
      <c r="AW9" s="49" t="e">
        <f t="shared" si="3"/>
        <v>#DIV/0!</v>
      </c>
    </row>
    <row r="10" spans="1:49" ht="15.75" x14ac:dyDescent="0.25">
      <c r="A10" s="389">
        <v>7</v>
      </c>
      <c r="B10" s="391" t="s">
        <v>95</v>
      </c>
      <c r="C10" s="302">
        <v>80007</v>
      </c>
      <c r="D10" s="338">
        <v>8</v>
      </c>
      <c r="E10" s="236">
        <f t="shared" si="4"/>
        <v>20</v>
      </c>
      <c r="F10" s="292">
        <v>2</v>
      </c>
      <c r="G10" s="174">
        <v>3</v>
      </c>
      <c r="H10" s="602">
        <v>12</v>
      </c>
      <c r="I10" s="238">
        <f t="shared" si="0"/>
        <v>23.529411764705884</v>
      </c>
      <c r="J10" s="296">
        <v>3</v>
      </c>
      <c r="K10" s="174">
        <v>2</v>
      </c>
      <c r="L10" s="602">
        <v>6</v>
      </c>
      <c r="M10" s="382">
        <f t="shared" si="5"/>
        <v>24</v>
      </c>
      <c r="N10" s="365">
        <v>2</v>
      </c>
      <c r="O10" s="371">
        <v>2</v>
      </c>
      <c r="P10" s="338"/>
      <c r="Q10" s="238"/>
      <c r="R10" s="296"/>
      <c r="S10" s="326"/>
      <c r="T10" s="602"/>
      <c r="U10" s="382">
        <f t="shared" si="1"/>
        <v>0</v>
      </c>
      <c r="V10" s="296"/>
      <c r="W10" s="326"/>
      <c r="X10" s="338"/>
      <c r="Y10" s="238">
        <f t="shared" si="2"/>
        <v>0</v>
      </c>
      <c r="Z10" s="296"/>
      <c r="AA10" s="326"/>
      <c r="AB10" s="256">
        <v>17</v>
      </c>
      <c r="AC10" s="238">
        <f t="shared" si="6"/>
        <v>47.222222222222221</v>
      </c>
      <c r="AD10" s="365">
        <v>3</v>
      </c>
      <c r="AE10" s="101">
        <v>3</v>
      </c>
      <c r="AF10" s="338"/>
      <c r="AG10" s="238"/>
      <c r="AH10" s="296"/>
      <c r="AI10" s="174"/>
      <c r="AL10" s="266" t="s">
        <v>10</v>
      </c>
      <c r="AM10" s="269">
        <v>36</v>
      </c>
      <c r="AN10" s="30">
        <f>MAX(AB4:AB31)</f>
        <v>31</v>
      </c>
      <c r="AO10" s="32">
        <f>AB32</f>
        <v>11.909090909090908</v>
      </c>
      <c r="AP10" s="32">
        <f>(9*100)/AM10</f>
        <v>25</v>
      </c>
      <c r="AQ10" s="32">
        <f>AC32</f>
        <v>19.152046783625735</v>
      </c>
      <c r="AR10" s="30">
        <v>7</v>
      </c>
      <c r="AS10" s="273">
        <f>AR10*100/11</f>
        <v>63.636363636363633</v>
      </c>
      <c r="AT10" s="315">
        <f>AD32</f>
        <v>2.6363636363636362</v>
      </c>
      <c r="AU10" s="312">
        <f>AE32</f>
        <v>3.5454545454545454</v>
      </c>
      <c r="AV10" s="307">
        <v>3</v>
      </c>
      <c r="AW10" s="49">
        <f t="shared" si="3"/>
        <v>0.90909090909090917</v>
      </c>
    </row>
    <row r="11" spans="1:49" ht="16.5" thickBot="1" x14ac:dyDescent="0.3">
      <c r="A11" s="389">
        <v>8</v>
      </c>
      <c r="B11" s="391" t="s">
        <v>96</v>
      </c>
      <c r="C11" s="302">
        <v>80008</v>
      </c>
      <c r="D11" s="338">
        <v>4</v>
      </c>
      <c r="E11" s="236">
        <f t="shared" si="4"/>
        <v>10</v>
      </c>
      <c r="F11" s="292">
        <v>2</v>
      </c>
      <c r="G11" s="174">
        <v>3</v>
      </c>
      <c r="H11" s="602">
        <v>20</v>
      </c>
      <c r="I11" s="238">
        <f t="shared" si="0"/>
        <v>39.215686274509807</v>
      </c>
      <c r="J11" s="296">
        <v>2</v>
      </c>
      <c r="K11" s="174">
        <v>3</v>
      </c>
      <c r="L11" s="602">
        <v>6</v>
      </c>
      <c r="M11" s="382">
        <f t="shared" si="5"/>
        <v>24</v>
      </c>
      <c r="N11" s="365">
        <v>2</v>
      </c>
      <c r="O11" s="371">
        <v>2</v>
      </c>
      <c r="P11" s="338"/>
      <c r="Q11" s="238"/>
      <c r="R11" s="296"/>
      <c r="S11" s="326"/>
      <c r="T11" s="602"/>
      <c r="U11" s="382">
        <f t="shared" si="1"/>
        <v>0</v>
      </c>
      <c r="V11" s="296"/>
      <c r="W11" s="326"/>
      <c r="X11" s="338"/>
      <c r="Y11" s="238">
        <f t="shared" si="2"/>
        <v>0</v>
      </c>
      <c r="Z11" s="296"/>
      <c r="AA11" s="326"/>
      <c r="AB11" s="338">
        <v>8</v>
      </c>
      <c r="AC11" s="238">
        <f t="shared" si="6"/>
        <v>22.222222222222221</v>
      </c>
      <c r="AD11" s="365">
        <v>2</v>
      </c>
      <c r="AE11" s="101">
        <v>2</v>
      </c>
      <c r="AF11" s="338"/>
      <c r="AG11" s="238"/>
      <c r="AH11" s="296"/>
      <c r="AI11" s="174"/>
      <c r="AL11" s="268" t="s">
        <v>34</v>
      </c>
      <c r="AM11" s="271">
        <v>24</v>
      </c>
      <c r="AN11" s="251">
        <f>MAX(AF4:AF24)</f>
        <v>6</v>
      </c>
      <c r="AO11" s="252">
        <f>AF32</f>
        <v>4.8</v>
      </c>
      <c r="AP11" s="262">
        <f>(6*100)/AM11</f>
        <v>25</v>
      </c>
      <c r="AQ11" s="262">
        <f>AG32</f>
        <v>20</v>
      </c>
      <c r="AR11" s="251">
        <v>8</v>
      </c>
      <c r="AS11" s="273">
        <f>AR11*100/9</f>
        <v>88.888888888888886</v>
      </c>
      <c r="AT11" s="316">
        <f>AH32</f>
        <v>2.1111111111111112</v>
      </c>
      <c r="AU11" s="313">
        <f>AI32</f>
        <v>4</v>
      </c>
      <c r="AV11" s="308">
        <v>2</v>
      </c>
      <c r="AW11" s="49">
        <f t="shared" si="3"/>
        <v>1.8888888888888888</v>
      </c>
    </row>
    <row r="12" spans="1:49" x14ac:dyDescent="0.25">
      <c r="A12" s="389">
        <v>9</v>
      </c>
      <c r="B12" s="391" t="s">
        <v>97</v>
      </c>
      <c r="C12" s="302">
        <v>80009</v>
      </c>
      <c r="D12" s="338">
        <v>8</v>
      </c>
      <c r="E12" s="236">
        <f t="shared" si="4"/>
        <v>20</v>
      </c>
      <c r="F12" s="292">
        <v>2</v>
      </c>
      <c r="G12" s="174">
        <v>4</v>
      </c>
      <c r="H12" s="602">
        <v>11</v>
      </c>
      <c r="I12" s="238">
        <f t="shared" si="0"/>
        <v>21.568627450980394</v>
      </c>
      <c r="J12" s="296">
        <v>2</v>
      </c>
      <c r="K12" s="174">
        <v>3</v>
      </c>
      <c r="L12" s="375">
        <v>10</v>
      </c>
      <c r="M12" s="382">
        <f t="shared" si="5"/>
        <v>40</v>
      </c>
      <c r="N12" s="365">
        <v>3</v>
      </c>
      <c r="O12" s="371">
        <v>3</v>
      </c>
      <c r="P12" s="338"/>
      <c r="Q12" s="238"/>
      <c r="R12" s="296"/>
      <c r="S12" s="326"/>
      <c r="T12" s="602"/>
      <c r="U12" s="382">
        <f t="shared" si="1"/>
        <v>0</v>
      </c>
      <c r="V12" s="296"/>
      <c r="W12" s="326"/>
      <c r="X12" s="338"/>
      <c r="Y12" s="238">
        <f t="shared" si="2"/>
        <v>0</v>
      </c>
      <c r="Z12" s="296"/>
      <c r="AA12" s="326"/>
      <c r="AB12" s="338">
        <v>6</v>
      </c>
      <c r="AC12" s="238">
        <f t="shared" si="6"/>
        <v>16.666666666666668</v>
      </c>
      <c r="AD12" s="296">
        <v>2</v>
      </c>
      <c r="AE12" s="97">
        <v>3</v>
      </c>
      <c r="AF12" s="338"/>
      <c r="AG12" s="238"/>
      <c r="AH12" s="296"/>
      <c r="AI12" s="174"/>
    </row>
    <row r="13" spans="1:49" x14ac:dyDescent="0.25">
      <c r="A13" s="389">
        <v>10</v>
      </c>
      <c r="B13" s="391" t="s">
        <v>98</v>
      </c>
      <c r="C13" s="302">
        <v>80010</v>
      </c>
      <c r="D13" s="338">
        <v>9</v>
      </c>
      <c r="E13" s="236">
        <f t="shared" si="4"/>
        <v>22.5</v>
      </c>
      <c r="F13" s="292">
        <v>2</v>
      </c>
      <c r="G13" s="174">
        <v>4</v>
      </c>
      <c r="H13" s="602">
        <v>16</v>
      </c>
      <c r="I13" s="238">
        <f t="shared" si="0"/>
        <v>31.372549019607842</v>
      </c>
      <c r="J13" s="296">
        <v>2</v>
      </c>
      <c r="K13" s="174">
        <v>4</v>
      </c>
      <c r="L13" s="375">
        <v>10</v>
      </c>
      <c r="M13" s="382">
        <f t="shared" si="5"/>
        <v>40</v>
      </c>
      <c r="N13" s="296">
        <v>3</v>
      </c>
      <c r="O13" s="148">
        <v>4</v>
      </c>
      <c r="P13" s="338"/>
      <c r="Q13" s="238"/>
      <c r="R13" s="296"/>
      <c r="S13" s="326"/>
      <c r="T13" s="602"/>
      <c r="U13" s="382">
        <f t="shared" si="1"/>
        <v>0</v>
      </c>
      <c r="V13" s="296"/>
      <c r="W13" s="326"/>
      <c r="X13" s="338"/>
      <c r="Y13" s="238">
        <f t="shared" si="2"/>
        <v>0</v>
      </c>
      <c r="Z13" s="296"/>
      <c r="AA13" s="326"/>
      <c r="AB13" s="256">
        <v>16</v>
      </c>
      <c r="AC13" s="238">
        <f t="shared" si="6"/>
        <v>44.444444444444443</v>
      </c>
      <c r="AD13" s="296">
        <v>3</v>
      </c>
      <c r="AE13" s="97">
        <v>5</v>
      </c>
      <c r="AF13" s="338"/>
      <c r="AG13" s="238"/>
      <c r="AH13" s="296"/>
      <c r="AI13" s="174"/>
    </row>
    <row r="14" spans="1:49" x14ac:dyDescent="0.25">
      <c r="A14" s="389">
        <v>11</v>
      </c>
      <c r="B14" s="391" t="s">
        <v>99</v>
      </c>
      <c r="C14" s="302">
        <v>80011</v>
      </c>
      <c r="D14" s="338"/>
      <c r="E14" s="236"/>
      <c r="F14" s="292"/>
      <c r="G14" s="174" t="s">
        <v>177</v>
      </c>
      <c r="H14" s="602"/>
      <c r="I14" s="238"/>
      <c r="J14" s="296"/>
      <c r="K14" s="174" t="s">
        <v>177</v>
      </c>
      <c r="L14" s="602"/>
      <c r="M14" s="382"/>
      <c r="N14" s="296"/>
      <c r="O14" s="148" t="s">
        <v>177</v>
      </c>
      <c r="P14" s="338"/>
      <c r="Q14" s="238"/>
      <c r="R14" s="296"/>
      <c r="S14" s="326"/>
      <c r="T14" s="602"/>
      <c r="U14" s="382">
        <f t="shared" si="1"/>
        <v>0</v>
      </c>
      <c r="V14" s="296"/>
      <c r="W14" s="326"/>
      <c r="X14" s="338"/>
      <c r="Y14" s="238">
        <f t="shared" si="2"/>
        <v>0</v>
      </c>
      <c r="Z14" s="296"/>
      <c r="AA14" s="326"/>
      <c r="AB14" s="338"/>
      <c r="AC14" s="238"/>
      <c r="AD14" s="296"/>
      <c r="AE14" s="97" t="s">
        <v>177</v>
      </c>
      <c r="AF14" s="338"/>
      <c r="AG14" s="238"/>
      <c r="AH14" s="296"/>
      <c r="AI14" s="174"/>
    </row>
    <row r="15" spans="1:49" x14ac:dyDescent="0.25">
      <c r="A15" s="389">
        <v>12</v>
      </c>
      <c r="B15" s="391" t="s">
        <v>100</v>
      </c>
      <c r="C15" s="302">
        <v>80012</v>
      </c>
      <c r="D15" s="338">
        <v>3</v>
      </c>
      <c r="E15" s="236">
        <f t="shared" si="4"/>
        <v>7.5</v>
      </c>
      <c r="F15" s="292">
        <v>2</v>
      </c>
      <c r="G15" s="174">
        <v>3</v>
      </c>
      <c r="H15" s="602">
        <v>23</v>
      </c>
      <c r="I15" s="238">
        <f t="shared" si="0"/>
        <v>45.098039215686278</v>
      </c>
      <c r="J15" s="296">
        <v>2</v>
      </c>
      <c r="K15" s="174">
        <v>4</v>
      </c>
      <c r="L15" s="602">
        <v>6</v>
      </c>
      <c r="M15" s="382">
        <f t="shared" si="5"/>
        <v>24</v>
      </c>
      <c r="N15" s="296">
        <v>2</v>
      </c>
      <c r="O15" s="148">
        <v>3</v>
      </c>
      <c r="P15" s="338"/>
      <c r="Q15" s="238"/>
      <c r="R15" s="296"/>
      <c r="S15" s="326"/>
      <c r="T15" s="602"/>
      <c r="U15" s="382">
        <f t="shared" si="1"/>
        <v>0</v>
      </c>
      <c r="V15" s="296"/>
      <c r="W15" s="326"/>
      <c r="X15" s="338"/>
      <c r="Y15" s="238">
        <f t="shared" si="2"/>
        <v>0</v>
      </c>
      <c r="Z15" s="296"/>
      <c r="AA15" s="326"/>
      <c r="AB15" s="338">
        <v>5</v>
      </c>
      <c r="AC15" s="238">
        <f t="shared" si="6"/>
        <v>13.888888888888889</v>
      </c>
      <c r="AD15" s="296">
        <v>2</v>
      </c>
      <c r="AE15" s="97">
        <v>3</v>
      </c>
      <c r="AF15" s="338"/>
      <c r="AG15" s="238"/>
      <c r="AH15" s="296"/>
      <c r="AI15" s="174"/>
    </row>
    <row r="16" spans="1:49" x14ac:dyDescent="0.25">
      <c r="A16" s="389">
        <v>13</v>
      </c>
      <c r="B16" s="48" t="s">
        <v>101</v>
      </c>
      <c r="C16" s="302">
        <v>80013</v>
      </c>
      <c r="D16" s="256">
        <v>15</v>
      </c>
      <c r="E16" s="236">
        <f t="shared" si="4"/>
        <v>37.5</v>
      </c>
      <c r="F16" s="292">
        <v>3</v>
      </c>
      <c r="G16" s="174">
        <v>5</v>
      </c>
      <c r="H16" s="375">
        <v>28</v>
      </c>
      <c r="I16" s="238">
        <f t="shared" si="0"/>
        <v>54.901960784313722</v>
      </c>
      <c r="J16" s="296">
        <v>3</v>
      </c>
      <c r="K16" s="174">
        <v>5</v>
      </c>
      <c r="L16" s="375">
        <v>20</v>
      </c>
      <c r="M16" s="382">
        <f t="shared" si="5"/>
        <v>80</v>
      </c>
      <c r="N16" s="365">
        <v>4</v>
      </c>
      <c r="O16" s="371">
        <v>4</v>
      </c>
      <c r="P16" s="338"/>
      <c r="Q16" s="238"/>
      <c r="R16" s="296"/>
      <c r="S16" s="326"/>
      <c r="T16" s="602"/>
      <c r="U16" s="382">
        <f t="shared" si="1"/>
        <v>0</v>
      </c>
      <c r="V16" s="296"/>
      <c r="W16" s="326"/>
      <c r="X16" s="338"/>
      <c r="Y16" s="238">
        <f t="shared" si="2"/>
        <v>0</v>
      </c>
      <c r="Z16" s="296"/>
      <c r="AA16" s="326"/>
      <c r="AB16" s="256">
        <v>24</v>
      </c>
      <c r="AC16" s="238">
        <f t="shared" si="6"/>
        <v>66.666666666666671</v>
      </c>
      <c r="AD16" s="296">
        <v>4</v>
      </c>
      <c r="AE16" s="97">
        <v>5</v>
      </c>
      <c r="AF16" s="338"/>
      <c r="AG16" s="238"/>
      <c r="AH16" s="296"/>
      <c r="AI16" s="174"/>
      <c r="AL16" s="253" t="s">
        <v>14</v>
      </c>
      <c r="AM16" s="253" t="s">
        <v>19</v>
      </c>
      <c r="AN16" s="253" t="s">
        <v>20</v>
      </c>
      <c r="AO16" s="253" t="s">
        <v>21</v>
      </c>
      <c r="AP16" s="253" t="s">
        <v>22</v>
      </c>
      <c r="AQ16" s="305"/>
    </row>
    <row r="17" spans="1:43" x14ac:dyDescent="0.25">
      <c r="A17" s="389">
        <v>14</v>
      </c>
      <c r="B17" s="391" t="s">
        <v>102</v>
      </c>
      <c r="C17" s="302">
        <v>80014</v>
      </c>
      <c r="D17" s="338">
        <v>5</v>
      </c>
      <c r="E17" s="236">
        <f t="shared" si="4"/>
        <v>12.5</v>
      </c>
      <c r="F17" s="292">
        <v>2</v>
      </c>
      <c r="G17" s="174">
        <v>3</v>
      </c>
      <c r="H17" s="602">
        <v>11</v>
      </c>
      <c r="I17" s="238">
        <f t="shared" si="0"/>
        <v>21.568627450980394</v>
      </c>
      <c r="J17" s="296">
        <v>2</v>
      </c>
      <c r="K17" s="174">
        <v>3</v>
      </c>
      <c r="L17" s="602">
        <v>5</v>
      </c>
      <c r="M17" s="382">
        <f t="shared" si="5"/>
        <v>20</v>
      </c>
      <c r="N17" s="296">
        <v>2</v>
      </c>
      <c r="O17" s="148">
        <v>3</v>
      </c>
      <c r="P17" s="338"/>
      <c r="Q17" s="238"/>
      <c r="R17" s="296"/>
      <c r="S17" s="326"/>
      <c r="T17" s="602"/>
      <c r="U17" s="382">
        <f t="shared" si="1"/>
        <v>0</v>
      </c>
      <c r="V17" s="296"/>
      <c r="W17" s="326"/>
      <c r="X17" s="338"/>
      <c r="Y17" s="238">
        <f t="shared" si="2"/>
        <v>0</v>
      </c>
      <c r="Z17" s="296"/>
      <c r="AA17" s="326"/>
      <c r="AB17" s="338">
        <v>8</v>
      </c>
      <c r="AC17" s="238">
        <f t="shared" si="6"/>
        <v>22.222222222222221</v>
      </c>
      <c r="AD17" s="365">
        <v>2</v>
      </c>
      <c r="AE17" s="101">
        <v>2</v>
      </c>
      <c r="AF17" s="338"/>
      <c r="AG17" s="238"/>
      <c r="AH17" s="296"/>
      <c r="AI17" s="174"/>
      <c r="AL17" s="254" t="s">
        <v>4</v>
      </c>
      <c r="AM17" s="255" t="s">
        <v>720</v>
      </c>
      <c r="AN17" s="253" t="s">
        <v>721</v>
      </c>
      <c r="AO17" s="253" t="s">
        <v>722</v>
      </c>
      <c r="AP17" s="253" t="s">
        <v>723</v>
      </c>
      <c r="AQ17" s="305"/>
    </row>
    <row r="18" spans="1:43" x14ac:dyDescent="0.25">
      <c r="A18" s="389">
        <v>15</v>
      </c>
      <c r="B18" s="391" t="s">
        <v>103</v>
      </c>
      <c r="C18" s="302">
        <v>80021</v>
      </c>
      <c r="D18" s="338"/>
      <c r="E18" s="236"/>
      <c r="F18" s="292"/>
      <c r="G18" s="174"/>
      <c r="H18" s="602">
        <v>6</v>
      </c>
      <c r="I18" s="238">
        <f t="shared" si="0"/>
        <v>11.764705882352942</v>
      </c>
      <c r="J18" s="365">
        <v>2</v>
      </c>
      <c r="K18" s="364">
        <v>2</v>
      </c>
      <c r="L18" s="602">
        <v>2</v>
      </c>
      <c r="M18" s="382">
        <f t="shared" si="5"/>
        <v>8</v>
      </c>
      <c r="N18" s="365">
        <v>2</v>
      </c>
      <c r="O18" s="371">
        <v>2</v>
      </c>
      <c r="P18" s="338"/>
      <c r="Q18" s="238"/>
      <c r="R18" s="296"/>
      <c r="S18" s="174" t="s">
        <v>177</v>
      </c>
      <c r="T18" s="602"/>
      <c r="U18" s="382">
        <f t="shared" si="1"/>
        <v>0</v>
      </c>
      <c r="V18" s="296"/>
      <c r="W18" s="326"/>
      <c r="X18" s="338"/>
      <c r="Y18" s="238">
        <f t="shared" si="2"/>
        <v>0</v>
      </c>
      <c r="Z18" s="296"/>
      <c r="AA18" s="326"/>
      <c r="AB18" s="338"/>
      <c r="AC18" s="238">
        <f t="shared" ref="AC18:AC29" si="8">AB18*100/60</f>
        <v>0</v>
      </c>
      <c r="AD18" s="296"/>
      <c r="AE18" s="526"/>
      <c r="AF18" s="338"/>
      <c r="AG18" s="238"/>
      <c r="AH18" s="296"/>
      <c r="AI18" s="174" t="s">
        <v>177</v>
      </c>
      <c r="AL18" s="254" t="s">
        <v>5</v>
      </c>
      <c r="AM18" s="255" t="s">
        <v>23</v>
      </c>
      <c r="AN18" s="253" t="s">
        <v>24</v>
      </c>
      <c r="AO18" s="253" t="s">
        <v>714</v>
      </c>
      <c r="AP18" s="253" t="s">
        <v>715</v>
      </c>
      <c r="AQ18" s="305"/>
    </row>
    <row r="19" spans="1:43" x14ac:dyDescent="0.25">
      <c r="A19" s="389">
        <v>16</v>
      </c>
      <c r="B19" s="391" t="s">
        <v>104</v>
      </c>
      <c r="C19" s="302">
        <v>80022</v>
      </c>
      <c r="D19" s="338"/>
      <c r="E19" s="236"/>
      <c r="F19" s="292"/>
      <c r="G19" s="174"/>
      <c r="H19" s="602">
        <v>12</v>
      </c>
      <c r="I19" s="238">
        <f t="shared" si="0"/>
        <v>23.529411764705884</v>
      </c>
      <c r="J19" s="296">
        <v>2</v>
      </c>
      <c r="K19" s="174">
        <v>3</v>
      </c>
      <c r="L19" s="602">
        <v>2</v>
      </c>
      <c r="M19" s="382">
        <f t="shared" si="5"/>
        <v>8</v>
      </c>
      <c r="N19" s="365">
        <v>2</v>
      </c>
      <c r="O19" s="371">
        <v>2</v>
      </c>
      <c r="P19" s="338"/>
      <c r="Q19" s="238"/>
      <c r="R19" s="296"/>
      <c r="S19" s="174" t="s">
        <v>177</v>
      </c>
      <c r="T19" s="602"/>
      <c r="U19" s="382">
        <f t="shared" si="1"/>
        <v>0</v>
      </c>
      <c r="V19" s="296"/>
      <c r="W19" s="326"/>
      <c r="X19" s="338"/>
      <c r="Y19" s="238">
        <f t="shared" si="2"/>
        <v>0</v>
      </c>
      <c r="Z19" s="296"/>
      <c r="AA19" s="326"/>
      <c r="AB19" s="338"/>
      <c r="AC19" s="238">
        <f t="shared" si="8"/>
        <v>0</v>
      </c>
      <c r="AD19" s="296"/>
      <c r="AE19" s="526"/>
      <c r="AF19" s="338"/>
      <c r="AG19" s="238"/>
      <c r="AH19" s="296"/>
      <c r="AI19" s="174" t="s">
        <v>177</v>
      </c>
      <c r="AL19" s="254" t="s">
        <v>7</v>
      </c>
      <c r="AM19" s="255" t="s">
        <v>25</v>
      </c>
      <c r="AN19" s="253" t="s">
        <v>705</v>
      </c>
      <c r="AO19" s="253" t="s">
        <v>706</v>
      </c>
      <c r="AP19" s="253" t="s">
        <v>874</v>
      </c>
      <c r="AQ19" s="305"/>
    </row>
    <row r="20" spans="1:43" x14ac:dyDescent="0.25">
      <c r="A20" s="389">
        <v>17</v>
      </c>
      <c r="B20" s="391" t="s">
        <v>105</v>
      </c>
      <c r="C20" s="302">
        <v>80023</v>
      </c>
      <c r="D20" s="338"/>
      <c r="E20" s="236"/>
      <c r="F20" s="292"/>
      <c r="G20" s="174"/>
      <c r="H20" s="375">
        <v>27</v>
      </c>
      <c r="I20" s="238">
        <f t="shared" si="0"/>
        <v>52.941176470588232</v>
      </c>
      <c r="J20" s="365">
        <v>3</v>
      </c>
      <c r="K20" s="364">
        <v>3</v>
      </c>
      <c r="L20" s="602">
        <v>4</v>
      </c>
      <c r="M20" s="382">
        <f t="shared" si="5"/>
        <v>16</v>
      </c>
      <c r="N20" s="365">
        <v>2</v>
      </c>
      <c r="O20" s="371">
        <v>2</v>
      </c>
      <c r="P20" s="338">
        <v>9</v>
      </c>
      <c r="Q20" s="238">
        <f>P20*100/36</f>
        <v>25</v>
      </c>
      <c r="R20" s="296">
        <v>2</v>
      </c>
      <c r="S20" s="174">
        <v>3</v>
      </c>
      <c r="T20" s="602"/>
      <c r="U20" s="382">
        <f t="shared" si="1"/>
        <v>0</v>
      </c>
      <c r="V20" s="296"/>
      <c r="W20" s="326"/>
      <c r="X20" s="338"/>
      <c r="Y20" s="238">
        <f t="shared" si="2"/>
        <v>0</v>
      </c>
      <c r="Z20" s="296"/>
      <c r="AA20" s="326"/>
      <c r="AB20" s="338"/>
      <c r="AC20" s="238">
        <f t="shared" si="8"/>
        <v>0</v>
      </c>
      <c r="AD20" s="296"/>
      <c r="AE20" s="526"/>
      <c r="AF20" s="338">
        <v>4</v>
      </c>
      <c r="AG20" s="238">
        <f>AF20*100/24</f>
        <v>16.666666666666668</v>
      </c>
      <c r="AH20" s="296">
        <v>2</v>
      </c>
      <c r="AI20" s="174">
        <v>4</v>
      </c>
      <c r="AL20" s="254" t="s">
        <v>1</v>
      </c>
      <c r="AM20" s="255" t="s">
        <v>25</v>
      </c>
      <c r="AN20" s="253" t="s">
        <v>708</v>
      </c>
      <c r="AO20" s="253" t="s">
        <v>872</v>
      </c>
      <c r="AP20" s="253" t="s">
        <v>873</v>
      </c>
      <c r="AQ20" s="305"/>
    </row>
    <row r="21" spans="1:43" x14ac:dyDescent="0.25">
      <c r="A21" s="389">
        <v>18</v>
      </c>
      <c r="B21" s="391" t="s">
        <v>106</v>
      </c>
      <c r="C21" s="302">
        <v>80024</v>
      </c>
      <c r="D21" s="338"/>
      <c r="E21" s="236"/>
      <c r="F21" s="292"/>
      <c r="G21" s="174"/>
      <c r="H21" s="375">
        <v>35</v>
      </c>
      <c r="I21" s="238">
        <f t="shared" si="0"/>
        <v>68.627450980392155</v>
      </c>
      <c r="J21" s="365">
        <v>4</v>
      </c>
      <c r="K21" s="364">
        <v>4</v>
      </c>
      <c r="L21" s="375">
        <v>14</v>
      </c>
      <c r="M21" s="382">
        <f t="shared" si="5"/>
        <v>56</v>
      </c>
      <c r="N21" s="365">
        <v>3</v>
      </c>
      <c r="O21" s="371">
        <v>3</v>
      </c>
      <c r="P21" s="338"/>
      <c r="Q21" s="238"/>
      <c r="R21" s="296"/>
      <c r="S21" s="174" t="s">
        <v>177</v>
      </c>
      <c r="T21" s="602"/>
      <c r="U21" s="382">
        <f t="shared" si="1"/>
        <v>0</v>
      </c>
      <c r="V21" s="296"/>
      <c r="W21" s="326"/>
      <c r="X21" s="338"/>
      <c r="Y21" s="238">
        <f t="shared" si="2"/>
        <v>0</v>
      </c>
      <c r="Z21" s="296"/>
      <c r="AA21" s="326"/>
      <c r="AB21" s="338"/>
      <c r="AC21" s="238">
        <f t="shared" si="8"/>
        <v>0</v>
      </c>
      <c r="AD21" s="296"/>
      <c r="AE21" s="526"/>
      <c r="AF21" s="338"/>
      <c r="AG21" s="238"/>
      <c r="AH21" s="296"/>
      <c r="AI21" s="174" t="s">
        <v>177</v>
      </c>
      <c r="AL21" s="254" t="s">
        <v>34</v>
      </c>
      <c r="AM21" s="253" t="s">
        <v>711</v>
      </c>
      <c r="AN21" s="253" t="s">
        <v>712</v>
      </c>
      <c r="AO21" s="253" t="s">
        <v>32</v>
      </c>
      <c r="AP21" s="253" t="s">
        <v>713</v>
      </c>
      <c r="AQ21" s="305"/>
    </row>
    <row r="22" spans="1:43" x14ac:dyDescent="0.25">
      <c r="A22" s="389">
        <v>19</v>
      </c>
      <c r="B22" s="391" t="s">
        <v>107</v>
      </c>
      <c r="C22" s="302">
        <v>80025</v>
      </c>
      <c r="D22" s="338"/>
      <c r="E22" s="236"/>
      <c r="F22" s="292"/>
      <c r="G22" s="174"/>
      <c r="H22" s="375">
        <v>35</v>
      </c>
      <c r="I22" s="238">
        <f t="shared" si="0"/>
        <v>68.627450980392155</v>
      </c>
      <c r="J22" s="365">
        <v>4</v>
      </c>
      <c r="K22" s="364">
        <v>4</v>
      </c>
      <c r="L22" s="602">
        <v>3</v>
      </c>
      <c r="M22" s="382">
        <f t="shared" si="5"/>
        <v>12</v>
      </c>
      <c r="N22" s="365">
        <v>2</v>
      </c>
      <c r="O22" s="371">
        <v>2</v>
      </c>
      <c r="P22" s="338">
        <v>7</v>
      </c>
      <c r="Q22" s="238">
        <f t="shared" ref="Q22:Q29" si="9">P22*100/36</f>
        <v>19.444444444444443</v>
      </c>
      <c r="R22" s="296">
        <v>2</v>
      </c>
      <c r="S22" s="174">
        <v>3</v>
      </c>
      <c r="T22" s="602"/>
      <c r="U22" s="382">
        <f t="shared" si="1"/>
        <v>0</v>
      </c>
      <c r="V22" s="296"/>
      <c r="W22" s="326"/>
      <c r="X22" s="338"/>
      <c r="Y22" s="238">
        <f t="shared" si="2"/>
        <v>0</v>
      </c>
      <c r="Z22" s="296"/>
      <c r="AA22" s="326"/>
      <c r="AB22" s="338"/>
      <c r="AC22" s="238">
        <f t="shared" si="8"/>
        <v>0</v>
      </c>
      <c r="AD22" s="296"/>
      <c r="AE22" s="526"/>
      <c r="AF22" s="338">
        <v>6</v>
      </c>
      <c r="AG22" s="238">
        <f t="shared" ref="AG22:AG29" si="10">AF22*100/24</f>
        <v>25</v>
      </c>
      <c r="AH22" s="296">
        <v>2</v>
      </c>
      <c r="AI22" s="174">
        <v>3</v>
      </c>
      <c r="AL22" s="254" t="s">
        <v>9</v>
      </c>
      <c r="AM22" s="253" t="s">
        <v>716</v>
      </c>
      <c r="AN22" s="253" t="s">
        <v>717</v>
      </c>
      <c r="AO22" s="253" t="s">
        <v>718</v>
      </c>
      <c r="AP22" s="253" t="s">
        <v>719</v>
      </c>
      <c r="AQ22" s="305"/>
    </row>
    <row r="23" spans="1:43" x14ac:dyDescent="0.25">
      <c r="A23" s="389">
        <v>20</v>
      </c>
      <c r="B23" s="48" t="s">
        <v>108</v>
      </c>
      <c r="C23" s="302">
        <v>80026</v>
      </c>
      <c r="D23" s="338"/>
      <c r="E23" s="236"/>
      <c r="F23" s="292"/>
      <c r="G23" s="174"/>
      <c r="H23" s="375">
        <v>30</v>
      </c>
      <c r="I23" s="238">
        <f t="shared" si="0"/>
        <v>58.823529411764703</v>
      </c>
      <c r="J23" s="365">
        <v>3</v>
      </c>
      <c r="K23" s="364">
        <v>3</v>
      </c>
      <c r="L23" s="375">
        <v>12</v>
      </c>
      <c r="M23" s="382">
        <f t="shared" si="5"/>
        <v>48</v>
      </c>
      <c r="N23" s="365">
        <v>3</v>
      </c>
      <c r="O23" s="371">
        <v>3</v>
      </c>
      <c r="P23" s="338"/>
      <c r="Q23" s="238"/>
      <c r="R23" s="296"/>
      <c r="S23" s="174" t="s">
        <v>177</v>
      </c>
      <c r="T23" s="602"/>
      <c r="U23" s="382">
        <f t="shared" si="1"/>
        <v>0</v>
      </c>
      <c r="V23" s="296"/>
      <c r="W23" s="326"/>
      <c r="X23" s="338"/>
      <c r="Y23" s="238">
        <f t="shared" si="2"/>
        <v>0</v>
      </c>
      <c r="Z23" s="296"/>
      <c r="AA23" s="326"/>
      <c r="AB23" s="338"/>
      <c r="AC23" s="238">
        <f t="shared" si="8"/>
        <v>0</v>
      </c>
      <c r="AD23" s="296"/>
      <c r="AE23" s="526"/>
      <c r="AF23" s="338">
        <v>2</v>
      </c>
      <c r="AG23" s="238">
        <f t="shared" si="10"/>
        <v>8.3333333333333339</v>
      </c>
      <c r="AH23" s="296">
        <v>2</v>
      </c>
      <c r="AI23" s="174">
        <v>4</v>
      </c>
      <c r="AL23" s="254" t="s">
        <v>8</v>
      </c>
      <c r="AM23" s="253" t="s">
        <v>724</v>
      </c>
      <c r="AN23" s="253" t="s">
        <v>725</v>
      </c>
      <c r="AO23" s="253" t="s">
        <v>726</v>
      </c>
      <c r="AP23" s="253" t="s">
        <v>727</v>
      </c>
      <c r="AQ23" s="305"/>
    </row>
    <row r="24" spans="1:43" x14ac:dyDescent="0.25">
      <c r="A24" s="389">
        <v>21</v>
      </c>
      <c r="B24" s="48" t="s">
        <v>109</v>
      </c>
      <c r="C24" s="302">
        <v>80027</v>
      </c>
      <c r="D24" s="338"/>
      <c r="E24" s="236"/>
      <c r="F24" s="292"/>
      <c r="G24" s="174"/>
      <c r="H24" s="602"/>
      <c r="I24" s="238"/>
      <c r="J24" s="296"/>
      <c r="K24" s="174" t="s">
        <v>177</v>
      </c>
      <c r="L24" s="602"/>
      <c r="M24" s="382"/>
      <c r="N24" s="296"/>
      <c r="O24" s="148" t="s">
        <v>177</v>
      </c>
      <c r="P24" s="256">
        <v>23</v>
      </c>
      <c r="Q24" s="238">
        <f t="shared" si="9"/>
        <v>63.888888888888886</v>
      </c>
      <c r="R24" s="296">
        <v>4</v>
      </c>
      <c r="S24" s="174">
        <v>5</v>
      </c>
      <c r="T24" s="602"/>
      <c r="U24" s="382">
        <f t="shared" ref="U24:U31" si="11">T24*100/26</f>
        <v>0</v>
      </c>
      <c r="V24" s="296"/>
      <c r="W24" s="326"/>
      <c r="X24" s="338"/>
      <c r="Y24" s="238">
        <f t="shared" si="2"/>
        <v>0</v>
      </c>
      <c r="Z24" s="296"/>
      <c r="AA24" s="326"/>
      <c r="AB24" s="338"/>
      <c r="AC24" s="238">
        <f t="shared" si="8"/>
        <v>0</v>
      </c>
      <c r="AD24" s="296"/>
      <c r="AE24" s="526"/>
      <c r="AF24" s="338">
        <v>4</v>
      </c>
      <c r="AG24" s="238">
        <f t="shared" si="10"/>
        <v>16.666666666666668</v>
      </c>
      <c r="AH24" s="296">
        <v>2</v>
      </c>
      <c r="AI24" s="174">
        <v>4</v>
      </c>
      <c r="AL24" s="255" t="s">
        <v>10</v>
      </c>
      <c r="AM24" s="253" t="s">
        <v>38</v>
      </c>
      <c r="AN24" s="253" t="s">
        <v>728</v>
      </c>
      <c r="AO24" s="253" t="s">
        <v>729</v>
      </c>
      <c r="AP24" s="253" t="s">
        <v>730</v>
      </c>
      <c r="AQ24" s="305"/>
    </row>
    <row r="25" spans="1:43" x14ac:dyDescent="0.25">
      <c r="A25" s="389">
        <v>22</v>
      </c>
      <c r="B25" s="48" t="s">
        <v>111</v>
      </c>
      <c r="C25" s="302">
        <v>80028</v>
      </c>
      <c r="D25" s="338"/>
      <c r="E25" s="236"/>
      <c r="F25" s="292"/>
      <c r="G25" s="174"/>
      <c r="H25" s="375">
        <v>49</v>
      </c>
      <c r="I25" s="238">
        <f t="shared" si="0"/>
        <v>96.078431372549019</v>
      </c>
      <c r="J25" s="296">
        <v>5</v>
      </c>
      <c r="K25" s="174">
        <v>4</v>
      </c>
      <c r="L25" s="375">
        <v>15</v>
      </c>
      <c r="M25" s="382">
        <f t="shared" si="5"/>
        <v>60</v>
      </c>
      <c r="N25" s="296">
        <v>4</v>
      </c>
      <c r="O25" s="148">
        <v>5</v>
      </c>
      <c r="P25" s="256">
        <v>24</v>
      </c>
      <c r="Q25" s="238">
        <f t="shared" si="9"/>
        <v>66.666666666666671</v>
      </c>
      <c r="R25" s="296">
        <v>4</v>
      </c>
      <c r="S25" s="174">
        <v>5</v>
      </c>
      <c r="T25" s="602"/>
      <c r="U25" s="382">
        <f t="shared" si="11"/>
        <v>0</v>
      </c>
      <c r="V25" s="296"/>
      <c r="W25" s="326"/>
      <c r="X25" s="338"/>
      <c r="Y25" s="238">
        <f t="shared" si="2"/>
        <v>0</v>
      </c>
      <c r="Z25" s="296"/>
      <c r="AA25" s="326"/>
      <c r="AB25" s="338"/>
      <c r="AC25" s="238">
        <f t="shared" si="8"/>
        <v>0</v>
      </c>
      <c r="AD25" s="296"/>
      <c r="AE25" s="526"/>
      <c r="AF25" s="256">
        <v>8</v>
      </c>
      <c r="AG25" s="238">
        <f t="shared" si="10"/>
        <v>33.333333333333336</v>
      </c>
      <c r="AH25" s="296">
        <v>3</v>
      </c>
      <c r="AI25" s="174">
        <v>5</v>
      </c>
      <c r="AQ25" s="305"/>
    </row>
    <row r="26" spans="1:43" x14ac:dyDescent="0.25">
      <c r="A26" s="389">
        <v>23</v>
      </c>
      <c r="B26" s="391" t="s">
        <v>112</v>
      </c>
      <c r="C26" s="302">
        <v>80029</v>
      </c>
      <c r="D26" s="338"/>
      <c r="E26" s="236"/>
      <c r="F26" s="292"/>
      <c r="G26" s="174"/>
      <c r="H26" s="375">
        <v>31</v>
      </c>
      <c r="I26" s="238">
        <f t="shared" si="0"/>
        <v>60.784313725490193</v>
      </c>
      <c r="J26" s="296">
        <v>3</v>
      </c>
      <c r="K26" s="174">
        <v>4</v>
      </c>
      <c r="L26" s="602">
        <v>7</v>
      </c>
      <c r="M26" s="382">
        <f t="shared" si="5"/>
        <v>28</v>
      </c>
      <c r="N26" s="296">
        <v>2</v>
      </c>
      <c r="O26" s="148">
        <v>3</v>
      </c>
      <c r="P26" s="256">
        <v>15</v>
      </c>
      <c r="Q26" s="238">
        <f t="shared" si="9"/>
        <v>41.666666666666664</v>
      </c>
      <c r="R26" s="296">
        <v>3</v>
      </c>
      <c r="S26" s="174">
        <v>4</v>
      </c>
      <c r="T26" s="602"/>
      <c r="U26" s="382">
        <f t="shared" si="11"/>
        <v>0</v>
      </c>
      <c r="V26" s="296"/>
      <c r="W26" s="326"/>
      <c r="X26" s="338"/>
      <c r="Y26" s="238">
        <f t="shared" si="2"/>
        <v>0</v>
      </c>
      <c r="Z26" s="296"/>
      <c r="AA26" s="326"/>
      <c r="AB26" s="338"/>
      <c r="AC26" s="238">
        <f t="shared" si="8"/>
        <v>0</v>
      </c>
      <c r="AD26" s="296"/>
      <c r="AE26" s="526"/>
      <c r="AF26" s="338">
        <v>0</v>
      </c>
      <c r="AG26" s="238">
        <f t="shared" si="10"/>
        <v>0</v>
      </c>
      <c r="AH26" s="296">
        <v>2</v>
      </c>
      <c r="AI26" s="174">
        <v>3</v>
      </c>
      <c r="AL26" s="328"/>
      <c r="AM26" s="377"/>
      <c r="AN26" s="377"/>
      <c r="AO26" s="377"/>
      <c r="AP26" s="377"/>
      <c r="AQ26" s="376"/>
    </row>
    <row r="27" spans="1:43" x14ac:dyDescent="0.25">
      <c r="A27" s="389">
        <v>24</v>
      </c>
      <c r="B27" s="391" t="s">
        <v>276</v>
      </c>
      <c r="C27" s="302">
        <v>80030</v>
      </c>
      <c r="D27" s="338"/>
      <c r="E27" s="236"/>
      <c r="F27" s="292"/>
      <c r="G27" s="174"/>
      <c r="H27" s="375">
        <v>30</v>
      </c>
      <c r="I27" s="238">
        <f t="shared" si="0"/>
        <v>58.823529411764703</v>
      </c>
      <c r="J27" s="365">
        <v>3</v>
      </c>
      <c r="K27" s="364">
        <v>3</v>
      </c>
      <c r="L27" s="375">
        <v>11</v>
      </c>
      <c r="M27" s="382">
        <f t="shared" si="5"/>
        <v>44</v>
      </c>
      <c r="N27" s="296">
        <v>3</v>
      </c>
      <c r="O27" s="148">
        <v>2</v>
      </c>
      <c r="P27" s="256">
        <v>13</v>
      </c>
      <c r="Q27" s="238">
        <f t="shared" si="9"/>
        <v>36.111111111111114</v>
      </c>
      <c r="R27" s="365">
        <v>3</v>
      </c>
      <c r="S27" s="364">
        <v>3</v>
      </c>
      <c r="T27" s="602"/>
      <c r="U27" s="382">
        <f t="shared" si="11"/>
        <v>0</v>
      </c>
      <c r="V27" s="296"/>
      <c r="W27" s="326"/>
      <c r="X27" s="338"/>
      <c r="Y27" s="238">
        <f t="shared" si="2"/>
        <v>0</v>
      </c>
      <c r="Z27" s="296"/>
      <c r="AA27" s="326"/>
      <c r="AB27" s="338"/>
      <c r="AC27" s="238">
        <f t="shared" si="8"/>
        <v>0</v>
      </c>
      <c r="AD27" s="296"/>
      <c r="AE27" s="526"/>
      <c r="AF27" s="338">
        <v>2</v>
      </c>
      <c r="AG27" s="238">
        <f t="shared" si="10"/>
        <v>8.3333333333333339</v>
      </c>
      <c r="AH27" s="296">
        <v>2</v>
      </c>
      <c r="AI27" s="174">
        <v>3</v>
      </c>
      <c r="AL27" s="328"/>
      <c r="AM27" s="377"/>
      <c r="AN27" s="377"/>
      <c r="AO27" s="377"/>
      <c r="AP27" s="377"/>
      <c r="AQ27" s="376"/>
    </row>
    <row r="28" spans="1:43" x14ac:dyDescent="0.25">
      <c r="A28" s="389">
        <v>25</v>
      </c>
      <c r="B28" s="391" t="s">
        <v>113</v>
      </c>
      <c r="C28" s="302">
        <v>80031</v>
      </c>
      <c r="D28" s="338"/>
      <c r="E28" s="236"/>
      <c r="F28" s="292"/>
      <c r="G28" s="174"/>
      <c r="H28" s="602">
        <v>21</v>
      </c>
      <c r="I28" s="238">
        <f t="shared" si="0"/>
        <v>41.176470588235297</v>
      </c>
      <c r="J28" s="296">
        <v>2</v>
      </c>
      <c r="K28" s="174">
        <v>3</v>
      </c>
      <c r="L28" s="602">
        <v>7</v>
      </c>
      <c r="M28" s="382">
        <f t="shared" si="5"/>
        <v>28</v>
      </c>
      <c r="N28" s="296">
        <v>2</v>
      </c>
      <c r="O28" s="148">
        <v>3</v>
      </c>
      <c r="P28" s="338">
        <v>7</v>
      </c>
      <c r="Q28" s="238">
        <f t="shared" si="9"/>
        <v>19.444444444444443</v>
      </c>
      <c r="R28" s="296">
        <v>2</v>
      </c>
      <c r="S28" s="174">
        <v>3</v>
      </c>
      <c r="T28" s="602"/>
      <c r="U28" s="382">
        <f t="shared" si="11"/>
        <v>0</v>
      </c>
      <c r="V28" s="296"/>
      <c r="W28" s="326"/>
      <c r="X28" s="338"/>
      <c r="Y28" s="238">
        <f t="shared" si="2"/>
        <v>0</v>
      </c>
      <c r="Z28" s="296"/>
      <c r="AA28" s="326"/>
      <c r="AB28" s="338"/>
      <c r="AC28" s="238">
        <f t="shared" si="8"/>
        <v>0</v>
      </c>
      <c r="AD28" s="296"/>
      <c r="AE28" s="526"/>
      <c r="AF28" s="338">
        <v>2</v>
      </c>
      <c r="AG28" s="238">
        <f t="shared" si="10"/>
        <v>8.3333333333333339</v>
      </c>
      <c r="AH28" s="296">
        <v>2</v>
      </c>
      <c r="AI28" s="174">
        <v>3</v>
      </c>
      <c r="AL28" s="328"/>
      <c r="AM28" s="377"/>
      <c r="AN28" s="377"/>
      <c r="AO28" s="377"/>
      <c r="AP28" s="377"/>
      <c r="AQ28" s="376"/>
    </row>
    <row r="29" spans="1:43" x14ac:dyDescent="0.25">
      <c r="A29" s="389">
        <v>26</v>
      </c>
      <c r="B29" s="48" t="s">
        <v>277</v>
      </c>
      <c r="C29" s="302">
        <v>80032</v>
      </c>
      <c r="D29" s="338"/>
      <c r="E29" s="236"/>
      <c r="F29" s="292"/>
      <c r="G29" s="174"/>
      <c r="H29" s="375">
        <v>34</v>
      </c>
      <c r="I29" s="238">
        <f t="shared" si="0"/>
        <v>66.666666666666671</v>
      </c>
      <c r="J29" s="296">
        <v>4</v>
      </c>
      <c r="K29" s="326">
        <v>3</v>
      </c>
      <c r="L29" s="375">
        <v>14</v>
      </c>
      <c r="M29" s="382">
        <f t="shared" si="5"/>
        <v>56</v>
      </c>
      <c r="N29" s="365">
        <v>3</v>
      </c>
      <c r="O29" s="371">
        <v>3</v>
      </c>
      <c r="P29" s="256">
        <v>13</v>
      </c>
      <c r="Q29" s="238">
        <f t="shared" si="9"/>
        <v>36.111111111111114</v>
      </c>
      <c r="R29" s="296">
        <v>3</v>
      </c>
      <c r="S29" s="174">
        <v>4</v>
      </c>
      <c r="T29" s="602"/>
      <c r="U29" s="382">
        <f t="shared" si="11"/>
        <v>0</v>
      </c>
      <c r="V29" s="296"/>
      <c r="W29" s="326"/>
      <c r="X29" s="338"/>
      <c r="Y29" s="238">
        <f t="shared" si="2"/>
        <v>0</v>
      </c>
      <c r="Z29" s="296"/>
      <c r="AA29" s="326"/>
      <c r="AB29" s="338"/>
      <c r="AC29" s="238">
        <f t="shared" si="8"/>
        <v>0</v>
      </c>
      <c r="AD29" s="296"/>
      <c r="AE29" s="526"/>
      <c r="AF29" s="338">
        <v>5</v>
      </c>
      <c r="AG29" s="238">
        <f t="shared" si="10"/>
        <v>20.833333333333332</v>
      </c>
      <c r="AH29" s="296">
        <v>2</v>
      </c>
      <c r="AI29" s="174">
        <v>5</v>
      </c>
      <c r="AL29" s="328"/>
      <c r="AM29" s="377"/>
      <c r="AN29" s="377"/>
      <c r="AO29" s="377"/>
      <c r="AP29" s="377"/>
      <c r="AQ29" s="376"/>
    </row>
    <row r="30" spans="1:43" x14ac:dyDescent="0.25">
      <c r="A30" s="389">
        <v>27</v>
      </c>
      <c r="B30" s="391" t="s">
        <v>110</v>
      </c>
      <c r="C30" s="302">
        <v>80040</v>
      </c>
      <c r="D30" s="28"/>
      <c r="E30" s="236"/>
      <c r="F30" s="293"/>
      <c r="G30" s="234"/>
      <c r="H30" s="802"/>
      <c r="I30" s="238"/>
      <c r="J30" s="296"/>
      <c r="K30" s="234"/>
      <c r="L30" s="802"/>
      <c r="M30" s="238"/>
      <c r="N30" s="296"/>
      <c r="O30" s="805"/>
      <c r="P30" s="28"/>
      <c r="Q30" s="238"/>
      <c r="R30" s="296"/>
      <c r="S30" s="234"/>
      <c r="T30" s="802"/>
      <c r="U30" s="382"/>
      <c r="V30" s="296"/>
      <c r="W30" s="234"/>
      <c r="X30" s="237"/>
      <c r="Y30" s="238"/>
      <c r="Z30" s="296"/>
      <c r="AA30" s="234"/>
      <c r="AB30" s="28"/>
      <c r="AC30" s="238"/>
      <c r="AD30" s="296"/>
      <c r="AE30" s="801"/>
      <c r="AF30" s="28"/>
      <c r="AG30" s="238"/>
      <c r="AH30" s="296"/>
      <c r="AI30" s="234"/>
      <c r="AL30" s="328"/>
      <c r="AM30" s="377"/>
      <c r="AN30" s="377"/>
      <c r="AO30" s="377"/>
      <c r="AP30" s="377"/>
      <c r="AQ30" s="376"/>
    </row>
    <row r="31" spans="1:43" ht="15.75" thickBot="1" x14ac:dyDescent="0.3">
      <c r="A31" s="389">
        <v>28</v>
      </c>
      <c r="B31" s="380"/>
      <c r="C31" s="808"/>
      <c r="D31" s="27"/>
      <c r="E31" s="241"/>
      <c r="F31" s="242"/>
      <c r="G31" s="241"/>
      <c r="H31" s="760"/>
      <c r="I31" s="68"/>
      <c r="J31" s="298"/>
      <c r="K31" s="68"/>
      <c r="L31" s="760"/>
      <c r="M31" s="241"/>
      <c r="N31" s="242"/>
      <c r="O31" s="374"/>
      <c r="P31" s="27"/>
      <c r="Q31" s="241"/>
      <c r="R31" s="242"/>
      <c r="S31" s="241"/>
      <c r="T31" s="760"/>
      <c r="U31" s="374">
        <f t="shared" si="11"/>
        <v>0</v>
      </c>
      <c r="V31" s="242"/>
      <c r="W31" s="241"/>
      <c r="X31" s="67"/>
      <c r="Y31" s="241">
        <f t="shared" ref="Y31" si="12">X31*100/26</f>
        <v>0</v>
      </c>
      <c r="Z31" s="242"/>
      <c r="AA31" s="241"/>
      <c r="AB31" s="27"/>
      <c r="AC31" s="241">
        <f t="shared" ref="AC31" si="13">AB31*100/45</f>
        <v>0</v>
      </c>
      <c r="AD31" s="242"/>
      <c r="AE31" s="374"/>
      <c r="AF31" s="27"/>
      <c r="AG31" s="241">
        <f t="shared" ref="AG31" si="14">AF31*100/45</f>
        <v>0</v>
      </c>
      <c r="AH31" s="242"/>
      <c r="AI31" s="241"/>
      <c r="AL31" s="328"/>
      <c r="AM31" s="377"/>
      <c r="AN31" s="377"/>
      <c r="AO31" s="377"/>
      <c r="AP31" s="377"/>
      <c r="AQ31" s="305"/>
    </row>
    <row r="32" spans="1:43" ht="15.75" thickBot="1" x14ac:dyDescent="0.3">
      <c r="A32" s="908" t="s">
        <v>11</v>
      </c>
      <c r="B32" s="909"/>
      <c r="C32" s="958"/>
      <c r="D32" s="233">
        <f>AVERAGE(D4:D25)</f>
        <v>8.6999999999999993</v>
      </c>
      <c r="E32" s="233">
        <f>AVERAGE(E4:E25)</f>
        <v>21.75</v>
      </c>
      <c r="F32" s="233">
        <f>AVERAGE(F4:F29)</f>
        <v>2.2000000000000002</v>
      </c>
      <c r="G32" s="233">
        <f t="shared" ref="G32:AI32" si="15">AVERAGE(G4:G25)</f>
        <v>3.7</v>
      </c>
      <c r="H32" s="233">
        <f t="shared" si="15"/>
        <v>22.94736842105263</v>
      </c>
      <c r="I32" s="233">
        <f t="shared" si="15"/>
        <v>44.994840041279673</v>
      </c>
      <c r="J32" s="233">
        <f>AVERAGE(J4:J29)</f>
        <v>2.8260869565217392</v>
      </c>
      <c r="K32" s="233">
        <f t="shared" si="15"/>
        <v>3.5263157894736841</v>
      </c>
      <c r="L32" s="233">
        <f t="shared" si="15"/>
        <v>8.2631578947368425</v>
      </c>
      <c r="M32" s="233">
        <f t="shared" si="15"/>
        <v>33.05263157894737</v>
      </c>
      <c r="N32" s="233">
        <f>AVERAGE(N4:N29)</f>
        <v>2.6086956521739131</v>
      </c>
      <c r="O32" s="233">
        <f t="shared" si="15"/>
        <v>3.1052631578947367</v>
      </c>
      <c r="P32" s="233">
        <f t="shared" si="15"/>
        <v>15.75</v>
      </c>
      <c r="Q32" s="233">
        <f t="shared" si="15"/>
        <v>43.75</v>
      </c>
      <c r="R32" s="233">
        <f>AVERAGE(R4:R29)</f>
        <v>2.875</v>
      </c>
      <c r="S32" s="233">
        <f t="shared" si="15"/>
        <v>4</v>
      </c>
      <c r="T32" s="233" t="e">
        <f t="shared" si="15"/>
        <v>#DIV/0!</v>
      </c>
      <c r="U32" s="233">
        <f t="shared" si="15"/>
        <v>0</v>
      </c>
      <c r="V32" s="233" t="e">
        <f>AVERAGE(V4:V29)</f>
        <v>#DIV/0!</v>
      </c>
      <c r="W32" s="233" t="e">
        <f t="shared" si="15"/>
        <v>#DIV/0!</v>
      </c>
      <c r="X32" s="233" t="e">
        <f t="shared" si="15"/>
        <v>#DIV/0!</v>
      </c>
      <c r="Y32" s="233">
        <f t="shared" si="15"/>
        <v>0</v>
      </c>
      <c r="Z32" s="233" t="e">
        <f>AVERAGE(Z4:Z29)</f>
        <v>#DIV/0!</v>
      </c>
      <c r="AA32" s="233" t="e">
        <f t="shared" si="15"/>
        <v>#DIV/0!</v>
      </c>
      <c r="AB32" s="233">
        <f t="shared" si="15"/>
        <v>11.909090909090908</v>
      </c>
      <c r="AC32" s="233">
        <f t="shared" si="15"/>
        <v>19.152046783625735</v>
      </c>
      <c r="AD32" s="233">
        <f t="shared" si="15"/>
        <v>2.6363636363636362</v>
      </c>
      <c r="AE32" s="233">
        <f t="shared" si="15"/>
        <v>3.5454545454545454</v>
      </c>
      <c r="AF32" s="233">
        <f t="shared" si="15"/>
        <v>4.8</v>
      </c>
      <c r="AG32" s="233">
        <f t="shared" si="15"/>
        <v>20</v>
      </c>
      <c r="AH32" s="233">
        <f>AVERAGE(AH4:AH29)</f>
        <v>2.1111111111111112</v>
      </c>
      <c r="AI32" s="390">
        <f t="shared" si="15"/>
        <v>4</v>
      </c>
      <c r="AL32" s="328"/>
      <c r="AM32" s="377"/>
      <c r="AN32" s="377"/>
      <c r="AO32" s="377"/>
      <c r="AP32" s="377"/>
      <c r="AQ32" s="305"/>
    </row>
    <row r="33" spans="1:43" x14ac:dyDescent="0.25">
      <c r="A33" s="21"/>
      <c r="B33" s="21"/>
      <c r="C33" s="21"/>
      <c r="D33" s="21">
        <f>20*100/$A$2</f>
        <v>76.92307692307692</v>
      </c>
      <c r="E33" s="21"/>
      <c r="F33" s="21"/>
      <c r="G33" s="21"/>
      <c r="H33" s="81">
        <f>16*100/$A$2</f>
        <v>61.53846153846154</v>
      </c>
      <c r="I33" s="85">
        <v>0.36</v>
      </c>
      <c r="J33" s="85"/>
      <c r="K33" s="85"/>
      <c r="L33" s="81">
        <f>17*100/$A$2</f>
        <v>65.384615384615387</v>
      </c>
      <c r="M33" s="81"/>
      <c r="N33" s="81"/>
      <c r="O33" s="81"/>
      <c r="P33" s="81">
        <f>17*100/$A$2</f>
        <v>65.384615384615387</v>
      </c>
      <c r="Q33" s="84">
        <v>0.28000000000000003</v>
      </c>
      <c r="R33" s="84"/>
      <c r="S33" s="84"/>
      <c r="T33" s="81">
        <f>17*100/$A$2</f>
        <v>65.384615384615387</v>
      </c>
      <c r="U33" s="84">
        <v>0.25</v>
      </c>
      <c r="V33" s="84"/>
      <c r="W33" s="84"/>
      <c r="X33" s="81">
        <f>17*100/A2</f>
        <v>65.384615384615387</v>
      </c>
      <c r="Y33" s="81"/>
      <c r="Z33" s="81"/>
      <c r="AA33" s="81"/>
      <c r="AB33" s="81">
        <f>21*100/$A$2</f>
        <v>80.769230769230774</v>
      </c>
      <c r="AC33" s="84">
        <v>0.41</v>
      </c>
      <c r="AD33" s="84"/>
      <c r="AE33" s="84"/>
      <c r="AF33" s="81">
        <f>19*100/$A$2</f>
        <v>73.07692307692308</v>
      </c>
      <c r="AG33" s="84">
        <v>0.27400000000000002</v>
      </c>
      <c r="AH33" s="84"/>
      <c r="AI33" s="84"/>
      <c r="AQ33" s="305"/>
    </row>
    <row r="34" spans="1:43" x14ac:dyDescent="0.25">
      <c r="A34" s="21"/>
      <c r="B34" s="21" t="s">
        <v>143</v>
      </c>
      <c r="C34" s="21"/>
      <c r="D34" s="21">
        <f>MEDIAN(D4:D25)</f>
        <v>8</v>
      </c>
      <c r="E34" s="21"/>
      <c r="F34" s="21"/>
      <c r="G34" s="21"/>
      <c r="H34" s="21">
        <f>MEDIAN(H4:H25)</f>
        <v>23</v>
      </c>
      <c r="I34" s="26"/>
      <c r="J34" s="26"/>
      <c r="K34" s="26"/>
      <c r="L34" s="21">
        <f>MEDIAN(L4:L25)</f>
        <v>7</v>
      </c>
      <c r="M34" s="21"/>
      <c r="N34" s="21"/>
      <c r="O34" s="21"/>
      <c r="P34" s="21">
        <f>MEDIAN(P4:P25)</f>
        <v>16</v>
      </c>
      <c r="Q34" s="26"/>
      <c r="R34" s="26"/>
      <c r="S34" s="26"/>
      <c r="T34" s="21" t="e">
        <f>MEDIAN(T4:T25)</f>
        <v>#NUM!</v>
      </c>
      <c r="U34" s="26"/>
      <c r="V34" s="26"/>
      <c r="W34" s="26"/>
      <c r="X34" s="21" t="e">
        <f>MEDIAN(X4:X25)</f>
        <v>#NUM!</v>
      </c>
      <c r="Y34" s="21"/>
      <c r="Z34" s="21"/>
      <c r="AA34" s="21"/>
      <c r="AB34" s="21">
        <f>MEDIAN(AB4:AB25)</f>
        <v>8</v>
      </c>
      <c r="AC34" s="26"/>
      <c r="AD34" s="26"/>
      <c r="AE34" s="26"/>
      <c r="AF34" s="21">
        <f>MEDIAN(AF4:AF25)</f>
        <v>4</v>
      </c>
      <c r="AG34" s="26"/>
      <c r="AH34" s="26"/>
      <c r="AI34" s="26"/>
    </row>
    <row r="35" spans="1:43" ht="15.75" thickBot="1" x14ac:dyDescent="0.3"/>
    <row r="36" spans="1:43" ht="15.75" customHeight="1" thickBot="1" x14ac:dyDescent="0.3">
      <c r="A36" s="896">
        <v>26</v>
      </c>
      <c r="B36" s="897"/>
      <c r="C36" s="898"/>
      <c r="D36" s="961" t="s">
        <v>1</v>
      </c>
      <c r="E36" s="962"/>
      <c r="F36" s="962"/>
      <c r="G36" s="962"/>
      <c r="H36" s="961" t="s">
        <v>4</v>
      </c>
      <c r="I36" s="962"/>
      <c r="J36" s="962"/>
      <c r="K36" s="962"/>
      <c r="L36" s="961" t="s">
        <v>5</v>
      </c>
      <c r="M36" s="962"/>
      <c r="N36" s="962"/>
      <c r="O36" s="962"/>
      <c r="P36" s="961" t="s">
        <v>7</v>
      </c>
      <c r="Q36" s="962"/>
      <c r="R36" s="962"/>
      <c r="S36" s="962"/>
      <c r="T36" s="961" t="s">
        <v>8</v>
      </c>
      <c r="U36" s="962"/>
      <c r="V36" s="962"/>
      <c r="W36" s="962"/>
      <c r="X36" s="961" t="s">
        <v>146</v>
      </c>
      <c r="Y36" s="962"/>
      <c r="Z36" s="962"/>
      <c r="AA36" s="962"/>
      <c r="AB36" s="961" t="s">
        <v>10</v>
      </c>
      <c r="AC36" s="962"/>
      <c r="AD36" s="962"/>
      <c r="AE36" s="963"/>
      <c r="AF36" s="961" t="s">
        <v>34</v>
      </c>
      <c r="AG36" s="962"/>
      <c r="AH36" s="962"/>
      <c r="AI36" s="964"/>
    </row>
    <row r="37" spans="1:43" ht="45" thickBot="1" x14ac:dyDescent="0.3">
      <c r="A37" s="960"/>
      <c r="B37" s="915"/>
      <c r="C37" s="915"/>
      <c r="D37" s="785" t="s">
        <v>2</v>
      </c>
      <c r="E37" s="786" t="s">
        <v>3</v>
      </c>
      <c r="F37" s="785" t="s">
        <v>871</v>
      </c>
      <c r="G37" s="786" t="s">
        <v>775</v>
      </c>
      <c r="H37" s="785" t="s">
        <v>2</v>
      </c>
      <c r="I37" s="786" t="s">
        <v>3</v>
      </c>
      <c r="J37" s="785" t="s">
        <v>871</v>
      </c>
      <c r="K37" s="786" t="s">
        <v>775</v>
      </c>
      <c r="L37" s="785" t="s">
        <v>2</v>
      </c>
      <c r="M37" s="786" t="s">
        <v>3</v>
      </c>
      <c r="N37" s="785" t="s">
        <v>871</v>
      </c>
      <c r="O37" s="786" t="s">
        <v>775</v>
      </c>
      <c r="P37" s="785" t="s">
        <v>2</v>
      </c>
      <c r="Q37" s="786" t="s">
        <v>3</v>
      </c>
      <c r="R37" s="785" t="s">
        <v>871</v>
      </c>
      <c r="S37" s="786" t="s">
        <v>775</v>
      </c>
      <c r="T37" s="785" t="s">
        <v>2</v>
      </c>
      <c r="U37" s="786" t="s">
        <v>3</v>
      </c>
      <c r="V37" s="785" t="s">
        <v>871</v>
      </c>
      <c r="W37" s="786" t="s">
        <v>775</v>
      </c>
      <c r="X37" s="785" t="s">
        <v>2</v>
      </c>
      <c r="Y37" s="786" t="s">
        <v>3</v>
      </c>
      <c r="Z37" s="785" t="s">
        <v>871</v>
      </c>
      <c r="AA37" s="786" t="s">
        <v>775</v>
      </c>
      <c r="AB37" s="785" t="s">
        <v>2</v>
      </c>
      <c r="AC37" s="786" t="s">
        <v>3</v>
      </c>
      <c r="AD37" s="785" t="s">
        <v>871</v>
      </c>
      <c r="AE37" s="786" t="s">
        <v>775</v>
      </c>
      <c r="AF37" s="785" t="s">
        <v>2</v>
      </c>
      <c r="AG37" s="786" t="s">
        <v>3</v>
      </c>
      <c r="AH37" s="785" t="s">
        <v>871</v>
      </c>
      <c r="AI37" s="786" t="s">
        <v>775</v>
      </c>
    </row>
    <row r="38" spans="1:43" ht="15.75" thickBot="1" x14ac:dyDescent="0.3">
      <c r="A38" s="463">
        <v>1</v>
      </c>
      <c r="B38" s="62" t="s">
        <v>90</v>
      </c>
      <c r="C38" s="464">
        <v>80001</v>
      </c>
      <c r="D38" s="155"/>
      <c r="E38" s="288"/>
      <c r="F38" s="370"/>
      <c r="G38" s="290" t="s">
        <v>177</v>
      </c>
      <c r="H38" s="809">
        <v>26</v>
      </c>
      <c r="I38" s="235">
        <f>H38*100/51</f>
        <v>50.980392156862742</v>
      </c>
      <c r="J38" s="294">
        <v>3</v>
      </c>
      <c r="K38" s="290">
        <v>4</v>
      </c>
      <c r="L38" s="759">
        <v>7</v>
      </c>
      <c r="M38" s="381">
        <f>L38*100/25</f>
        <v>28</v>
      </c>
      <c r="N38" s="294">
        <v>2</v>
      </c>
      <c r="O38" s="148">
        <v>4</v>
      </c>
      <c r="P38" s="155"/>
      <c r="Q38" s="235"/>
      <c r="R38" s="294"/>
      <c r="S38" s="290"/>
      <c r="T38" s="640"/>
      <c r="U38" s="381">
        <f>T38*100/18</f>
        <v>0</v>
      </c>
      <c r="V38" s="294"/>
      <c r="W38" s="290"/>
      <c r="X38" s="155"/>
      <c r="Y38" s="235">
        <f>X38*100/23</f>
        <v>0</v>
      </c>
      <c r="Z38" s="294"/>
      <c r="AA38" s="290"/>
      <c r="AB38" s="155"/>
      <c r="AC38" s="235"/>
      <c r="AD38" s="294"/>
      <c r="AE38" s="97" t="s">
        <v>177</v>
      </c>
      <c r="AF38" s="155"/>
      <c r="AG38" s="235"/>
      <c r="AH38" s="294"/>
      <c r="AI38" s="290"/>
    </row>
    <row r="39" spans="1:43" ht="15.75" thickBot="1" x14ac:dyDescent="0.3"/>
    <row r="40" spans="1:43" ht="15.75" customHeight="1" thickBot="1" x14ac:dyDescent="0.3">
      <c r="A40" s="896">
        <v>26</v>
      </c>
      <c r="B40" s="897"/>
      <c r="C40" s="898"/>
      <c r="D40" s="961" t="s">
        <v>1</v>
      </c>
      <c r="E40" s="962"/>
      <c r="F40" s="962"/>
      <c r="G40" s="962"/>
      <c r="H40" s="961" t="s">
        <v>4</v>
      </c>
      <c r="I40" s="962"/>
      <c r="J40" s="962"/>
      <c r="K40" s="962"/>
      <c r="L40" s="961" t="s">
        <v>5</v>
      </c>
      <c r="M40" s="962"/>
      <c r="N40" s="962"/>
      <c r="O40" s="962"/>
      <c r="P40" s="961" t="s">
        <v>7</v>
      </c>
      <c r="Q40" s="962"/>
      <c r="R40" s="962"/>
      <c r="S40" s="962"/>
      <c r="T40" s="961" t="s">
        <v>8</v>
      </c>
      <c r="U40" s="962"/>
      <c r="V40" s="962"/>
      <c r="W40" s="962"/>
      <c r="X40" s="961" t="s">
        <v>146</v>
      </c>
      <c r="Y40" s="962"/>
      <c r="Z40" s="962"/>
      <c r="AA40" s="962"/>
      <c r="AB40" s="961" t="s">
        <v>10</v>
      </c>
      <c r="AC40" s="962"/>
      <c r="AD40" s="962"/>
      <c r="AE40" s="963"/>
      <c r="AF40" s="961" t="s">
        <v>34</v>
      </c>
      <c r="AG40" s="962"/>
      <c r="AH40" s="962"/>
      <c r="AI40" s="964"/>
    </row>
    <row r="41" spans="1:43" ht="44.25" x14ac:dyDescent="0.25">
      <c r="A41" s="960"/>
      <c r="B41" s="915"/>
      <c r="C41" s="915"/>
      <c r="D41" s="785" t="s">
        <v>2</v>
      </c>
      <c r="E41" s="786" t="s">
        <v>3</v>
      </c>
      <c r="F41" s="785" t="s">
        <v>871</v>
      </c>
      <c r="G41" s="786" t="s">
        <v>775</v>
      </c>
      <c r="H41" s="785" t="s">
        <v>2</v>
      </c>
      <c r="I41" s="786" t="s">
        <v>3</v>
      </c>
      <c r="J41" s="785" t="s">
        <v>871</v>
      </c>
      <c r="K41" s="786" t="s">
        <v>775</v>
      </c>
      <c r="L41" s="785" t="s">
        <v>2</v>
      </c>
      <c r="M41" s="786" t="s">
        <v>3</v>
      </c>
      <c r="N41" s="785" t="s">
        <v>871</v>
      </c>
      <c r="O41" s="786" t="s">
        <v>775</v>
      </c>
      <c r="P41" s="785" t="s">
        <v>2</v>
      </c>
      <c r="Q41" s="786" t="s">
        <v>3</v>
      </c>
      <c r="R41" s="785" t="s">
        <v>871</v>
      </c>
      <c r="S41" s="786" t="s">
        <v>775</v>
      </c>
      <c r="T41" s="785" t="s">
        <v>2</v>
      </c>
      <c r="U41" s="786" t="s">
        <v>3</v>
      </c>
      <c r="V41" s="785" t="s">
        <v>871</v>
      </c>
      <c r="W41" s="786" t="s">
        <v>775</v>
      </c>
      <c r="X41" s="785" t="s">
        <v>2</v>
      </c>
      <c r="Y41" s="786" t="s">
        <v>3</v>
      </c>
      <c r="Z41" s="785" t="s">
        <v>871</v>
      </c>
      <c r="AA41" s="786" t="s">
        <v>775</v>
      </c>
      <c r="AB41" s="785" t="s">
        <v>2</v>
      </c>
      <c r="AC41" s="786" t="s">
        <v>3</v>
      </c>
      <c r="AD41" s="785" t="s">
        <v>871</v>
      </c>
      <c r="AE41" s="786" t="s">
        <v>775</v>
      </c>
      <c r="AF41" s="785" t="s">
        <v>2</v>
      </c>
      <c r="AG41" s="786" t="s">
        <v>3</v>
      </c>
      <c r="AH41" s="785" t="s">
        <v>871</v>
      </c>
      <c r="AI41" s="786" t="s">
        <v>775</v>
      </c>
    </row>
    <row r="42" spans="1:43" x14ac:dyDescent="0.25">
      <c r="A42" s="389">
        <v>2</v>
      </c>
      <c r="B42" s="391" t="s">
        <v>91</v>
      </c>
      <c r="C42" s="216">
        <v>80002</v>
      </c>
      <c r="D42" s="156"/>
      <c r="E42" s="236"/>
      <c r="F42" s="292"/>
      <c r="G42" s="174" t="s">
        <v>177</v>
      </c>
      <c r="H42" s="375">
        <v>30</v>
      </c>
      <c r="I42" s="238">
        <f t="shared" ref="I42" si="16">H42*100/51</f>
        <v>58.823529411764703</v>
      </c>
      <c r="J42" s="296">
        <v>3</v>
      </c>
      <c r="K42" s="174">
        <v>4</v>
      </c>
      <c r="L42" s="602">
        <v>2</v>
      </c>
      <c r="M42" s="382">
        <f>L42*100/25</f>
        <v>8</v>
      </c>
      <c r="N42" s="296">
        <v>2</v>
      </c>
      <c r="O42" s="148">
        <v>4</v>
      </c>
      <c r="P42" s="156"/>
      <c r="Q42" s="238"/>
      <c r="R42" s="296"/>
      <c r="S42" s="174"/>
      <c r="T42" s="355"/>
      <c r="U42" s="382">
        <f t="shared" ref="U42" si="17">T42*100/18</f>
        <v>0</v>
      </c>
      <c r="V42" s="296"/>
      <c r="W42" s="174"/>
      <c r="X42" s="156"/>
      <c r="Y42" s="238">
        <f t="shared" ref="Y42" si="18">X42*100/23</f>
        <v>0</v>
      </c>
      <c r="Z42" s="296"/>
      <c r="AA42" s="174"/>
      <c r="AB42" s="156">
        <v>4</v>
      </c>
      <c r="AC42" s="238">
        <f>AB42*100/36</f>
        <v>11.111111111111111</v>
      </c>
      <c r="AD42" s="296">
        <v>2</v>
      </c>
      <c r="AE42" s="97">
        <v>4</v>
      </c>
      <c r="AF42" s="156"/>
      <c r="AG42" s="238"/>
      <c r="AH42" s="296"/>
      <c r="AI42" s="174"/>
    </row>
    <row r="43" spans="1:43" ht="15.75" thickBot="1" x14ac:dyDescent="0.3"/>
    <row r="44" spans="1:43" ht="15.75" customHeight="1" thickBot="1" x14ac:dyDescent="0.3">
      <c r="A44" s="896">
        <v>26</v>
      </c>
      <c r="B44" s="897"/>
      <c r="C44" s="898"/>
      <c r="D44" s="961" t="s">
        <v>1</v>
      </c>
      <c r="E44" s="962"/>
      <c r="F44" s="962"/>
      <c r="G44" s="962"/>
      <c r="H44" s="961" t="s">
        <v>4</v>
      </c>
      <c r="I44" s="962"/>
      <c r="J44" s="962"/>
      <c r="K44" s="962"/>
      <c r="L44" s="961" t="s">
        <v>5</v>
      </c>
      <c r="M44" s="962"/>
      <c r="N44" s="962"/>
      <c r="O44" s="962"/>
      <c r="P44" s="961" t="s">
        <v>7</v>
      </c>
      <c r="Q44" s="962"/>
      <c r="R44" s="962"/>
      <c r="S44" s="962"/>
      <c r="T44" s="961" t="s">
        <v>8</v>
      </c>
      <c r="U44" s="962"/>
      <c r="V44" s="962"/>
      <c r="W44" s="962"/>
      <c r="X44" s="961" t="s">
        <v>146</v>
      </c>
      <c r="Y44" s="962"/>
      <c r="Z44" s="962"/>
      <c r="AA44" s="962"/>
      <c r="AB44" s="961" t="s">
        <v>10</v>
      </c>
      <c r="AC44" s="962"/>
      <c r="AD44" s="962"/>
      <c r="AE44" s="963"/>
      <c r="AF44" s="961" t="s">
        <v>34</v>
      </c>
      <c r="AG44" s="962"/>
      <c r="AH44" s="962"/>
      <c r="AI44" s="964"/>
    </row>
    <row r="45" spans="1:43" ht="44.25" x14ac:dyDescent="0.25">
      <c r="A45" s="960"/>
      <c r="B45" s="915"/>
      <c r="C45" s="915"/>
      <c r="D45" s="785" t="s">
        <v>2</v>
      </c>
      <c r="E45" s="786" t="s">
        <v>3</v>
      </c>
      <c r="F45" s="785" t="s">
        <v>871</v>
      </c>
      <c r="G45" s="786" t="s">
        <v>775</v>
      </c>
      <c r="H45" s="785" t="s">
        <v>2</v>
      </c>
      <c r="I45" s="786" t="s">
        <v>3</v>
      </c>
      <c r="J45" s="785" t="s">
        <v>871</v>
      </c>
      <c r="K45" s="786" t="s">
        <v>775</v>
      </c>
      <c r="L45" s="785" t="s">
        <v>2</v>
      </c>
      <c r="M45" s="786" t="s">
        <v>3</v>
      </c>
      <c r="N45" s="785" t="s">
        <v>871</v>
      </c>
      <c r="O45" s="786" t="s">
        <v>775</v>
      </c>
      <c r="P45" s="785" t="s">
        <v>2</v>
      </c>
      <c r="Q45" s="786" t="s">
        <v>3</v>
      </c>
      <c r="R45" s="785" t="s">
        <v>871</v>
      </c>
      <c r="S45" s="786" t="s">
        <v>775</v>
      </c>
      <c r="T45" s="785" t="s">
        <v>2</v>
      </c>
      <c r="U45" s="786" t="s">
        <v>3</v>
      </c>
      <c r="V45" s="785" t="s">
        <v>871</v>
      </c>
      <c r="W45" s="786" t="s">
        <v>775</v>
      </c>
      <c r="X45" s="785" t="s">
        <v>2</v>
      </c>
      <c r="Y45" s="786" t="s">
        <v>3</v>
      </c>
      <c r="Z45" s="785" t="s">
        <v>871</v>
      </c>
      <c r="AA45" s="786" t="s">
        <v>775</v>
      </c>
      <c r="AB45" s="785" t="s">
        <v>2</v>
      </c>
      <c r="AC45" s="786" t="s">
        <v>3</v>
      </c>
      <c r="AD45" s="785" t="s">
        <v>871</v>
      </c>
      <c r="AE45" s="786" t="s">
        <v>775</v>
      </c>
      <c r="AF45" s="785" t="s">
        <v>2</v>
      </c>
      <c r="AG45" s="786" t="s">
        <v>3</v>
      </c>
      <c r="AH45" s="785" t="s">
        <v>871</v>
      </c>
      <c r="AI45" s="786" t="s">
        <v>775</v>
      </c>
    </row>
    <row r="46" spans="1:43" x14ac:dyDescent="0.25">
      <c r="A46" s="389">
        <v>3</v>
      </c>
      <c r="B46" s="48" t="s">
        <v>92</v>
      </c>
      <c r="C46" s="216">
        <v>80003</v>
      </c>
      <c r="D46" s="256">
        <v>18</v>
      </c>
      <c r="E46" s="236">
        <f t="shared" ref="E46" si="19">D46*100/40</f>
        <v>45</v>
      </c>
      <c r="F46" s="292">
        <v>3</v>
      </c>
      <c r="G46" s="174">
        <v>5</v>
      </c>
      <c r="H46" s="375">
        <v>39</v>
      </c>
      <c r="I46" s="238">
        <f t="shared" ref="I46" si="20">H46*100/51</f>
        <v>76.470588235294116</v>
      </c>
      <c r="J46" s="296">
        <v>4</v>
      </c>
      <c r="K46" s="174">
        <v>5</v>
      </c>
      <c r="L46" s="375">
        <v>16</v>
      </c>
      <c r="M46" s="382">
        <f t="shared" ref="M46" si="21">L46*100/25</f>
        <v>64</v>
      </c>
      <c r="N46" s="296">
        <v>4</v>
      </c>
      <c r="O46" s="148">
        <v>5</v>
      </c>
      <c r="P46" s="156"/>
      <c r="Q46" s="238"/>
      <c r="R46" s="296"/>
      <c r="S46" s="174"/>
      <c r="T46" s="355"/>
      <c r="U46" s="382">
        <f t="shared" ref="U46" si="22">T46*100/18</f>
        <v>0</v>
      </c>
      <c r="V46" s="296"/>
      <c r="W46" s="174"/>
      <c r="X46" s="338"/>
      <c r="Y46" s="238">
        <f t="shared" ref="Y46" si="23">X46*100/23</f>
        <v>0</v>
      </c>
      <c r="Z46" s="296"/>
      <c r="AA46" s="326"/>
      <c r="AB46" s="256">
        <v>31</v>
      </c>
      <c r="AC46" s="238">
        <f t="shared" ref="AC46" si="24">AB46*100/36</f>
        <v>86.111111111111114</v>
      </c>
      <c r="AD46" s="365">
        <v>5</v>
      </c>
      <c r="AE46" s="101">
        <v>5</v>
      </c>
      <c r="AF46" s="338"/>
      <c r="AG46" s="238"/>
      <c r="AH46" s="296"/>
      <c r="AI46" s="174"/>
    </row>
    <row r="47" spans="1:43" ht="15.75" thickBot="1" x14ac:dyDescent="0.3"/>
    <row r="48" spans="1:43" ht="15.75" customHeight="1" thickBot="1" x14ac:dyDescent="0.3">
      <c r="A48" s="896">
        <v>26</v>
      </c>
      <c r="B48" s="897"/>
      <c r="C48" s="898"/>
      <c r="D48" s="961" t="s">
        <v>1</v>
      </c>
      <c r="E48" s="962"/>
      <c r="F48" s="962"/>
      <c r="G48" s="962"/>
      <c r="H48" s="961" t="s">
        <v>4</v>
      </c>
      <c r="I48" s="962"/>
      <c r="J48" s="962"/>
      <c r="K48" s="962"/>
      <c r="L48" s="961" t="s">
        <v>5</v>
      </c>
      <c r="M48" s="962"/>
      <c r="N48" s="962"/>
      <c r="O48" s="962"/>
      <c r="P48" s="961" t="s">
        <v>7</v>
      </c>
      <c r="Q48" s="962"/>
      <c r="R48" s="962"/>
      <c r="S48" s="962"/>
      <c r="T48" s="961" t="s">
        <v>8</v>
      </c>
      <c r="U48" s="962"/>
      <c r="V48" s="962"/>
      <c r="W48" s="962"/>
      <c r="X48" s="961" t="s">
        <v>146</v>
      </c>
      <c r="Y48" s="962"/>
      <c r="Z48" s="962"/>
      <c r="AA48" s="962"/>
      <c r="AB48" s="961" t="s">
        <v>10</v>
      </c>
      <c r="AC48" s="962"/>
      <c r="AD48" s="962"/>
      <c r="AE48" s="963"/>
      <c r="AF48" s="961" t="s">
        <v>34</v>
      </c>
      <c r="AG48" s="962"/>
      <c r="AH48" s="962"/>
      <c r="AI48" s="964"/>
    </row>
    <row r="49" spans="1:35" ht="44.25" x14ac:dyDescent="0.25">
      <c r="A49" s="960"/>
      <c r="B49" s="915"/>
      <c r="C49" s="915"/>
      <c r="D49" s="785" t="s">
        <v>2</v>
      </c>
      <c r="E49" s="786" t="s">
        <v>3</v>
      </c>
      <c r="F49" s="785" t="s">
        <v>871</v>
      </c>
      <c r="G49" s="786" t="s">
        <v>775</v>
      </c>
      <c r="H49" s="785" t="s">
        <v>2</v>
      </c>
      <c r="I49" s="786" t="s">
        <v>3</v>
      </c>
      <c r="J49" s="785" t="s">
        <v>871</v>
      </c>
      <c r="K49" s="786" t="s">
        <v>775</v>
      </c>
      <c r="L49" s="785" t="s">
        <v>2</v>
      </c>
      <c r="M49" s="786" t="s">
        <v>3</v>
      </c>
      <c r="N49" s="785" t="s">
        <v>871</v>
      </c>
      <c r="O49" s="786" t="s">
        <v>775</v>
      </c>
      <c r="P49" s="785" t="s">
        <v>2</v>
      </c>
      <c r="Q49" s="786" t="s">
        <v>3</v>
      </c>
      <c r="R49" s="785" t="s">
        <v>871</v>
      </c>
      <c r="S49" s="786" t="s">
        <v>775</v>
      </c>
      <c r="T49" s="785" t="s">
        <v>2</v>
      </c>
      <c r="U49" s="786" t="s">
        <v>3</v>
      </c>
      <c r="V49" s="785" t="s">
        <v>871</v>
      </c>
      <c r="W49" s="786" t="s">
        <v>775</v>
      </c>
      <c r="X49" s="785" t="s">
        <v>2</v>
      </c>
      <c r="Y49" s="786" t="s">
        <v>3</v>
      </c>
      <c r="Z49" s="785" t="s">
        <v>871</v>
      </c>
      <c r="AA49" s="786" t="s">
        <v>775</v>
      </c>
      <c r="AB49" s="785" t="s">
        <v>2</v>
      </c>
      <c r="AC49" s="786" t="s">
        <v>3</v>
      </c>
      <c r="AD49" s="785" t="s">
        <v>871</v>
      </c>
      <c r="AE49" s="786" t="s">
        <v>775</v>
      </c>
      <c r="AF49" s="785" t="s">
        <v>2</v>
      </c>
      <c r="AG49" s="786" t="s">
        <v>3</v>
      </c>
      <c r="AH49" s="785" t="s">
        <v>871</v>
      </c>
      <c r="AI49" s="786" t="s">
        <v>775</v>
      </c>
    </row>
    <row r="50" spans="1:35" x14ac:dyDescent="0.25">
      <c r="A50" s="389">
        <v>4</v>
      </c>
      <c r="B50" s="391" t="s">
        <v>870</v>
      </c>
      <c r="C50" s="302">
        <v>80004</v>
      </c>
      <c r="D50" s="338"/>
      <c r="E50" s="236"/>
      <c r="F50" s="292"/>
      <c r="G50" s="174" t="s">
        <v>177</v>
      </c>
      <c r="H50" s="602"/>
      <c r="I50" s="238"/>
      <c r="J50" s="296"/>
      <c r="K50" s="174" t="s">
        <v>177</v>
      </c>
      <c r="L50" s="602"/>
      <c r="M50" s="382"/>
      <c r="N50" s="296"/>
      <c r="O50" s="148" t="s">
        <v>177</v>
      </c>
      <c r="P50" s="338"/>
      <c r="Q50" s="238"/>
      <c r="R50" s="296"/>
      <c r="S50" s="326"/>
      <c r="T50" s="602"/>
      <c r="U50" s="382">
        <f t="shared" ref="U50" si="25">T50*100/18</f>
        <v>0</v>
      </c>
      <c r="V50" s="296"/>
      <c r="W50" s="326"/>
      <c r="X50" s="338"/>
      <c r="Y50" s="238">
        <f t="shared" ref="Y50" si="26">X50*100/23</f>
        <v>0</v>
      </c>
      <c r="Z50" s="296"/>
      <c r="AA50" s="326"/>
      <c r="AB50" s="338"/>
      <c r="AC50" s="238"/>
      <c r="AD50" s="296"/>
      <c r="AE50" s="97" t="s">
        <v>177</v>
      </c>
      <c r="AF50" s="338"/>
      <c r="AG50" s="238"/>
      <c r="AH50" s="296"/>
      <c r="AI50" s="174"/>
    </row>
    <row r="51" spans="1:35" ht="15.75" thickBot="1" x14ac:dyDescent="0.3"/>
    <row r="52" spans="1:35" ht="15.75" customHeight="1" thickBot="1" x14ac:dyDescent="0.3">
      <c r="A52" s="896">
        <v>26</v>
      </c>
      <c r="B52" s="897"/>
      <c r="C52" s="898"/>
      <c r="D52" s="961" t="s">
        <v>1</v>
      </c>
      <c r="E52" s="962"/>
      <c r="F52" s="962"/>
      <c r="G52" s="962"/>
      <c r="H52" s="961" t="s">
        <v>4</v>
      </c>
      <c r="I52" s="962"/>
      <c r="J52" s="962"/>
      <c r="K52" s="962"/>
      <c r="L52" s="961" t="s">
        <v>5</v>
      </c>
      <c r="M52" s="962"/>
      <c r="N52" s="962"/>
      <c r="O52" s="962"/>
      <c r="P52" s="961" t="s">
        <v>7</v>
      </c>
      <c r="Q52" s="962"/>
      <c r="R52" s="962"/>
      <c r="S52" s="962"/>
      <c r="T52" s="961" t="s">
        <v>8</v>
      </c>
      <c r="U52" s="962"/>
      <c r="V52" s="962"/>
      <c r="W52" s="962"/>
      <c r="X52" s="961" t="s">
        <v>146</v>
      </c>
      <c r="Y52" s="962"/>
      <c r="Z52" s="962"/>
      <c r="AA52" s="962"/>
      <c r="AB52" s="961" t="s">
        <v>10</v>
      </c>
      <c r="AC52" s="962"/>
      <c r="AD52" s="962"/>
      <c r="AE52" s="963"/>
      <c r="AF52" s="961" t="s">
        <v>34</v>
      </c>
      <c r="AG52" s="962"/>
      <c r="AH52" s="962"/>
      <c r="AI52" s="964"/>
    </row>
    <row r="53" spans="1:35" ht="44.25" x14ac:dyDescent="0.25">
      <c r="A53" s="960"/>
      <c r="B53" s="915"/>
      <c r="C53" s="915"/>
      <c r="D53" s="785" t="s">
        <v>2</v>
      </c>
      <c r="E53" s="786" t="s">
        <v>3</v>
      </c>
      <c r="F53" s="785" t="s">
        <v>871</v>
      </c>
      <c r="G53" s="786" t="s">
        <v>775</v>
      </c>
      <c r="H53" s="785" t="s">
        <v>2</v>
      </c>
      <c r="I53" s="786" t="s">
        <v>3</v>
      </c>
      <c r="J53" s="785" t="s">
        <v>871</v>
      </c>
      <c r="K53" s="786" t="s">
        <v>775</v>
      </c>
      <c r="L53" s="785" t="s">
        <v>2</v>
      </c>
      <c r="M53" s="786" t="s">
        <v>3</v>
      </c>
      <c r="N53" s="785" t="s">
        <v>871</v>
      </c>
      <c r="O53" s="786" t="s">
        <v>775</v>
      </c>
      <c r="P53" s="785" t="s">
        <v>2</v>
      </c>
      <c r="Q53" s="786" t="s">
        <v>3</v>
      </c>
      <c r="R53" s="785" t="s">
        <v>871</v>
      </c>
      <c r="S53" s="786" t="s">
        <v>775</v>
      </c>
      <c r="T53" s="785" t="s">
        <v>2</v>
      </c>
      <c r="U53" s="786" t="s">
        <v>3</v>
      </c>
      <c r="V53" s="785" t="s">
        <v>871</v>
      </c>
      <c r="W53" s="786" t="s">
        <v>775</v>
      </c>
      <c r="X53" s="785" t="s">
        <v>2</v>
      </c>
      <c r="Y53" s="786" t="s">
        <v>3</v>
      </c>
      <c r="Z53" s="785" t="s">
        <v>871</v>
      </c>
      <c r="AA53" s="786" t="s">
        <v>775</v>
      </c>
      <c r="AB53" s="785" t="s">
        <v>2</v>
      </c>
      <c r="AC53" s="786" t="s">
        <v>3</v>
      </c>
      <c r="AD53" s="785" t="s">
        <v>871</v>
      </c>
      <c r="AE53" s="786" t="s">
        <v>775</v>
      </c>
      <c r="AF53" s="785" t="s">
        <v>2</v>
      </c>
      <c r="AG53" s="786" t="s">
        <v>3</v>
      </c>
      <c r="AH53" s="785" t="s">
        <v>871</v>
      </c>
      <c r="AI53" s="786" t="s">
        <v>775</v>
      </c>
    </row>
    <row r="54" spans="1:35" x14ac:dyDescent="0.25">
      <c r="A54" s="389">
        <v>5</v>
      </c>
      <c r="B54" s="391" t="s">
        <v>93</v>
      </c>
      <c r="C54" s="302">
        <v>80005</v>
      </c>
      <c r="D54" s="338">
        <v>11</v>
      </c>
      <c r="E54" s="236">
        <f t="shared" ref="E54" si="27">D54*100/40</f>
        <v>27.5</v>
      </c>
      <c r="F54" s="292">
        <v>2</v>
      </c>
      <c r="G54" s="174">
        <v>4</v>
      </c>
      <c r="H54" s="602">
        <v>18</v>
      </c>
      <c r="I54" s="238">
        <f t="shared" ref="I54" si="28">H54*100/51</f>
        <v>35.294117647058826</v>
      </c>
      <c r="J54" s="296">
        <v>2</v>
      </c>
      <c r="K54" s="174">
        <v>4</v>
      </c>
      <c r="L54" s="375">
        <v>8</v>
      </c>
      <c r="M54" s="382">
        <f t="shared" ref="M54" si="29">L54*100/25</f>
        <v>32</v>
      </c>
      <c r="N54" s="365">
        <v>3</v>
      </c>
      <c r="O54" s="371">
        <v>3</v>
      </c>
      <c r="P54" s="338"/>
      <c r="Q54" s="238"/>
      <c r="R54" s="296"/>
      <c r="S54" s="326"/>
      <c r="T54" s="602"/>
      <c r="U54" s="382">
        <f t="shared" ref="U54" si="30">T54*100/18</f>
        <v>0</v>
      </c>
      <c r="V54" s="296"/>
      <c r="W54" s="326"/>
      <c r="X54" s="338"/>
      <c r="Y54" s="238">
        <f t="shared" ref="Y54" si="31">X54*100/23</f>
        <v>0</v>
      </c>
      <c r="Z54" s="296"/>
      <c r="AA54" s="326"/>
      <c r="AB54" s="338">
        <v>6</v>
      </c>
      <c r="AC54" s="238">
        <f t="shared" ref="AC54" si="32">AB54*100/36</f>
        <v>16.666666666666668</v>
      </c>
      <c r="AD54" s="296">
        <v>2</v>
      </c>
      <c r="AE54" s="97">
        <v>4</v>
      </c>
      <c r="AF54" s="338"/>
      <c r="AG54" s="238"/>
      <c r="AH54" s="296"/>
      <c r="AI54" s="174"/>
    </row>
    <row r="55" spans="1:35" ht="15.75" thickBot="1" x14ac:dyDescent="0.3"/>
    <row r="56" spans="1:35" ht="15.75" customHeight="1" thickBot="1" x14ac:dyDescent="0.3">
      <c r="A56" s="896">
        <v>26</v>
      </c>
      <c r="B56" s="897"/>
      <c r="C56" s="898"/>
      <c r="D56" s="961" t="s">
        <v>1</v>
      </c>
      <c r="E56" s="962"/>
      <c r="F56" s="962"/>
      <c r="G56" s="962"/>
      <c r="H56" s="961" t="s">
        <v>4</v>
      </c>
      <c r="I56" s="962"/>
      <c r="J56" s="962"/>
      <c r="K56" s="962"/>
      <c r="L56" s="961" t="s">
        <v>5</v>
      </c>
      <c r="M56" s="962"/>
      <c r="N56" s="962"/>
      <c r="O56" s="962"/>
      <c r="P56" s="961" t="s">
        <v>7</v>
      </c>
      <c r="Q56" s="962"/>
      <c r="R56" s="962"/>
      <c r="S56" s="962"/>
      <c r="T56" s="961" t="s">
        <v>8</v>
      </c>
      <c r="U56" s="962"/>
      <c r="V56" s="962"/>
      <c r="W56" s="962"/>
      <c r="X56" s="961" t="s">
        <v>146</v>
      </c>
      <c r="Y56" s="962"/>
      <c r="Z56" s="962"/>
      <c r="AA56" s="962"/>
      <c r="AB56" s="961" t="s">
        <v>10</v>
      </c>
      <c r="AC56" s="962"/>
      <c r="AD56" s="962"/>
      <c r="AE56" s="963"/>
      <c r="AF56" s="961" t="s">
        <v>34</v>
      </c>
      <c r="AG56" s="962"/>
      <c r="AH56" s="962"/>
      <c r="AI56" s="964"/>
    </row>
    <row r="57" spans="1:35" ht="44.25" x14ac:dyDescent="0.25">
      <c r="A57" s="960"/>
      <c r="B57" s="915"/>
      <c r="C57" s="915"/>
      <c r="D57" s="785" t="s">
        <v>2</v>
      </c>
      <c r="E57" s="786" t="s">
        <v>3</v>
      </c>
      <c r="F57" s="785" t="s">
        <v>871</v>
      </c>
      <c r="G57" s="786" t="s">
        <v>775</v>
      </c>
      <c r="H57" s="785" t="s">
        <v>2</v>
      </c>
      <c r="I57" s="786" t="s">
        <v>3</v>
      </c>
      <c r="J57" s="785" t="s">
        <v>871</v>
      </c>
      <c r="K57" s="786" t="s">
        <v>775</v>
      </c>
      <c r="L57" s="785" t="s">
        <v>2</v>
      </c>
      <c r="M57" s="786" t="s">
        <v>3</v>
      </c>
      <c r="N57" s="785" t="s">
        <v>871</v>
      </c>
      <c r="O57" s="786" t="s">
        <v>775</v>
      </c>
      <c r="P57" s="785" t="s">
        <v>2</v>
      </c>
      <c r="Q57" s="786" t="s">
        <v>3</v>
      </c>
      <c r="R57" s="785" t="s">
        <v>871</v>
      </c>
      <c r="S57" s="786" t="s">
        <v>775</v>
      </c>
      <c r="T57" s="785" t="s">
        <v>2</v>
      </c>
      <c r="U57" s="786" t="s">
        <v>3</v>
      </c>
      <c r="V57" s="785" t="s">
        <v>871</v>
      </c>
      <c r="W57" s="786" t="s">
        <v>775</v>
      </c>
      <c r="X57" s="785" t="s">
        <v>2</v>
      </c>
      <c r="Y57" s="786" t="s">
        <v>3</v>
      </c>
      <c r="Z57" s="785" t="s">
        <v>871</v>
      </c>
      <c r="AA57" s="786" t="s">
        <v>775</v>
      </c>
      <c r="AB57" s="785" t="s">
        <v>2</v>
      </c>
      <c r="AC57" s="786" t="s">
        <v>3</v>
      </c>
      <c r="AD57" s="785" t="s">
        <v>871</v>
      </c>
      <c r="AE57" s="786" t="s">
        <v>775</v>
      </c>
      <c r="AF57" s="785" t="s">
        <v>2</v>
      </c>
      <c r="AG57" s="786" t="s">
        <v>3</v>
      </c>
      <c r="AH57" s="785" t="s">
        <v>871</v>
      </c>
      <c r="AI57" s="786" t="s">
        <v>775</v>
      </c>
    </row>
    <row r="58" spans="1:35" x14ac:dyDescent="0.25">
      <c r="A58" s="389">
        <v>6</v>
      </c>
      <c r="B58" s="391" t="s">
        <v>94</v>
      </c>
      <c r="C58" s="302">
        <v>80006</v>
      </c>
      <c r="D58" s="338">
        <v>6</v>
      </c>
      <c r="E58" s="236">
        <f t="shared" ref="E58" si="33">D58*100/40</f>
        <v>15</v>
      </c>
      <c r="F58" s="292">
        <v>2</v>
      </c>
      <c r="G58" s="174">
        <v>3</v>
      </c>
      <c r="H58" s="602">
        <v>8</v>
      </c>
      <c r="I58" s="238">
        <f t="shared" ref="I58" si="34">H58*100/51</f>
        <v>15.686274509803921</v>
      </c>
      <c r="J58" s="296">
        <v>2</v>
      </c>
      <c r="K58" s="174">
        <v>3</v>
      </c>
      <c r="L58" s="375">
        <v>9</v>
      </c>
      <c r="M58" s="382">
        <f t="shared" ref="M58" si="35">L58*100/25</f>
        <v>36</v>
      </c>
      <c r="N58" s="365">
        <v>3</v>
      </c>
      <c r="O58" s="371">
        <v>3</v>
      </c>
      <c r="P58" s="338"/>
      <c r="Q58" s="238"/>
      <c r="R58" s="296"/>
      <c r="S58" s="326"/>
      <c r="T58" s="602"/>
      <c r="U58" s="382">
        <f t="shared" ref="U58" si="36">T58*100/18</f>
        <v>0</v>
      </c>
      <c r="V58" s="296"/>
      <c r="W58" s="326"/>
      <c r="X58" s="338"/>
      <c r="Y58" s="238">
        <f t="shared" ref="Y58" si="37">X58*100/23</f>
        <v>0</v>
      </c>
      <c r="Z58" s="296"/>
      <c r="AA58" s="326"/>
      <c r="AB58" s="338">
        <v>6</v>
      </c>
      <c r="AC58" s="238">
        <f t="shared" ref="AC58" si="38">AB58*100/36</f>
        <v>16.666666666666668</v>
      </c>
      <c r="AD58" s="296">
        <v>2</v>
      </c>
      <c r="AE58" s="97">
        <v>3</v>
      </c>
      <c r="AF58" s="338"/>
      <c r="AG58" s="238"/>
      <c r="AH58" s="296"/>
      <c r="AI58" s="174"/>
    </row>
    <row r="59" spans="1:35" ht="15.75" thickBot="1" x14ac:dyDescent="0.3"/>
    <row r="60" spans="1:35" ht="15.75" customHeight="1" thickBot="1" x14ac:dyDescent="0.3">
      <c r="A60" s="896">
        <v>26</v>
      </c>
      <c r="B60" s="897"/>
      <c r="C60" s="898"/>
      <c r="D60" s="961" t="s">
        <v>1</v>
      </c>
      <c r="E60" s="962"/>
      <c r="F60" s="962"/>
      <c r="G60" s="962"/>
      <c r="H60" s="961" t="s">
        <v>4</v>
      </c>
      <c r="I60" s="962"/>
      <c r="J60" s="962"/>
      <c r="K60" s="962"/>
      <c r="L60" s="961" t="s">
        <v>5</v>
      </c>
      <c r="M60" s="962"/>
      <c r="N60" s="962"/>
      <c r="O60" s="962"/>
      <c r="P60" s="961" t="s">
        <v>7</v>
      </c>
      <c r="Q60" s="962"/>
      <c r="R60" s="962"/>
      <c r="S60" s="962"/>
      <c r="T60" s="961" t="s">
        <v>8</v>
      </c>
      <c r="U60" s="962"/>
      <c r="V60" s="962"/>
      <c r="W60" s="962"/>
      <c r="X60" s="961" t="s">
        <v>146</v>
      </c>
      <c r="Y60" s="962"/>
      <c r="Z60" s="962"/>
      <c r="AA60" s="962"/>
      <c r="AB60" s="961" t="s">
        <v>10</v>
      </c>
      <c r="AC60" s="962"/>
      <c r="AD60" s="962"/>
      <c r="AE60" s="963"/>
      <c r="AF60" s="961" t="s">
        <v>34</v>
      </c>
      <c r="AG60" s="962"/>
      <c r="AH60" s="962"/>
      <c r="AI60" s="964"/>
    </row>
    <row r="61" spans="1:35" ht="44.25" x14ac:dyDescent="0.25">
      <c r="A61" s="960"/>
      <c r="B61" s="915"/>
      <c r="C61" s="915"/>
      <c r="D61" s="785" t="s">
        <v>2</v>
      </c>
      <c r="E61" s="786" t="s">
        <v>3</v>
      </c>
      <c r="F61" s="785" t="s">
        <v>871</v>
      </c>
      <c r="G61" s="786" t="s">
        <v>775</v>
      </c>
      <c r="H61" s="785" t="s">
        <v>2</v>
      </c>
      <c r="I61" s="786" t="s">
        <v>3</v>
      </c>
      <c r="J61" s="785" t="s">
        <v>871</v>
      </c>
      <c r="K61" s="786" t="s">
        <v>775</v>
      </c>
      <c r="L61" s="785" t="s">
        <v>2</v>
      </c>
      <c r="M61" s="786" t="s">
        <v>3</v>
      </c>
      <c r="N61" s="785" t="s">
        <v>871</v>
      </c>
      <c r="O61" s="786" t="s">
        <v>775</v>
      </c>
      <c r="P61" s="785" t="s">
        <v>2</v>
      </c>
      <c r="Q61" s="786" t="s">
        <v>3</v>
      </c>
      <c r="R61" s="785" t="s">
        <v>871</v>
      </c>
      <c r="S61" s="786" t="s">
        <v>775</v>
      </c>
      <c r="T61" s="785" t="s">
        <v>2</v>
      </c>
      <c r="U61" s="786" t="s">
        <v>3</v>
      </c>
      <c r="V61" s="785" t="s">
        <v>871</v>
      </c>
      <c r="W61" s="786" t="s">
        <v>775</v>
      </c>
      <c r="X61" s="785" t="s">
        <v>2</v>
      </c>
      <c r="Y61" s="786" t="s">
        <v>3</v>
      </c>
      <c r="Z61" s="785" t="s">
        <v>871</v>
      </c>
      <c r="AA61" s="786" t="s">
        <v>775</v>
      </c>
      <c r="AB61" s="785" t="s">
        <v>2</v>
      </c>
      <c r="AC61" s="786" t="s">
        <v>3</v>
      </c>
      <c r="AD61" s="785" t="s">
        <v>871</v>
      </c>
      <c r="AE61" s="786" t="s">
        <v>775</v>
      </c>
      <c r="AF61" s="785" t="s">
        <v>2</v>
      </c>
      <c r="AG61" s="786" t="s">
        <v>3</v>
      </c>
      <c r="AH61" s="785" t="s">
        <v>871</v>
      </c>
      <c r="AI61" s="786" t="s">
        <v>775</v>
      </c>
    </row>
    <row r="62" spans="1:35" x14ac:dyDescent="0.25">
      <c r="A62" s="389">
        <v>7</v>
      </c>
      <c r="B62" s="391" t="s">
        <v>95</v>
      </c>
      <c r="C62" s="302">
        <v>80007</v>
      </c>
      <c r="D62" s="338">
        <v>8</v>
      </c>
      <c r="E62" s="236">
        <f t="shared" ref="E62" si="39">D62*100/40</f>
        <v>20</v>
      </c>
      <c r="F62" s="292">
        <v>2</v>
      </c>
      <c r="G62" s="174">
        <v>3</v>
      </c>
      <c r="H62" s="602">
        <v>12</v>
      </c>
      <c r="I62" s="238">
        <f t="shared" ref="I62" si="40">H62*100/51</f>
        <v>23.529411764705884</v>
      </c>
      <c r="J62" s="296">
        <v>3</v>
      </c>
      <c r="K62" s="174">
        <v>2</v>
      </c>
      <c r="L62" s="602">
        <v>6</v>
      </c>
      <c r="M62" s="382">
        <f t="shared" ref="M62" si="41">L62*100/25</f>
        <v>24</v>
      </c>
      <c r="N62" s="365">
        <v>2</v>
      </c>
      <c r="O62" s="371">
        <v>2</v>
      </c>
      <c r="P62" s="338"/>
      <c r="Q62" s="238"/>
      <c r="R62" s="296"/>
      <c r="S62" s="326"/>
      <c r="T62" s="602"/>
      <c r="U62" s="382">
        <f t="shared" ref="U62" si="42">T62*100/18</f>
        <v>0</v>
      </c>
      <c r="V62" s="296"/>
      <c r="W62" s="326"/>
      <c r="X62" s="338"/>
      <c r="Y62" s="238">
        <f t="shared" ref="Y62" si="43">X62*100/23</f>
        <v>0</v>
      </c>
      <c r="Z62" s="296"/>
      <c r="AA62" s="326"/>
      <c r="AB62" s="256">
        <v>17</v>
      </c>
      <c r="AC62" s="238">
        <f t="shared" ref="AC62" si="44">AB62*100/36</f>
        <v>47.222222222222221</v>
      </c>
      <c r="AD62" s="365">
        <v>3</v>
      </c>
      <c r="AE62" s="101">
        <v>3</v>
      </c>
      <c r="AF62" s="338"/>
      <c r="AG62" s="238"/>
      <c r="AH62" s="296"/>
      <c r="AI62" s="174"/>
    </row>
    <row r="63" spans="1:35" ht="15.75" thickBot="1" x14ac:dyDescent="0.3"/>
    <row r="64" spans="1:35" ht="15.75" customHeight="1" thickBot="1" x14ac:dyDescent="0.3">
      <c r="A64" s="896">
        <v>26</v>
      </c>
      <c r="B64" s="897"/>
      <c r="C64" s="898"/>
      <c r="D64" s="961" t="s">
        <v>1</v>
      </c>
      <c r="E64" s="962"/>
      <c r="F64" s="962"/>
      <c r="G64" s="962"/>
      <c r="H64" s="961" t="s">
        <v>4</v>
      </c>
      <c r="I64" s="962"/>
      <c r="J64" s="962"/>
      <c r="K64" s="962"/>
      <c r="L64" s="961" t="s">
        <v>5</v>
      </c>
      <c r="M64" s="962"/>
      <c r="N64" s="962"/>
      <c r="O64" s="962"/>
      <c r="P64" s="961" t="s">
        <v>7</v>
      </c>
      <c r="Q64" s="962"/>
      <c r="R64" s="962"/>
      <c r="S64" s="962"/>
      <c r="T64" s="961" t="s">
        <v>8</v>
      </c>
      <c r="U64" s="962"/>
      <c r="V64" s="962"/>
      <c r="W64" s="962"/>
      <c r="X64" s="961" t="s">
        <v>146</v>
      </c>
      <c r="Y64" s="962"/>
      <c r="Z64" s="962"/>
      <c r="AA64" s="962"/>
      <c r="AB64" s="961" t="s">
        <v>10</v>
      </c>
      <c r="AC64" s="962"/>
      <c r="AD64" s="962"/>
      <c r="AE64" s="963"/>
      <c r="AF64" s="961" t="s">
        <v>34</v>
      </c>
      <c r="AG64" s="962"/>
      <c r="AH64" s="962"/>
      <c r="AI64" s="964"/>
    </row>
    <row r="65" spans="1:35" ht="44.25" x14ac:dyDescent="0.25">
      <c r="A65" s="960"/>
      <c r="B65" s="915"/>
      <c r="C65" s="915"/>
      <c r="D65" s="785" t="s">
        <v>2</v>
      </c>
      <c r="E65" s="786" t="s">
        <v>3</v>
      </c>
      <c r="F65" s="785" t="s">
        <v>871</v>
      </c>
      <c r="G65" s="786" t="s">
        <v>775</v>
      </c>
      <c r="H65" s="785" t="s">
        <v>2</v>
      </c>
      <c r="I65" s="786" t="s">
        <v>3</v>
      </c>
      <c r="J65" s="785" t="s">
        <v>871</v>
      </c>
      <c r="K65" s="786" t="s">
        <v>775</v>
      </c>
      <c r="L65" s="785" t="s">
        <v>2</v>
      </c>
      <c r="M65" s="786" t="s">
        <v>3</v>
      </c>
      <c r="N65" s="785" t="s">
        <v>871</v>
      </c>
      <c r="O65" s="786" t="s">
        <v>775</v>
      </c>
      <c r="P65" s="785" t="s">
        <v>2</v>
      </c>
      <c r="Q65" s="786" t="s">
        <v>3</v>
      </c>
      <c r="R65" s="785" t="s">
        <v>871</v>
      </c>
      <c r="S65" s="786" t="s">
        <v>775</v>
      </c>
      <c r="T65" s="785" t="s">
        <v>2</v>
      </c>
      <c r="U65" s="786" t="s">
        <v>3</v>
      </c>
      <c r="V65" s="785" t="s">
        <v>871</v>
      </c>
      <c r="W65" s="786" t="s">
        <v>775</v>
      </c>
      <c r="X65" s="785" t="s">
        <v>2</v>
      </c>
      <c r="Y65" s="786" t="s">
        <v>3</v>
      </c>
      <c r="Z65" s="785" t="s">
        <v>871</v>
      </c>
      <c r="AA65" s="786" t="s">
        <v>775</v>
      </c>
      <c r="AB65" s="785" t="s">
        <v>2</v>
      </c>
      <c r="AC65" s="786" t="s">
        <v>3</v>
      </c>
      <c r="AD65" s="785" t="s">
        <v>871</v>
      </c>
      <c r="AE65" s="786" t="s">
        <v>775</v>
      </c>
      <c r="AF65" s="785" t="s">
        <v>2</v>
      </c>
      <c r="AG65" s="786" t="s">
        <v>3</v>
      </c>
      <c r="AH65" s="785" t="s">
        <v>871</v>
      </c>
      <c r="AI65" s="786" t="s">
        <v>775</v>
      </c>
    </row>
    <row r="66" spans="1:35" x14ac:dyDescent="0.25">
      <c r="A66" s="389">
        <v>8</v>
      </c>
      <c r="B66" s="391" t="s">
        <v>96</v>
      </c>
      <c r="C66" s="302">
        <v>80008</v>
      </c>
      <c r="D66" s="338">
        <v>4</v>
      </c>
      <c r="E66" s="236">
        <f t="shared" ref="E66" si="45">D66*100/40</f>
        <v>10</v>
      </c>
      <c r="F66" s="292">
        <v>2</v>
      </c>
      <c r="G66" s="174">
        <v>3</v>
      </c>
      <c r="H66" s="602">
        <v>20</v>
      </c>
      <c r="I66" s="238">
        <f t="shared" ref="I66" si="46">H66*100/51</f>
        <v>39.215686274509807</v>
      </c>
      <c r="J66" s="296">
        <v>2</v>
      </c>
      <c r="K66" s="174">
        <v>3</v>
      </c>
      <c r="L66" s="602">
        <v>6</v>
      </c>
      <c r="M66" s="382">
        <f t="shared" ref="M66" si="47">L66*100/25</f>
        <v>24</v>
      </c>
      <c r="N66" s="365">
        <v>2</v>
      </c>
      <c r="O66" s="371">
        <v>2</v>
      </c>
      <c r="P66" s="338"/>
      <c r="Q66" s="238"/>
      <c r="R66" s="296"/>
      <c r="S66" s="326"/>
      <c r="T66" s="602"/>
      <c r="U66" s="382">
        <f t="shared" ref="U66" si="48">T66*100/18</f>
        <v>0</v>
      </c>
      <c r="V66" s="296"/>
      <c r="W66" s="326"/>
      <c r="X66" s="338"/>
      <c r="Y66" s="238">
        <f t="shared" ref="Y66" si="49">X66*100/23</f>
        <v>0</v>
      </c>
      <c r="Z66" s="296"/>
      <c r="AA66" s="326"/>
      <c r="AB66" s="338">
        <v>8</v>
      </c>
      <c r="AC66" s="238">
        <f t="shared" ref="AC66" si="50">AB66*100/36</f>
        <v>22.222222222222221</v>
      </c>
      <c r="AD66" s="365">
        <v>2</v>
      </c>
      <c r="AE66" s="101">
        <v>2</v>
      </c>
      <c r="AF66" s="338"/>
      <c r="AG66" s="238"/>
      <c r="AH66" s="296"/>
      <c r="AI66" s="174"/>
    </row>
    <row r="67" spans="1:35" ht="15.75" thickBot="1" x14ac:dyDescent="0.3"/>
    <row r="68" spans="1:35" ht="15.75" customHeight="1" thickBot="1" x14ac:dyDescent="0.3">
      <c r="A68" s="896">
        <v>26</v>
      </c>
      <c r="B68" s="897"/>
      <c r="C68" s="898"/>
      <c r="D68" s="961" t="s">
        <v>1</v>
      </c>
      <c r="E68" s="962"/>
      <c r="F68" s="962"/>
      <c r="G68" s="962"/>
      <c r="H68" s="961" t="s">
        <v>4</v>
      </c>
      <c r="I68" s="962"/>
      <c r="J68" s="962"/>
      <c r="K68" s="962"/>
      <c r="L68" s="961" t="s">
        <v>5</v>
      </c>
      <c r="M68" s="962"/>
      <c r="N68" s="962"/>
      <c r="O68" s="962"/>
      <c r="P68" s="961" t="s">
        <v>7</v>
      </c>
      <c r="Q68" s="962"/>
      <c r="R68" s="962"/>
      <c r="S68" s="962"/>
      <c r="T68" s="961" t="s">
        <v>8</v>
      </c>
      <c r="U68" s="962"/>
      <c r="V68" s="962"/>
      <c r="W68" s="962"/>
      <c r="X68" s="961" t="s">
        <v>146</v>
      </c>
      <c r="Y68" s="962"/>
      <c r="Z68" s="962"/>
      <c r="AA68" s="962"/>
      <c r="AB68" s="961" t="s">
        <v>10</v>
      </c>
      <c r="AC68" s="962"/>
      <c r="AD68" s="962"/>
      <c r="AE68" s="963"/>
      <c r="AF68" s="961" t="s">
        <v>34</v>
      </c>
      <c r="AG68" s="962"/>
      <c r="AH68" s="962"/>
      <c r="AI68" s="964"/>
    </row>
    <row r="69" spans="1:35" ht="44.25" x14ac:dyDescent="0.25">
      <c r="A69" s="960"/>
      <c r="B69" s="915"/>
      <c r="C69" s="915"/>
      <c r="D69" s="785" t="s">
        <v>2</v>
      </c>
      <c r="E69" s="786" t="s">
        <v>3</v>
      </c>
      <c r="F69" s="785" t="s">
        <v>871</v>
      </c>
      <c r="G69" s="786" t="s">
        <v>775</v>
      </c>
      <c r="H69" s="785" t="s">
        <v>2</v>
      </c>
      <c r="I69" s="786" t="s">
        <v>3</v>
      </c>
      <c r="J69" s="785" t="s">
        <v>871</v>
      </c>
      <c r="K69" s="786" t="s">
        <v>775</v>
      </c>
      <c r="L69" s="785" t="s">
        <v>2</v>
      </c>
      <c r="M69" s="786" t="s">
        <v>3</v>
      </c>
      <c r="N69" s="785" t="s">
        <v>871</v>
      </c>
      <c r="O69" s="786" t="s">
        <v>775</v>
      </c>
      <c r="P69" s="785" t="s">
        <v>2</v>
      </c>
      <c r="Q69" s="786" t="s">
        <v>3</v>
      </c>
      <c r="R69" s="785" t="s">
        <v>871</v>
      </c>
      <c r="S69" s="786" t="s">
        <v>775</v>
      </c>
      <c r="T69" s="785" t="s">
        <v>2</v>
      </c>
      <c r="U69" s="786" t="s">
        <v>3</v>
      </c>
      <c r="V69" s="785" t="s">
        <v>871</v>
      </c>
      <c r="W69" s="786" t="s">
        <v>775</v>
      </c>
      <c r="X69" s="785" t="s">
        <v>2</v>
      </c>
      <c r="Y69" s="786" t="s">
        <v>3</v>
      </c>
      <c r="Z69" s="785" t="s">
        <v>871</v>
      </c>
      <c r="AA69" s="786" t="s">
        <v>775</v>
      </c>
      <c r="AB69" s="785" t="s">
        <v>2</v>
      </c>
      <c r="AC69" s="786" t="s">
        <v>3</v>
      </c>
      <c r="AD69" s="785" t="s">
        <v>871</v>
      </c>
      <c r="AE69" s="786" t="s">
        <v>775</v>
      </c>
      <c r="AF69" s="785" t="s">
        <v>2</v>
      </c>
      <c r="AG69" s="786" t="s">
        <v>3</v>
      </c>
      <c r="AH69" s="785" t="s">
        <v>871</v>
      </c>
      <c r="AI69" s="786" t="s">
        <v>775</v>
      </c>
    </row>
    <row r="70" spans="1:35" x14ac:dyDescent="0.25">
      <c r="A70" s="389">
        <v>9</v>
      </c>
      <c r="B70" s="391" t="s">
        <v>97</v>
      </c>
      <c r="C70" s="302">
        <v>80009</v>
      </c>
      <c r="D70" s="338">
        <v>8</v>
      </c>
      <c r="E70" s="236">
        <f t="shared" ref="E70" si="51">D70*100/40</f>
        <v>20</v>
      </c>
      <c r="F70" s="292">
        <v>2</v>
      </c>
      <c r="G70" s="174">
        <v>4</v>
      </c>
      <c r="H70" s="602">
        <v>11</v>
      </c>
      <c r="I70" s="238">
        <f t="shared" ref="I70" si="52">H70*100/51</f>
        <v>21.568627450980394</v>
      </c>
      <c r="J70" s="296">
        <v>2</v>
      </c>
      <c r="K70" s="174">
        <v>3</v>
      </c>
      <c r="L70" s="375">
        <v>10</v>
      </c>
      <c r="M70" s="382">
        <f t="shared" ref="M70" si="53">L70*100/25</f>
        <v>40</v>
      </c>
      <c r="N70" s="365">
        <v>3</v>
      </c>
      <c r="O70" s="371">
        <v>3</v>
      </c>
      <c r="P70" s="338"/>
      <c r="Q70" s="238"/>
      <c r="R70" s="296"/>
      <c r="S70" s="326"/>
      <c r="T70" s="602"/>
      <c r="U70" s="382">
        <f t="shared" ref="U70" si="54">T70*100/18</f>
        <v>0</v>
      </c>
      <c r="V70" s="296"/>
      <c r="W70" s="326"/>
      <c r="X70" s="338"/>
      <c r="Y70" s="238">
        <f t="shared" ref="Y70" si="55">X70*100/23</f>
        <v>0</v>
      </c>
      <c r="Z70" s="296"/>
      <c r="AA70" s="326"/>
      <c r="AB70" s="338">
        <v>6</v>
      </c>
      <c r="AC70" s="238">
        <f t="shared" ref="AC70" si="56">AB70*100/36</f>
        <v>16.666666666666668</v>
      </c>
      <c r="AD70" s="296">
        <v>2</v>
      </c>
      <c r="AE70" s="97">
        <v>3</v>
      </c>
      <c r="AF70" s="338"/>
      <c r="AG70" s="238"/>
      <c r="AH70" s="296"/>
      <c r="AI70" s="174"/>
    </row>
    <row r="71" spans="1:35" ht="15.75" thickBot="1" x14ac:dyDescent="0.3"/>
    <row r="72" spans="1:35" ht="15.75" customHeight="1" thickBot="1" x14ac:dyDescent="0.3">
      <c r="A72" s="896">
        <v>26</v>
      </c>
      <c r="B72" s="897"/>
      <c r="C72" s="898"/>
      <c r="D72" s="961" t="s">
        <v>1</v>
      </c>
      <c r="E72" s="962"/>
      <c r="F72" s="962"/>
      <c r="G72" s="962"/>
      <c r="H72" s="961" t="s">
        <v>4</v>
      </c>
      <c r="I72" s="962"/>
      <c r="J72" s="962"/>
      <c r="K72" s="962"/>
      <c r="L72" s="961" t="s">
        <v>5</v>
      </c>
      <c r="M72" s="962"/>
      <c r="N72" s="962"/>
      <c r="O72" s="962"/>
      <c r="P72" s="961" t="s">
        <v>7</v>
      </c>
      <c r="Q72" s="962"/>
      <c r="R72" s="962"/>
      <c r="S72" s="962"/>
      <c r="T72" s="961" t="s">
        <v>8</v>
      </c>
      <c r="U72" s="962"/>
      <c r="V72" s="962"/>
      <c r="W72" s="962"/>
      <c r="X72" s="961" t="s">
        <v>146</v>
      </c>
      <c r="Y72" s="962"/>
      <c r="Z72" s="962"/>
      <c r="AA72" s="962"/>
      <c r="AB72" s="961" t="s">
        <v>10</v>
      </c>
      <c r="AC72" s="962"/>
      <c r="AD72" s="962"/>
      <c r="AE72" s="963"/>
      <c r="AF72" s="961" t="s">
        <v>34</v>
      </c>
      <c r="AG72" s="962"/>
      <c r="AH72" s="962"/>
      <c r="AI72" s="964"/>
    </row>
    <row r="73" spans="1:35" ht="44.25" x14ac:dyDescent="0.25">
      <c r="A73" s="960"/>
      <c r="B73" s="915"/>
      <c r="C73" s="915"/>
      <c r="D73" s="785" t="s">
        <v>2</v>
      </c>
      <c r="E73" s="786" t="s">
        <v>3</v>
      </c>
      <c r="F73" s="785" t="s">
        <v>871</v>
      </c>
      <c r="G73" s="786" t="s">
        <v>775</v>
      </c>
      <c r="H73" s="785" t="s">
        <v>2</v>
      </c>
      <c r="I73" s="786" t="s">
        <v>3</v>
      </c>
      <c r="J73" s="785" t="s">
        <v>871</v>
      </c>
      <c r="K73" s="786" t="s">
        <v>775</v>
      </c>
      <c r="L73" s="785" t="s">
        <v>2</v>
      </c>
      <c r="M73" s="786" t="s">
        <v>3</v>
      </c>
      <c r="N73" s="785" t="s">
        <v>871</v>
      </c>
      <c r="O73" s="786" t="s">
        <v>775</v>
      </c>
      <c r="P73" s="785" t="s">
        <v>2</v>
      </c>
      <c r="Q73" s="786" t="s">
        <v>3</v>
      </c>
      <c r="R73" s="785" t="s">
        <v>871</v>
      </c>
      <c r="S73" s="786" t="s">
        <v>775</v>
      </c>
      <c r="T73" s="785" t="s">
        <v>2</v>
      </c>
      <c r="U73" s="786" t="s">
        <v>3</v>
      </c>
      <c r="V73" s="785" t="s">
        <v>871</v>
      </c>
      <c r="W73" s="786" t="s">
        <v>775</v>
      </c>
      <c r="X73" s="785" t="s">
        <v>2</v>
      </c>
      <c r="Y73" s="786" t="s">
        <v>3</v>
      </c>
      <c r="Z73" s="785" t="s">
        <v>871</v>
      </c>
      <c r="AA73" s="786" t="s">
        <v>775</v>
      </c>
      <c r="AB73" s="785" t="s">
        <v>2</v>
      </c>
      <c r="AC73" s="786" t="s">
        <v>3</v>
      </c>
      <c r="AD73" s="785" t="s">
        <v>871</v>
      </c>
      <c r="AE73" s="786" t="s">
        <v>775</v>
      </c>
      <c r="AF73" s="785" t="s">
        <v>2</v>
      </c>
      <c r="AG73" s="786" t="s">
        <v>3</v>
      </c>
      <c r="AH73" s="785" t="s">
        <v>871</v>
      </c>
      <c r="AI73" s="786" t="s">
        <v>775</v>
      </c>
    </row>
    <row r="74" spans="1:35" x14ac:dyDescent="0.25">
      <c r="A74" s="389">
        <v>10</v>
      </c>
      <c r="B74" s="391" t="s">
        <v>98</v>
      </c>
      <c r="C74" s="302">
        <v>80010</v>
      </c>
      <c r="D74" s="338">
        <v>9</v>
      </c>
      <c r="E74" s="236">
        <f t="shared" ref="E74" si="57">D74*100/40</f>
        <v>22.5</v>
      </c>
      <c r="F74" s="292">
        <v>2</v>
      </c>
      <c r="G74" s="174">
        <v>4</v>
      </c>
      <c r="H74" s="602">
        <v>16</v>
      </c>
      <c r="I74" s="238">
        <f t="shared" ref="I74" si="58">H74*100/51</f>
        <v>31.372549019607842</v>
      </c>
      <c r="J74" s="296">
        <v>2</v>
      </c>
      <c r="K74" s="174">
        <v>4</v>
      </c>
      <c r="L74" s="375">
        <v>10</v>
      </c>
      <c r="M74" s="382">
        <f t="shared" ref="M74" si="59">L74*100/25</f>
        <v>40</v>
      </c>
      <c r="N74" s="296">
        <v>3</v>
      </c>
      <c r="O74" s="148">
        <v>4</v>
      </c>
      <c r="P74" s="338"/>
      <c r="Q74" s="238"/>
      <c r="R74" s="296"/>
      <c r="S74" s="326"/>
      <c r="T74" s="602"/>
      <c r="U74" s="382">
        <f t="shared" ref="U74" si="60">T74*100/18</f>
        <v>0</v>
      </c>
      <c r="V74" s="296"/>
      <c r="W74" s="326"/>
      <c r="X74" s="338"/>
      <c r="Y74" s="238">
        <f t="shared" ref="Y74" si="61">X74*100/23</f>
        <v>0</v>
      </c>
      <c r="Z74" s="296"/>
      <c r="AA74" s="326"/>
      <c r="AB74" s="256">
        <v>16</v>
      </c>
      <c r="AC74" s="238">
        <f t="shared" ref="AC74" si="62">AB74*100/36</f>
        <v>44.444444444444443</v>
      </c>
      <c r="AD74" s="296">
        <v>3</v>
      </c>
      <c r="AE74" s="97">
        <v>5</v>
      </c>
      <c r="AF74" s="338"/>
      <c r="AG74" s="238"/>
      <c r="AH74" s="296"/>
      <c r="AI74" s="174"/>
    </row>
    <row r="75" spans="1:35" ht="15.75" thickBot="1" x14ac:dyDescent="0.3"/>
    <row r="76" spans="1:35" ht="15.75" customHeight="1" thickBot="1" x14ac:dyDescent="0.3">
      <c r="A76" s="896">
        <v>26</v>
      </c>
      <c r="B76" s="897"/>
      <c r="C76" s="898"/>
      <c r="D76" s="961" t="s">
        <v>1</v>
      </c>
      <c r="E76" s="962"/>
      <c r="F76" s="962"/>
      <c r="G76" s="962"/>
      <c r="H76" s="961" t="s">
        <v>4</v>
      </c>
      <c r="I76" s="962"/>
      <c r="J76" s="962"/>
      <c r="K76" s="962"/>
      <c r="L76" s="961" t="s">
        <v>5</v>
      </c>
      <c r="M76" s="962"/>
      <c r="N76" s="962"/>
      <c r="O76" s="962"/>
      <c r="P76" s="961" t="s">
        <v>7</v>
      </c>
      <c r="Q76" s="962"/>
      <c r="R76" s="962"/>
      <c r="S76" s="962"/>
      <c r="T76" s="961" t="s">
        <v>8</v>
      </c>
      <c r="U76" s="962"/>
      <c r="V76" s="962"/>
      <c r="W76" s="962"/>
      <c r="X76" s="961" t="s">
        <v>146</v>
      </c>
      <c r="Y76" s="962"/>
      <c r="Z76" s="962"/>
      <c r="AA76" s="962"/>
      <c r="AB76" s="961" t="s">
        <v>10</v>
      </c>
      <c r="AC76" s="962"/>
      <c r="AD76" s="962"/>
      <c r="AE76" s="963"/>
      <c r="AF76" s="961" t="s">
        <v>34</v>
      </c>
      <c r="AG76" s="962"/>
      <c r="AH76" s="962"/>
      <c r="AI76" s="964"/>
    </row>
    <row r="77" spans="1:35" ht="44.25" x14ac:dyDescent="0.25">
      <c r="A77" s="960"/>
      <c r="B77" s="915"/>
      <c r="C77" s="915"/>
      <c r="D77" s="785" t="s">
        <v>2</v>
      </c>
      <c r="E77" s="786" t="s">
        <v>3</v>
      </c>
      <c r="F77" s="785" t="s">
        <v>871</v>
      </c>
      <c r="G77" s="786" t="s">
        <v>775</v>
      </c>
      <c r="H77" s="785" t="s">
        <v>2</v>
      </c>
      <c r="I77" s="786" t="s">
        <v>3</v>
      </c>
      <c r="J77" s="785" t="s">
        <v>871</v>
      </c>
      <c r="K77" s="786" t="s">
        <v>775</v>
      </c>
      <c r="L77" s="785" t="s">
        <v>2</v>
      </c>
      <c r="M77" s="786" t="s">
        <v>3</v>
      </c>
      <c r="N77" s="785" t="s">
        <v>871</v>
      </c>
      <c r="O77" s="786" t="s">
        <v>775</v>
      </c>
      <c r="P77" s="785" t="s">
        <v>2</v>
      </c>
      <c r="Q77" s="786" t="s">
        <v>3</v>
      </c>
      <c r="R77" s="785" t="s">
        <v>871</v>
      </c>
      <c r="S77" s="786" t="s">
        <v>775</v>
      </c>
      <c r="T77" s="785" t="s">
        <v>2</v>
      </c>
      <c r="U77" s="786" t="s">
        <v>3</v>
      </c>
      <c r="V77" s="785" t="s">
        <v>871</v>
      </c>
      <c r="W77" s="786" t="s">
        <v>775</v>
      </c>
      <c r="X77" s="785" t="s">
        <v>2</v>
      </c>
      <c r="Y77" s="786" t="s">
        <v>3</v>
      </c>
      <c r="Z77" s="785" t="s">
        <v>871</v>
      </c>
      <c r="AA77" s="786" t="s">
        <v>775</v>
      </c>
      <c r="AB77" s="785" t="s">
        <v>2</v>
      </c>
      <c r="AC77" s="786" t="s">
        <v>3</v>
      </c>
      <c r="AD77" s="785" t="s">
        <v>871</v>
      </c>
      <c r="AE77" s="786" t="s">
        <v>775</v>
      </c>
      <c r="AF77" s="785" t="s">
        <v>2</v>
      </c>
      <c r="AG77" s="786" t="s">
        <v>3</v>
      </c>
      <c r="AH77" s="785" t="s">
        <v>871</v>
      </c>
      <c r="AI77" s="786" t="s">
        <v>775</v>
      </c>
    </row>
    <row r="78" spans="1:35" x14ac:dyDescent="0.25">
      <c r="A78" s="389">
        <v>11</v>
      </c>
      <c r="B78" s="391" t="s">
        <v>99</v>
      </c>
      <c r="C78" s="302">
        <v>80011</v>
      </c>
      <c r="D78" s="338"/>
      <c r="E78" s="236"/>
      <c r="F78" s="292"/>
      <c r="G78" s="174" t="s">
        <v>177</v>
      </c>
      <c r="H78" s="602"/>
      <c r="I78" s="238"/>
      <c r="J78" s="296"/>
      <c r="K78" s="174" t="s">
        <v>177</v>
      </c>
      <c r="L78" s="602"/>
      <c r="M78" s="382"/>
      <c r="N78" s="296"/>
      <c r="O78" s="148" t="s">
        <v>177</v>
      </c>
      <c r="P78" s="338"/>
      <c r="Q78" s="238"/>
      <c r="R78" s="296"/>
      <c r="S78" s="326"/>
      <c r="T78" s="602"/>
      <c r="U78" s="382">
        <f t="shared" ref="U78" si="63">T78*100/18</f>
        <v>0</v>
      </c>
      <c r="V78" s="296"/>
      <c r="W78" s="326"/>
      <c r="X78" s="338"/>
      <c r="Y78" s="238">
        <f t="shared" ref="Y78" si="64">X78*100/23</f>
        <v>0</v>
      </c>
      <c r="Z78" s="296"/>
      <c r="AA78" s="326"/>
      <c r="AB78" s="338"/>
      <c r="AC78" s="238"/>
      <c r="AD78" s="296"/>
      <c r="AE78" s="97" t="s">
        <v>177</v>
      </c>
      <c r="AF78" s="338"/>
      <c r="AG78" s="238"/>
      <c r="AH78" s="296"/>
      <c r="AI78" s="174"/>
    </row>
    <row r="79" spans="1:35" ht="15.75" thickBot="1" x14ac:dyDescent="0.3"/>
    <row r="80" spans="1:35" ht="15.75" customHeight="1" thickBot="1" x14ac:dyDescent="0.3">
      <c r="A80" s="896">
        <v>26</v>
      </c>
      <c r="B80" s="897"/>
      <c r="C80" s="898"/>
      <c r="D80" s="961" t="s">
        <v>1</v>
      </c>
      <c r="E80" s="962"/>
      <c r="F80" s="962"/>
      <c r="G80" s="962"/>
      <c r="H80" s="961" t="s">
        <v>4</v>
      </c>
      <c r="I80" s="962"/>
      <c r="J80" s="962"/>
      <c r="K80" s="962"/>
      <c r="L80" s="961" t="s">
        <v>5</v>
      </c>
      <c r="M80" s="962"/>
      <c r="N80" s="962"/>
      <c r="O80" s="962"/>
      <c r="P80" s="961" t="s">
        <v>7</v>
      </c>
      <c r="Q80" s="962"/>
      <c r="R80" s="962"/>
      <c r="S80" s="962"/>
      <c r="T80" s="961" t="s">
        <v>8</v>
      </c>
      <c r="U80" s="962"/>
      <c r="V80" s="962"/>
      <c r="W80" s="962"/>
      <c r="X80" s="961" t="s">
        <v>146</v>
      </c>
      <c r="Y80" s="962"/>
      <c r="Z80" s="962"/>
      <c r="AA80" s="962"/>
      <c r="AB80" s="961" t="s">
        <v>10</v>
      </c>
      <c r="AC80" s="962"/>
      <c r="AD80" s="962"/>
      <c r="AE80" s="963"/>
      <c r="AF80" s="961" t="s">
        <v>34</v>
      </c>
      <c r="AG80" s="962"/>
      <c r="AH80" s="962"/>
      <c r="AI80" s="964"/>
    </row>
    <row r="81" spans="1:35" ht="44.25" x14ac:dyDescent="0.25">
      <c r="A81" s="960"/>
      <c r="B81" s="915"/>
      <c r="C81" s="915"/>
      <c r="D81" s="785" t="s">
        <v>2</v>
      </c>
      <c r="E81" s="786" t="s">
        <v>3</v>
      </c>
      <c r="F81" s="785" t="s">
        <v>871</v>
      </c>
      <c r="G81" s="786" t="s">
        <v>775</v>
      </c>
      <c r="H81" s="785" t="s">
        <v>2</v>
      </c>
      <c r="I81" s="786" t="s">
        <v>3</v>
      </c>
      <c r="J81" s="785" t="s">
        <v>871</v>
      </c>
      <c r="K81" s="786" t="s">
        <v>775</v>
      </c>
      <c r="L81" s="785" t="s">
        <v>2</v>
      </c>
      <c r="M81" s="786" t="s">
        <v>3</v>
      </c>
      <c r="N81" s="785" t="s">
        <v>871</v>
      </c>
      <c r="O81" s="786" t="s">
        <v>775</v>
      </c>
      <c r="P81" s="785" t="s">
        <v>2</v>
      </c>
      <c r="Q81" s="786" t="s">
        <v>3</v>
      </c>
      <c r="R81" s="785" t="s">
        <v>871</v>
      </c>
      <c r="S81" s="786" t="s">
        <v>775</v>
      </c>
      <c r="T81" s="785" t="s">
        <v>2</v>
      </c>
      <c r="U81" s="786" t="s">
        <v>3</v>
      </c>
      <c r="V81" s="785" t="s">
        <v>871</v>
      </c>
      <c r="W81" s="786" t="s">
        <v>775</v>
      </c>
      <c r="X81" s="785" t="s">
        <v>2</v>
      </c>
      <c r="Y81" s="786" t="s">
        <v>3</v>
      </c>
      <c r="Z81" s="785" t="s">
        <v>871</v>
      </c>
      <c r="AA81" s="786" t="s">
        <v>775</v>
      </c>
      <c r="AB81" s="785" t="s">
        <v>2</v>
      </c>
      <c r="AC81" s="786" t="s">
        <v>3</v>
      </c>
      <c r="AD81" s="785" t="s">
        <v>871</v>
      </c>
      <c r="AE81" s="786" t="s">
        <v>775</v>
      </c>
      <c r="AF81" s="785" t="s">
        <v>2</v>
      </c>
      <c r="AG81" s="786" t="s">
        <v>3</v>
      </c>
      <c r="AH81" s="785" t="s">
        <v>871</v>
      </c>
      <c r="AI81" s="786" t="s">
        <v>775</v>
      </c>
    </row>
    <row r="82" spans="1:35" x14ac:dyDescent="0.25">
      <c r="A82" s="389">
        <v>12</v>
      </c>
      <c r="B82" s="391" t="s">
        <v>100</v>
      </c>
      <c r="C82" s="302">
        <v>80012</v>
      </c>
      <c r="D82" s="338">
        <v>3</v>
      </c>
      <c r="E82" s="236">
        <f t="shared" ref="E82" si="65">D82*100/40</f>
        <v>7.5</v>
      </c>
      <c r="F82" s="292">
        <v>2</v>
      </c>
      <c r="G82" s="174">
        <v>3</v>
      </c>
      <c r="H82" s="602">
        <v>23</v>
      </c>
      <c r="I82" s="238">
        <f t="shared" ref="I82" si="66">H82*100/51</f>
        <v>45.098039215686278</v>
      </c>
      <c r="J82" s="296">
        <v>2</v>
      </c>
      <c r="K82" s="174">
        <v>4</v>
      </c>
      <c r="L82" s="602">
        <v>6</v>
      </c>
      <c r="M82" s="382">
        <f t="shared" ref="M82" si="67">L82*100/25</f>
        <v>24</v>
      </c>
      <c r="N82" s="296">
        <v>2</v>
      </c>
      <c r="O82" s="148">
        <v>3</v>
      </c>
      <c r="P82" s="338"/>
      <c r="Q82" s="238"/>
      <c r="R82" s="296"/>
      <c r="S82" s="326"/>
      <c r="T82" s="602"/>
      <c r="U82" s="382">
        <f t="shared" ref="U82" si="68">T82*100/18</f>
        <v>0</v>
      </c>
      <c r="V82" s="296"/>
      <c r="W82" s="326"/>
      <c r="X82" s="338"/>
      <c r="Y82" s="238">
        <f t="shared" ref="Y82" si="69">X82*100/23</f>
        <v>0</v>
      </c>
      <c r="Z82" s="296"/>
      <c r="AA82" s="326"/>
      <c r="AB82" s="338">
        <v>5</v>
      </c>
      <c r="AC82" s="238">
        <f t="shared" ref="AC82" si="70">AB82*100/36</f>
        <v>13.888888888888889</v>
      </c>
      <c r="AD82" s="296">
        <v>2</v>
      </c>
      <c r="AE82" s="97">
        <v>3</v>
      </c>
      <c r="AF82" s="338"/>
      <c r="AG82" s="238"/>
      <c r="AH82" s="296"/>
      <c r="AI82" s="174"/>
    </row>
    <row r="83" spans="1:35" ht="15.75" thickBot="1" x14ac:dyDescent="0.3"/>
    <row r="84" spans="1:35" ht="15.75" customHeight="1" thickBot="1" x14ac:dyDescent="0.3">
      <c r="A84" s="896">
        <v>26</v>
      </c>
      <c r="B84" s="897"/>
      <c r="C84" s="898"/>
      <c r="D84" s="961" t="s">
        <v>1</v>
      </c>
      <c r="E84" s="962"/>
      <c r="F84" s="962"/>
      <c r="G84" s="962"/>
      <c r="H84" s="961" t="s">
        <v>4</v>
      </c>
      <c r="I84" s="962"/>
      <c r="J84" s="962"/>
      <c r="K84" s="962"/>
      <c r="L84" s="961" t="s">
        <v>5</v>
      </c>
      <c r="M84" s="962"/>
      <c r="N84" s="962"/>
      <c r="O84" s="962"/>
      <c r="P84" s="961" t="s">
        <v>7</v>
      </c>
      <c r="Q84" s="962"/>
      <c r="R84" s="962"/>
      <c r="S84" s="962"/>
      <c r="T84" s="961" t="s">
        <v>8</v>
      </c>
      <c r="U84" s="962"/>
      <c r="V84" s="962"/>
      <c r="W84" s="962"/>
      <c r="X84" s="961" t="s">
        <v>146</v>
      </c>
      <c r="Y84" s="962"/>
      <c r="Z84" s="962"/>
      <c r="AA84" s="962"/>
      <c r="AB84" s="961" t="s">
        <v>10</v>
      </c>
      <c r="AC84" s="962"/>
      <c r="AD84" s="962"/>
      <c r="AE84" s="963"/>
      <c r="AF84" s="961" t="s">
        <v>34</v>
      </c>
      <c r="AG84" s="962"/>
      <c r="AH84" s="962"/>
      <c r="AI84" s="964"/>
    </row>
    <row r="85" spans="1:35" ht="44.25" x14ac:dyDescent="0.25">
      <c r="A85" s="960"/>
      <c r="B85" s="915"/>
      <c r="C85" s="915"/>
      <c r="D85" s="785" t="s">
        <v>2</v>
      </c>
      <c r="E85" s="786" t="s">
        <v>3</v>
      </c>
      <c r="F85" s="785" t="s">
        <v>871</v>
      </c>
      <c r="G85" s="786" t="s">
        <v>775</v>
      </c>
      <c r="H85" s="785" t="s">
        <v>2</v>
      </c>
      <c r="I85" s="786" t="s">
        <v>3</v>
      </c>
      <c r="J85" s="785" t="s">
        <v>871</v>
      </c>
      <c r="K85" s="786" t="s">
        <v>775</v>
      </c>
      <c r="L85" s="785" t="s">
        <v>2</v>
      </c>
      <c r="M85" s="786" t="s">
        <v>3</v>
      </c>
      <c r="N85" s="785" t="s">
        <v>871</v>
      </c>
      <c r="O85" s="786" t="s">
        <v>775</v>
      </c>
      <c r="P85" s="785" t="s">
        <v>2</v>
      </c>
      <c r="Q85" s="786" t="s">
        <v>3</v>
      </c>
      <c r="R85" s="785" t="s">
        <v>871</v>
      </c>
      <c r="S85" s="786" t="s">
        <v>775</v>
      </c>
      <c r="T85" s="785" t="s">
        <v>2</v>
      </c>
      <c r="U85" s="786" t="s">
        <v>3</v>
      </c>
      <c r="V85" s="785" t="s">
        <v>871</v>
      </c>
      <c r="W85" s="786" t="s">
        <v>775</v>
      </c>
      <c r="X85" s="785" t="s">
        <v>2</v>
      </c>
      <c r="Y85" s="786" t="s">
        <v>3</v>
      </c>
      <c r="Z85" s="785" t="s">
        <v>871</v>
      </c>
      <c r="AA85" s="786" t="s">
        <v>775</v>
      </c>
      <c r="AB85" s="785" t="s">
        <v>2</v>
      </c>
      <c r="AC85" s="786" t="s">
        <v>3</v>
      </c>
      <c r="AD85" s="785" t="s">
        <v>871</v>
      </c>
      <c r="AE85" s="786" t="s">
        <v>775</v>
      </c>
      <c r="AF85" s="785" t="s">
        <v>2</v>
      </c>
      <c r="AG85" s="786" t="s">
        <v>3</v>
      </c>
      <c r="AH85" s="785" t="s">
        <v>871</v>
      </c>
      <c r="AI85" s="786" t="s">
        <v>775</v>
      </c>
    </row>
    <row r="86" spans="1:35" x14ac:dyDescent="0.25">
      <c r="A86" s="389">
        <v>13</v>
      </c>
      <c r="B86" s="48" t="s">
        <v>101</v>
      </c>
      <c r="C86" s="302">
        <v>80013</v>
      </c>
      <c r="D86" s="256">
        <v>15</v>
      </c>
      <c r="E86" s="236">
        <f t="shared" ref="E86" si="71">D86*100/40</f>
        <v>37.5</v>
      </c>
      <c r="F86" s="292">
        <v>3</v>
      </c>
      <c r="G86" s="174">
        <v>5</v>
      </c>
      <c r="H86" s="375">
        <v>28</v>
      </c>
      <c r="I86" s="238">
        <f t="shared" ref="I86" si="72">H86*100/51</f>
        <v>54.901960784313722</v>
      </c>
      <c r="J86" s="296">
        <v>3</v>
      </c>
      <c r="K86" s="174">
        <v>5</v>
      </c>
      <c r="L86" s="375">
        <v>20</v>
      </c>
      <c r="M86" s="382">
        <f t="shared" ref="M86" si="73">L86*100/25</f>
        <v>80</v>
      </c>
      <c r="N86" s="365">
        <v>4</v>
      </c>
      <c r="O86" s="371">
        <v>4</v>
      </c>
      <c r="P86" s="338"/>
      <c r="Q86" s="238"/>
      <c r="R86" s="296"/>
      <c r="S86" s="326"/>
      <c r="T86" s="602"/>
      <c r="U86" s="382">
        <f t="shared" ref="U86" si="74">T86*100/18</f>
        <v>0</v>
      </c>
      <c r="V86" s="296"/>
      <c r="W86" s="326"/>
      <c r="X86" s="338"/>
      <c r="Y86" s="238">
        <f t="shared" ref="Y86" si="75">X86*100/23</f>
        <v>0</v>
      </c>
      <c r="Z86" s="296"/>
      <c r="AA86" s="326"/>
      <c r="AB86" s="256">
        <v>24</v>
      </c>
      <c r="AC86" s="238">
        <f t="shared" ref="AC86" si="76">AB86*100/36</f>
        <v>66.666666666666671</v>
      </c>
      <c r="AD86" s="296">
        <v>4</v>
      </c>
      <c r="AE86" s="97">
        <v>5</v>
      </c>
      <c r="AF86" s="338"/>
      <c r="AG86" s="238"/>
      <c r="AH86" s="296"/>
      <c r="AI86" s="174"/>
    </row>
    <row r="87" spans="1:35" ht="15.75" thickBot="1" x14ac:dyDescent="0.3"/>
    <row r="88" spans="1:35" ht="15.75" customHeight="1" thickBot="1" x14ac:dyDescent="0.3">
      <c r="A88" s="896">
        <v>26</v>
      </c>
      <c r="B88" s="897"/>
      <c r="C88" s="898"/>
      <c r="D88" s="961" t="s">
        <v>1</v>
      </c>
      <c r="E88" s="962"/>
      <c r="F88" s="962"/>
      <c r="G88" s="962"/>
      <c r="H88" s="961" t="s">
        <v>4</v>
      </c>
      <c r="I88" s="962"/>
      <c r="J88" s="962"/>
      <c r="K88" s="962"/>
      <c r="L88" s="961" t="s">
        <v>5</v>
      </c>
      <c r="M88" s="962"/>
      <c r="N88" s="962"/>
      <c r="O88" s="962"/>
      <c r="P88" s="961" t="s">
        <v>7</v>
      </c>
      <c r="Q88" s="962"/>
      <c r="R88" s="962"/>
      <c r="S88" s="962"/>
      <c r="T88" s="961" t="s">
        <v>8</v>
      </c>
      <c r="U88" s="962"/>
      <c r="V88" s="962"/>
      <c r="W88" s="962"/>
      <c r="X88" s="961" t="s">
        <v>146</v>
      </c>
      <c r="Y88" s="962"/>
      <c r="Z88" s="962"/>
      <c r="AA88" s="962"/>
      <c r="AB88" s="961" t="s">
        <v>10</v>
      </c>
      <c r="AC88" s="962"/>
      <c r="AD88" s="962"/>
      <c r="AE88" s="963"/>
      <c r="AF88" s="961" t="s">
        <v>34</v>
      </c>
      <c r="AG88" s="962"/>
      <c r="AH88" s="962"/>
      <c r="AI88" s="964"/>
    </row>
    <row r="89" spans="1:35" ht="44.25" x14ac:dyDescent="0.25">
      <c r="A89" s="960"/>
      <c r="B89" s="915"/>
      <c r="C89" s="915"/>
      <c r="D89" s="785" t="s">
        <v>2</v>
      </c>
      <c r="E89" s="786" t="s">
        <v>3</v>
      </c>
      <c r="F89" s="785" t="s">
        <v>871</v>
      </c>
      <c r="G89" s="786" t="s">
        <v>775</v>
      </c>
      <c r="H89" s="785" t="s">
        <v>2</v>
      </c>
      <c r="I89" s="786" t="s">
        <v>3</v>
      </c>
      <c r="J89" s="785" t="s">
        <v>871</v>
      </c>
      <c r="K89" s="786" t="s">
        <v>775</v>
      </c>
      <c r="L89" s="785" t="s">
        <v>2</v>
      </c>
      <c r="M89" s="786" t="s">
        <v>3</v>
      </c>
      <c r="N89" s="785" t="s">
        <v>871</v>
      </c>
      <c r="O89" s="786" t="s">
        <v>775</v>
      </c>
      <c r="P89" s="785" t="s">
        <v>2</v>
      </c>
      <c r="Q89" s="786" t="s">
        <v>3</v>
      </c>
      <c r="R89" s="785" t="s">
        <v>871</v>
      </c>
      <c r="S89" s="786" t="s">
        <v>775</v>
      </c>
      <c r="T89" s="785" t="s">
        <v>2</v>
      </c>
      <c r="U89" s="786" t="s">
        <v>3</v>
      </c>
      <c r="V89" s="785" t="s">
        <v>871</v>
      </c>
      <c r="W89" s="786" t="s">
        <v>775</v>
      </c>
      <c r="X89" s="785" t="s">
        <v>2</v>
      </c>
      <c r="Y89" s="786" t="s">
        <v>3</v>
      </c>
      <c r="Z89" s="785" t="s">
        <v>871</v>
      </c>
      <c r="AA89" s="786" t="s">
        <v>775</v>
      </c>
      <c r="AB89" s="785" t="s">
        <v>2</v>
      </c>
      <c r="AC89" s="786" t="s">
        <v>3</v>
      </c>
      <c r="AD89" s="785" t="s">
        <v>871</v>
      </c>
      <c r="AE89" s="786" t="s">
        <v>775</v>
      </c>
      <c r="AF89" s="785" t="s">
        <v>2</v>
      </c>
      <c r="AG89" s="786" t="s">
        <v>3</v>
      </c>
      <c r="AH89" s="785" t="s">
        <v>871</v>
      </c>
      <c r="AI89" s="786" t="s">
        <v>775</v>
      </c>
    </row>
    <row r="90" spans="1:35" x14ac:dyDescent="0.25">
      <c r="A90" s="389">
        <v>14</v>
      </c>
      <c r="B90" s="391" t="s">
        <v>102</v>
      </c>
      <c r="C90" s="302">
        <v>80014</v>
      </c>
      <c r="D90" s="338">
        <v>5</v>
      </c>
      <c r="E90" s="236">
        <f t="shared" ref="E90" si="77">D90*100/40</f>
        <v>12.5</v>
      </c>
      <c r="F90" s="292">
        <v>2</v>
      </c>
      <c r="G90" s="174">
        <v>3</v>
      </c>
      <c r="H90" s="602">
        <v>11</v>
      </c>
      <c r="I90" s="238">
        <f t="shared" ref="I90" si="78">H90*100/51</f>
        <v>21.568627450980394</v>
      </c>
      <c r="J90" s="296">
        <v>2</v>
      </c>
      <c r="K90" s="174">
        <v>3</v>
      </c>
      <c r="L90" s="602">
        <v>5</v>
      </c>
      <c r="M90" s="382">
        <f t="shared" ref="M90" si="79">L90*100/25</f>
        <v>20</v>
      </c>
      <c r="N90" s="296">
        <v>2</v>
      </c>
      <c r="O90" s="148">
        <v>3</v>
      </c>
      <c r="P90" s="338"/>
      <c r="Q90" s="238"/>
      <c r="R90" s="296"/>
      <c r="S90" s="326"/>
      <c r="T90" s="602"/>
      <c r="U90" s="382">
        <f t="shared" ref="U90" si="80">T90*100/18</f>
        <v>0</v>
      </c>
      <c r="V90" s="296"/>
      <c r="W90" s="326"/>
      <c r="X90" s="338"/>
      <c r="Y90" s="238">
        <f t="shared" ref="Y90" si="81">X90*100/23</f>
        <v>0</v>
      </c>
      <c r="Z90" s="296"/>
      <c r="AA90" s="326"/>
      <c r="AB90" s="338">
        <v>8</v>
      </c>
      <c r="AC90" s="238">
        <f t="shared" ref="AC90" si="82">AB90*100/36</f>
        <v>22.222222222222221</v>
      </c>
      <c r="AD90" s="365">
        <v>2</v>
      </c>
      <c r="AE90" s="101">
        <v>2</v>
      </c>
      <c r="AF90" s="338"/>
      <c r="AG90" s="238"/>
      <c r="AH90" s="296"/>
      <c r="AI90" s="174"/>
    </row>
    <row r="91" spans="1:35" ht="15.75" thickBot="1" x14ac:dyDescent="0.3"/>
    <row r="92" spans="1:35" ht="15.75" customHeight="1" thickBot="1" x14ac:dyDescent="0.3">
      <c r="A92" s="896">
        <v>26</v>
      </c>
      <c r="B92" s="897"/>
      <c r="C92" s="898"/>
      <c r="D92" s="961" t="s">
        <v>1</v>
      </c>
      <c r="E92" s="962"/>
      <c r="F92" s="962"/>
      <c r="G92" s="962"/>
      <c r="H92" s="961" t="s">
        <v>4</v>
      </c>
      <c r="I92" s="962"/>
      <c r="J92" s="962"/>
      <c r="K92" s="962"/>
      <c r="L92" s="961" t="s">
        <v>5</v>
      </c>
      <c r="M92" s="962"/>
      <c r="N92" s="962"/>
      <c r="O92" s="962"/>
      <c r="P92" s="961" t="s">
        <v>7</v>
      </c>
      <c r="Q92" s="962"/>
      <c r="R92" s="962"/>
      <c r="S92" s="962"/>
      <c r="T92" s="961" t="s">
        <v>8</v>
      </c>
      <c r="U92" s="962"/>
      <c r="V92" s="962"/>
      <c r="W92" s="962"/>
      <c r="X92" s="961" t="s">
        <v>146</v>
      </c>
      <c r="Y92" s="962"/>
      <c r="Z92" s="962"/>
      <c r="AA92" s="962"/>
      <c r="AB92" s="961" t="s">
        <v>10</v>
      </c>
      <c r="AC92" s="962"/>
      <c r="AD92" s="962"/>
      <c r="AE92" s="963"/>
      <c r="AF92" s="961" t="s">
        <v>34</v>
      </c>
      <c r="AG92" s="962"/>
      <c r="AH92" s="962"/>
      <c r="AI92" s="964"/>
    </row>
    <row r="93" spans="1:35" ht="44.25" x14ac:dyDescent="0.25">
      <c r="A93" s="960"/>
      <c r="B93" s="915"/>
      <c r="C93" s="915"/>
      <c r="D93" s="785" t="s">
        <v>2</v>
      </c>
      <c r="E93" s="786" t="s">
        <v>3</v>
      </c>
      <c r="F93" s="785" t="s">
        <v>871</v>
      </c>
      <c r="G93" s="786" t="s">
        <v>775</v>
      </c>
      <c r="H93" s="785" t="s">
        <v>2</v>
      </c>
      <c r="I93" s="786" t="s">
        <v>3</v>
      </c>
      <c r="J93" s="785" t="s">
        <v>871</v>
      </c>
      <c r="K93" s="786" t="s">
        <v>775</v>
      </c>
      <c r="L93" s="785" t="s">
        <v>2</v>
      </c>
      <c r="M93" s="786" t="s">
        <v>3</v>
      </c>
      <c r="N93" s="785" t="s">
        <v>871</v>
      </c>
      <c r="O93" s="786" t="s">
        <v>775</v>
      </c>
      <c r="P93" s="785" t="s">
        <v>2</v>
      </c>
      <c r="Q93" s="786" t="s">
        <v>3</v>
      </c>
      <c r="R93" s="785" t="s">
        <v>871</v>
      </c>
      <c r="S93" s="786" t="s">
        <v>775</v>
      </c>
      <c r="T93" s="785" t="s">
        <v>2</v>
      </c>
      <c r="U93" s="786" t="s">
        <v>3</v>
      </c>
      <c r="V93" s="785" t="s">
        <v>871</v>
      </c>
      <c r="W93" s="786" t="s">
        <v>775</v>
      </c>
      <c r="X93" s="785" t="s">
        <v>2</v>
      </c>
      <c r="Y93" s="786" t="s">
        <v>3</v>
      </c>
      <c r="Z93" s="785" t="s">
        <v>871</v>
      </c>
      <c r="AA93" s="786" t="s">
        <v>775</v>
      </c>
      <c r="AB93" s="785" t="s">
        <v>2</v>
      </c>
      <c r="AC93" s="786" t="s">
        <v>3</v>
      </c>
      <c r="AD93" s="785" t="s">
        <v>871</v>
      </c>
      <c r="AE93" s="786" t="s">
        <v>775</v>
      </c>
      <c r="AF93" s="785" t="s">
        <v>2</v>
      </c>
      <c r="AG93" s="786" t="s">
        <v>3</v>
      </c>
      <c r="AH93" s="785" t="s">
        <v>871</v>
      </c>
      <c r="AI93" s="786" t="s">
        <v>775</v>
      </c>
    </row>
    <row r="94" spans="1:35" x14ac:dyDescent="0.25">
      <c r="A94" s="389">
        <v>15</v>
      </c>
      <c r="B94" s="391" t="s">
        <v>103</v>
      </c>
      <c r="C94" s="302">
        <v>80021</v>
      </c>
      <c r="D94" s="338"/>
      <c r="E94" s="236"/>
      <c r="F94" s="292"/>
      <c r="G94" s="174"/>
      <c r="H94" s="602">
        <v>6</v>
      </c>
      <c r="I94" s="238">
        <f t="shared" ref="I94" si="83">H94*100/51</f>
        <v>11.764705882352942</v>
      </c>
      <c r="J94" s="365">
        <v>2</v>
      </c>
      <c r="K94" s="364">
        <v>2</v>
      </c>
      <c r="L94" s="602">
        <v>2</v>
      </c>
      <c r="M94" s="382">
        <f t="shared" ref="M94" si="84">L94*100/25</f>
        <v>8</v>
      </c>
      <c r="N94" s="365">
        <v>2</v>
      </c>
      <c r="O94" s="371">
        <v>2</v>
      </c>
      <c r="P94" s="338"/>
      <c r="Q94" s="238"/>
      <c r="R94" s="296"/>
      <c r="S94" s="174" t="s">
        <v>177</v>
      </c>
      <c r="T94" s="602"/>
      <c r="U94" s="382">
        <f t="shared" ref="U94" si="85">T94*100/18</f>
        <v>0</v>
      </c>
      <c r="V94" s="296"/>
      <c r="W94" s="326"/>
      <c r="X94" s="338"/>
      <c r="Y94" s="238">
        <f t="shared" ref="Y94" si="86">X94*100/23</f>
        <v>0</v>
      </c>
      <c r="Z94" s="296"/>
      <c r="AA94" s="326"/>
      <c r="AB94" s="338"/>
      <c r="AC94" s="238">
        <f t="shared" ref="AC94" si="87">AB94*100/60</f>
        <v>0</v>
      </c>
      <c r="AD94" s="296"/>
      <c r="AE94" s="526"/>
      <c r="AF94" s="338"/>
      <c r="AG94" s="238"/>
      <c r="AH94" s="296"/>
      <c r="AI94" s="174" t="s">
        <v>177</v>
      </c>
    </row>
    <row r="95" spans="1:35" ht="15.75" thickBot="1" x14ac:dyDescent="0.3"/>
    <row r="96" spans="1:35" ht="15.75" customHeight="1" thickBot="1" x14ac:dyDescent="0.3">
      <c r="A96" s="896">
        <v>26</v>
      </c>
      <c r="B96" s="897"/>
      <c r="C96" s="898"/>
      <c r="D96" s="961" t="s">
        <v>1</v>
      </c>
      <c r="E96" s="962"/>
      <c r="F96" s="962"/>
      <c r="G96" s="962"/>
      <c r="H96" s="961" t="s">
        <v>4</v>
      </c>
      <c r="I96" s="962"/>
      <c r="J96" s="962"/>
      <c r="K96" s="962"/>
      <c r="L96" s="961" t="s">
        <v>5</v>
      </c>
      <c r="M96" s="962"/>
      <c r="N96" s="962"/>
      <c r="O96" s="962"/>
      <c r="P96" s="961" t="s">
        <v>7</v>
      </c>
      <c r="Q96" s="962"/>
      <c r="R96" s="962"/>
      <c r="S96" s="962"/>
      <c r="T96" s="961" t="s">
        <v>8</v>
      </c>
      <c r="U96" s="962"/>
      <c r="V96" s="962"/>
      <c r="W96" s="962"/>
      <c r="X96" s="961" t="s">
        <v>146</v>
      </c>
      <c r="Y96" s="962"/>
      <c r="Z96" s="962"/>
      <c r="AA96" s="962"/>
      <c r="AB96" s="961" t="s">
        <v>10</v>
      </c>
      <c r="AC96" s="962"/>
      <c r="AD96" s="962"/>
      <c r="AE96" s="963"/>
      <c r="AF96" s="961" t="s">
        <v>34</v>
      </c>
      <c r="AG96" s="962"/>
      <c r="AH96" s="962"/>
      <c r="AI96" s="964"/>
    </row>
    <row r="97" spans="1:35" ht="44.25" x14ac:dyDescent="0.25">
      <c r="A97" s="960"/>
      <c r="B97" s="915"/>
      <c r="C97" s="915"/>
      <c r="D97" s="785" t="s">
        <v>2</v>
      </c>
      <c r="E97" s="786" t="s">
        <v>3</v>
      </c>
      <c r="F97" s="785" t="s">
        <v>871</v>
      </c>
      <c r="G97" s="786" t="s">
        <v>775</v>
      </c>
      <c r="H97" s="785" t="s">
        <v>2</v>
      </c>
      <c r="I97" s="786" t="s">
        <v>3</v>
      </c>
      <c r="J97" s="785" t="s">
        <v>871</v>
      </c>
      <c r="K97" s="786" t="s">
        <v>775</v>
      </c>
      <c r="L97" s="785" t="s">
        <v>2</v>
      </c>
      <c r="M97" s="786" t="s">
        <v>3</v>
      </c>
      <c r="N97" s="785" t="s">
        <v>871</v>
      </c>
      <c r="O97" s="786" t="s">
        <v>775</v>
      </c>
      <c r="P97" s="785" t="s">
        <v>2</v>
      </c>
      <c r="Q97" s="786" t="s">
        <v>3</v>
      </c>
      <c r="R97" s="785" t="s">
        <v>871</v>
      </c>
      <c r="S97" s="786" t="s">
        <v>775</v>
      </c>
      <c r="T97" s="785" t="s">
        <v>2</v>
      </c>
      <c r="U97" s="786" t="s">
        <v>3</v>
      </c>
      <c r="V97" s="785" t="s">
        <v>871</v>
      </c>
      <c r="W97" s="786" t="s">
        <v>775</v>
      </c>
      <c r="X97" s="785" t="s">
        <v>2</v>
      </c>
      <c r="Y97" s="786" t="s">
        <v>3</v>
      </c>
      <c r="Z97" s="785" t="s">
        <v>871</v>
      </c>
      <c r="AA97" s="786" t="s">
        <v>775</v>
      </c>
      <c r="AB97" s="785" t="s">
        <v>2</v>
      </c>
      <c r="AC97" s="786" t="s">
        <v>3</v>
      </c>
      <c r="AD97" s="785" t="s">
        <v>871</v>
      </c>
      <c r="AE97" s="786" t="s">
        <v>775</v>
      </c>
      <c r="AF97" s="785" t="s">
        <v>2</v>
      </c>
      <c r="AG97" s="786" t="s">
        <v>3</v>
      </c>
      <c r="AH97" s="785" t="s">
        <v>871</v>
      </c>
      <c r="AI97" s="786" t="s">
        <v>775</v>
      </c>
    </row>
    <row r="98" spans="1:35" x14ac:dyDescent="0.25">
      <c r="A98" s="389">
        <v>16</v>
      </c>
      <c r="B98" s="391" t="s">
        <v>104</v>
      </c>
      <c r="C98" s="302">
        <v>80022</v>
      </c>
      <c r="D98" s="338"/>
      <c r="E98" s="236"/>
      <c r="F98" s="292"/>
      <c r="G98" s="174"/>
      <c r="H98" s="602">
        <v>12</v>
      </c>
      <c r="I98" s="238">
        <f t="shared" ref="I98" si="88">H98*100/51</f>
        <v>23.529411764705884</v>
      </c>
      <c r="J98" s="296">
        <v>2</v>
      </c>
      <c r="K98" s="174">
        <v>3</v>
      </c>
      <c r="L98" s="602">
        <v>2</v>
      </c>
      <c r="M98" s="382">
        <f t="shared" ref="M98" si="89">L98*100/25</f>
        <v>8</v>
      </c>
      <c r="N98" s="365">
        <v>2</v>
      </c>
      <c r="O98" s="371">
        <v>2</v>
      </c>
      <c r="P98" s="338"/>
      <c r="Q98" s="238"/>
      <c r="R98" s="296"/>
      <c r="S98" s="174" t="s">
        <v>177</v>
      </c>
      <c r="T98" s="602"/>
      <c r="U98" s="382">
        <f t="shared" ref="U98" si="90">T98*100/18</f>
        <v>0</v>
      </c>
      <c r="V98" s="296"/>
      <c r="W98" s="326"/>
      <c r="X98" s="338"/>
      <c r="Y98" s="238">
        <f t="shared" ref="Y98" si="91">X98*100/23</f>
        <v>0</v>
      </c>
      <c r="Z98" s="296"/>
      <c r="AA98" s="326"/>
      <c r="AB98" s="338"/>
      <c r="AC98" s="238">
        <f t="shared" ref="AC98" si="92">AB98*100/60</f>
        <v>0</v>
      </c>
      <c r="AD98" s="296"/>
      <c r="AE98" s="526"/>
      <c r="AF98" s="338"/>
      <c r="AG98" s="238"/>
      <c r="AH98" s="296"/>
      <c r="AI98" s="174" t="s">
        <v>177</v>
      </c>
    </row>
    <row r="99" spans="1:35" ht="15.75" thickBot="1" x14ac:dyDescent="0.3"/>
    <row r="100" spans="1:35" ht="15.75" customHeight="1" thickBot="1" x14ac:dyDescent="0.3">
      <c r="A100" s="896">
        <v>26</v>
      </c>
      <c r="B100" s="897"/>
      <c r="C100" s="898"/>
      <c r="D100" s="961" t="s">
        <v>1</v>
      </c>
      <c r="E100" s="962"/>
      <c r="F100" s="962"/>
      <c r="G100" s="962"/>
      <c r="H100" s="961" t="s">
        <v>4</v>
      </c>
      <c r="I100" s="962"/>
      <c r="J100" s="962"/>
      <c r="K100" s="962"/>
      <c r="L100" s="961" t="s">
        <v>5</v>
      </c>
      <c r="M100" s="962"/>
      <c r="N100" s="962"/>
      <c r="O100" s="962"/>
      <c r="P100" s="961" t="s">
        <v>7</v>
      </c>
      <c r="Q100" s="962"/>
      <c r="R100" s="962"/>
      <c r="S100" s="962"/>
      <c r="T100" s="961" t="s">
        <v>8</v>
      </c>
      <c r="U100" s="962"/>
      <c r="V100" s="962"/>
      <c r="W100" s="962"/>
      <c r="X100" s="961" t="s">
        <v>146</v>
      </c>
      <c r="Y100" s="962"/>
      <c r="Z100" s="962"/>
      <c r="AA100" s="962"/>
      <c r="AB100" s="961" t="s">
        <v>10</v>
      </c>
      <c r="AC100" s="962"/>
      <c r="AD100" s="962"/>
      <c r="AE100" s="963"/>
      <c r="AF100" s="961" t="s">
        <v>34</v>
      </c>
      <c r="AG100" s="962"/>
      <c r="AH100" s="962"/>
      <c r="AI100" s="964"/>
    </row>
    <row r="101" spans="1:35" ht="44.25" x14ac:dyDescent="0.25">
      <c r="A101" s="960"/>
      <c r="B101" s="915"/>
      <c r="C101" s="915"/>
      <c r="D101" s="785" t="s">
        <v>2</v>
      </c>
      <c r="E101" s="786" t="s">
        <v>3</v>
      </c>
      <c r="F101" s="785" t="s">
        <v>871</v>
      </c>
      <c r="G101" s="786" t="s">
        <v>775</v>
      </c>
      <c r="H101" s="785" t="s">
        <v>2</v>
      </c>
      <c r="I101" s="786" t="s">
        <v>3</v>
      </c>
      <c r="J101" s="785" t="s">
        <v>871</v>
      </c>
      <c r="K101" s="786" t="s">
        <v>775</v>
      </c>
      <c r="L101" s="785" t="s">
        <v>2</v>
      </c>
      <c r="M101" s="786" t="s">
        <v>3</v>
      </c>
      <c r="N101" s="785" t="s">
        <v>871</v>
      </c>
      <c r="O101" s="786" t="s">
        <v>775</v>
      </c>
      <c r="P101" s="785" t="s">
        <v>2</v>
      </c>
      <c r="Q101" s="786" t="s">
        <v>3</v>
      </c>
      <c r="R101" s="785" t="s">
        <v>871</v>
      </c>
      <c r="S101" s="786" t="s">
        <v>775</v>
      </c>
      <c r="T101" s="785" t="s">
        <v>2</v>
      </c>
      <c r="U101" s="786" t="s">
        <v>3</v>
      </c>
      <c r="V101" s="785" t="s">
        <v>871</v>
      </c>
      <c r="W101" s="786" t="s">
        <v>775</v>
      </c>
      <c r="X101" s="785" t="s">
        <v>2</v>
      </c>
      <c r="Y101" s="786" t="s">
        <v>3</v>
      </c>
      <c r="Z101" s="785" t="s">
        <v>871</v>
      </c>
      <c r="AA101" s="786" t="s">
        <v>775</v>
      </c>
      <c r="AB101" s="785" t="s">
        <v>2</v>
      </c>
      <c r="AC101" s="786" t="s">
        <v>3</v>
      </c>
      <c r="AD101" s="785" t="s">
        <v>871</v>
      </c>
      <c r="AE101" s="786" t="s">
        <v>775</v>
      </c>
      <c r="AF101" s="785" t="s">
        <v>2</v>
      </c>
      <c r="AG101" s="786" t="s">
        <v>3</v>
      </c>
      <c r="AH101" s="785" t="s">
        <v>871</v>
      </c>
      <c r="AI101" s="786" t="s">
        <v>775</v>
      </c>
    </row>
    <row r="102" spans="1:35" x14ac:dyDescent="0.25">
      <c r="A102" s="389">
        <v>17</v>
      </c>
      <c r="B102" s="391" t="s">
        <v>105</v>
      </c>
      <c r="C102" s="302">
        <v>80023</v>
      </c>
      <c r="D102" s="338"/>
      <c r="E102" s="236"/>
      <c r="F102" s="292"/>
      <c r="G102" s="174"/>
      <c r="H102" s="375">
        <v>27</v>
      </c>
      <c r="I102" s="238">
        <f t="shared" ref="I102" si="93">H102*100/51</f>
        <v>52.941176470588232</v>
      </c>
      <c r="J102" s="365">
        <v>3</v>
      </c>
      <c r="K102" s="364">
        <v>3</v>
      </c>
      <c r="L102" s="602">
        <v>4</v>
      </c>
      <c r="M102" s="382">
        <f t="shared" ref="M102" si="94">L102*100/25</f>
        <v>16</v>
      </c>
      <c r="N102" s="365">
        <v>2</v>
      </c>
      <c r="O102" s="371">
        <v>2</v>
      </c>
      <c r="P102" s="338">
        <v>9</v>
      </c>
      <c r="Q102" s="238">
        <f>P102*100/36</f>
        <v>25</v>
      </c>
      <c r="R102" s="296">
        <v>2</v>
      </c>
      <c r="S102" s="174">
        <v>3</v>
      </c>
      <c r="T102" s="602"/>
      <c r="U102" s="382">
        <f t="shared" ref="U102" si="95">T102*100/18</f>
        <v>0</v>
      </c>
      <c r="V102" s="296"/>
      <c r="W102" s="326"/>
      <c r="X102" s="338"/>
      <c r="Y102" s="238">
        <f t="shared" ref="Y102" si="96">X102*100/23</f>
        <v>0</v>
      </c>
      <c r="Z102" s="296"/>
      <c r="AA102" s="326"/>
      <c r="AB102" s="338"/>
      <c r="AC102" s="238">
        <f t="shared" ref="AC102" si="97">AB102*100/60</f>
        <v>0</v>
      </c>
      <c r="AD102" s="296"/>
      <c r="AE102" s="526"/>
      <c r="AF102" s="338">
        <v>4</v>
      </c>
      <c r="AG102" s="238">
        <f>AF102*100/24</f>
        <v>16.666666666666668</v>
      </c>
      <c r="AH102" s="296">
        <v>2</v>
      </c>
      <c r="AI102" s="174">
        <v>4</v>
      </c>
    </row>
    <row r="103" spans="1:35" ht="15.75" thickBot="1" x14ac:dyDescent="0.3"/>
    <row r="104" spans="1:35" ht="15.75" customHeight="1" thickBot="1" x14ac:dyDescent="0.3">
      <c r="A104" s="896">
        <v>26</v>
      </c>
      <c r="B104" s="897"/>
      <c r="C104" s="898"/>
      <c r="D104" s="961" t="s">
        <v>1</v>
      </c>
      <c r="E104" s="962"/>
      <c r="F104" s="962"/>
      <c r="G104" s="962"/>
      <c r="H104" s="961" t="s">
        <v>4</v>
      </c>
      <c r="I104" s="962"/>
      <c r="J104" s="962"/>
      <c r="K104" s="962"/>
      <c r="L104" s="961" t="s">
        <v>5</v>
      </c>
      <c r="M104" s="962"/>
      <c r="N104" s="962"/>
      <c r="O104" s="962"/>
      <c r="P104" s="961" t="s">
        <v>7</v>
      </c>
      <c r="Q104" s="962"/>
      <c r="R104" s="962"/>
      <c r="S104" s="962"/>
      <c r="T104" s="961" t="s">
        <v>8</v>
      </c>
      <c r="U104" s="962"/>
      <c r="V104" s="962"/>
      <c r="W104" s="962"/>
      <c r="X104" s="961" t="s">
        <v>146</v>
      </c>
      <c r="Y104" s="962"/>
      <c r="Z104" s="962"/>
      <c r="AA104" s="962"/>
      <c r="AB104" s="961" t="s">
        <v>10</v>
      </c>
      <c r="AC104" s="962"/>
      <c r="AD104" s="962"/>
      <c r="AE104" s="963"/>
      <c r="AF104" s="961" t="s">
        <v>34</v>
      </c>
      <c r="AG104" s="962"/>
      <c r="AH104" s="962"/>
      <c r="AI104" s="964"/>
    </row>
    <row r="105" spans="1:35" ht="44.25" x14ac:dyDescent="0.25">
      <c r="A105" s="960"/>
      <c r="B105" s="915"/>
      <c r="C105" s="915"/>
      <c r="D105" s="785" t="s">
        <v>2</v>
      </c>
      <c r="E105" s="786" t="s">
        <v>3</v>
      </c>
      <c r="F105" s="785" t="s">
        <v>871</v>
      </c>
      <c r="G105" s="786" t="s">
        <v>775</v>
      </c>
      <c r="H105" s="785" t="s">
        <v>2</v>
      </c>
      <c r="I105" s="786" t="s">
        <v>3</v>
      </c>
      <c r="J105" s="785" t="s">
        <v>871</v>
      </c>
      <c r="K105" s="786" t="s">
        <v>775</v>
      </c>
      <c r="L105" s="785" t="s">
        <v>2</v>
      </c>
      <c r="M105" s="786" t="s">
        <v>3</v>
      </c>
      <c r="N105" s="785" t="s">
        <v>871</v>
      </c>
      <c r="O105" s="786" t="s">
        <v>775</v>
      </c>
      <c r="P105" s="785" t="s">
        <v>2</v>
      </c>
      <c r="Q105" s="786" t="s">
        <v>3</v>
      </c>
      <c r="R105" s="785" t="s">
        <v>871</v>
      </c>
      <c r="S105" s="786" t="s">
        <v>775</v>
      </c>
      <c r="T105" s="785" t="s">
        <v>2</v>
      </c>
      <c r="U105" s="786" t="s">
        <v>3</v>
      </c>
      <c r="V105" s="785" t="s">
        <v>871</v>
      </c>
      <c r="W105" s="786" t="s">
        <v>775</v>
      </c>
      <c r="X105" s="785" t="s">
        <v>2</v>
      </c>
      <c r="Y105" s="786" t="s">
        <v>3</v>
      </c>
      <c r="Z105" s="785" t="s">
        <v>871</v>
      </c>
      <c r="AA105" s="786" t="s">
        <v>775</v>
      </c>
      <c r="AB105" s="785" t="s">
        <v>2</v>
      </c>
      <c r="AC105" s="786" t="s">
        <v>3</v>
      </c>
      <c r="AD105" s="785" t="s">
        <v>871</v>
      </c>
      <c r="AE105" s="786" t="s">
        <v>775</v>
      </c>
      <c r="AF105" s="785" t="s">
        <v>2</v>
      </c>
      <c r="AG105" s="786" t="s">
        <v>3</v>
      </c>
      <c r="AH105" s="785" t="s">
        <v>871</v>
      </c>
      <c r="AI105" s="786" t="s">
        <v>775</v>
      </c>
    </row>
    <row r="106" spans="1:35" x14ac:dyDescent="0.25">
      <c r="A106" s="389">
        <v>18</v>
      </c>
      <c r="B106" s="391" t="s">
        <v>106</v>
      </c>
      <c r="C106" s="302">
        <v>80024</v>
      </c>
      <c r="D106" s="338"/>
      <c r="E106" s="236"/>
      <c r="F106" s="292"/>
      <c r="G106" s="174"/>
      <c r="H106" s="375">
        <v>35</v>
      </c>
      <c r="I106" s="238">
        <f t="shared" ref="I106" si="98">H106*100/51</f>
        <v>68.627450980392155</v>
      </c>
      <c r="J106" s="365">
        <v>4</v>
      </c>
      <c r="K106" s="364">
        <v>4</v>
      </c>
      <c r="L106" s="375">
        <v>14</v>
      </c>
      <c r="M106" s="382">
        <f t="shared" ref="M106" si="99">L106*100/25</f>
        <v>56</v>
      </c>
      <c r="N106" s="365">
        <v>3</v>
      </c>
      <c r="O106" s="371">
        <v>3</v>
      </c>
      <c r="P106" s="338"/>
      <c r="Q106" s="238"/>
      <c r="R106" s="296"/>
      <c r="S106" s="174" t="s">
        <v>177</v>
      </c>
      <c r="T106" s="602"/>
      <c r="U106" s="382">
        <f t="shared" ref="U106" si="100">T106*100/18</f>
        <v>0</v>
      </c>
      <c r="V106" s="296"/>
      <c r="W106" s="326"/>
      <c r="X106" s="338"/>
      <c r="Y106" s="238">
        <f t="shared" ref="Y106" si="101">X106*100/23</f>
        <v>0</v>
      </c>
      <c r="Z106" s="296"/>
      <c r="AA106" s="326"/>
      <c r="AB106" s="338"/>
      <c r="AC106" s="238">
        <f t="shared" ref="AC106" si="102">AB106*100/60</f>
        <v>0</v>
      </c>
      <c r="AD106" s="296"/>
      <c r="AE106" s="526"/>
      <c r="AF106" s="338"/>
      <c r="AG106" s="238"/>
      <c r="AH106" s="296"/>
      <c r="AI106" s="174" t="s">
        <v>177</v>
      </c>
    </row>
    <row r="107" spans="1:35" ht="15.75" thickBot="1" x14ac:dyDescent="0.3"/>
    <row r="108" spans="1:35" ht="15.75" customHeight="1" thickBot="1" x14ac:dyDescent="0.3">
      <c r="A108" s="896">
        <v>26</v>
      </c>
      <c r="B108" s="897"/>
      <c r="C108" s="898"/>
      <c r="D108" s="961" t="s">
        <v>1</v>
      </c>
      <c r="E108" s="962"/>
      <c r="F108" s="962"/>
      <c r="G108" s="962"/>
      <c r="H108" s="961" t="s">
        <v>4</v>
      </c>
      <c r="I108" s="962"/>
      <c r="J108" s="962"/>
      <c r="K108" s="962"/>
      <c r="L108" s="961" t="s">
        <v>5</v>
      </c>
      <c r="M108" s="962"/>
      <c r="N108" s="962"/>
      <c r="O108" s="962"/>
      <c r="P108" s="961" t="s">
        <v>7</v>
      </c>
      <c r="Q108" s="962"/>
      <c r="R108" s="962"/>
      <c r="S108" s="962"/>
      <c r="T108" s="961" t="s">
        <v>8</v>
      </c>
      <c r="U108" s="962"/>
      <c r="V108" s="962"/>
      <c r="W108" s="962"/>
      <c r="X108" s="961" t="s">
        <v>146</v>
      </c>
      <c r="Y108" s="962"/>
      <c r="Z108" s="962"/>
      <c r="AA108" s="962"/>
      <c r="AB108" s="961" t="s">
        <v>10</v>
      </c>
      <c r="AC108" s="962"/>
      <c r="AD108" s="962"/>
      <c r="AE108" s="963"/>
      <c r="AF108" s="961" t="s">
        <v>34</v>
      </c>
      <c r="AG108" s="962"/>
      <c r="AH108" s="962"/>
      <c r="AI108" s="964"/>
    </row>
    <row r="109" spans="1:35" ht="44.25" x14ac:dyDescent="0.25">
      <c r="A109" s="960"/>
      <c r="B109" s="915"/>
      <c r="C109" s="915"/>
      <c r="D109" s="785" t="s">
        <v>2</v>
      </c>
      <c r="E109" s="786" t="s">
        <v>3</v>
      </c>
      <c r="F109" s="785" t="s">
        <v>871</v>
      </c>
      <c r="G109" s="786" t="s">
        <v>775</v>
      </c>
      <c r="H109" s="785" t="s">
        <v>2</v>
      </c>
      <c r="I109" s="786" t="s">
        <v>3</v>
      </c>
      <c r="J109" s="785" t="s">
        <v>871</v>
      </c>
      <c r="K109" s="786" t="s">
        <v>775</v>
      </c>
      <c r="L109" s="785" t="s">
        <v>2</v>
      </c>
      <c r="M109" s="786" t="s">
        <v>3</v>
      </c>
      <c r="N109" s="785" t="s">
        <v>871</v>
      </c>
      <c r="O109" s="786" t="s">
        <v>775</v>
      </c>
      <c r="P109" s="785" t="s">
        <v>2</v>
      </c>
      <c r="Q109" s="786" t="s">
        <v>3</v>
      </c>
      <c r="R109" s="785" t="s">
        <v>871</v>
      </c>
      <c r="S109" s="786" t="s">
        <v>775</v>
      </c>
      <c r="T109" s="785" t="s">
        <v>2</v>
      </c>
      <c r="U109" s="786" t="s">
        <v>3</v>
      </c>
      <c r="V109" s="785" t="s">
        <v>871</v>
      </c>
      <c r="W109" s="786" t="s">
        <v>775</v>
      </c>
      <c r="X109" s="785" t="s">
        <v>2</v>
      </c>
      <c r="Y109" s="786" t="s">
        <v>3</v>
      </c>
      <c r="Z109" s="785" t="s">
        <v>871</v>
      </c>
      <c r="AA109" s="786" t="s">
        <v>775</v>
      </c>
      <c r="AB109" s="785" t="s">
        <v>2</v>
      </c>
      <c r="AC109" s="786" t="s">
        <v>3</v>
      </c>
      <c r="AD109" s="785" t="s">
        <v>871</v>
      </c>
      <c r="AE109" s="786" t="s">
        <v>775</v>
      </c>
      <c r="AF109" s="785" t="s">
        <v>2</v>
      </c>
      <c r="AG109" s="786" t="s">
        <v>3</v>
      </c>
      <c r="AH109" s="785" t="s">
        <v>871</v>
      </c>
      <c r="AI109" s="786" t="s">
        <v>775</v>
      </c>
    </row>
    <row r="110" spans="1:35" x14ac:dyDescent="0.25">
      <c r="A110" s="389">
        <v>19</v>
      </c>
      <c r="B110" s="391" t="s">
        <v>107</v>
      </c>
      <c r="C110" s="302">
        <v>80025</v>
      </c>
      <c r="D110" s="338"/>
      <c r="E110" s="236"/>
      <c r="F110" s="292"/>
      <c r="G110" s="174"/>
      <c r="H110" s="375">
        <v>35</v>
      </c>
      <c r="I110" s="238">
        <f t="shared" ref="I110" si="103">H110*100/51</f>
        <v>68.627450980392155</v>
      </c>
      <c r="J110" s="365">
        <v>4</v>
      </c>
      <c r="K110" s="364">
        <v>4</v>
      </c>
      <c r="L110" s="602">
        <v>3</v>
      </c>
      <c r="M110" s="382">
        <f t="shared" ref="M110" si="104">L110*100/25</f>
        <v>12</v>
      </c>
      <c r="N110" s="365">
        <v>2</v>
      </c>
      <c r="O110" s="371">
        <v>2</v>
      </c>
      <c r="P110" s="338">
        <v>7</v>
      </c>
      <c r="Q110" s="238">
        <f t="shared" ref="Q110" si="105">P110*100/36</f>
        <v>19.444444444444443</v>
      </c>
      <c r="R110" s="296">
        <v>2</v>
      </c>
      <c r="S110" s="174">
        <v>3</v>
      </c>
      <c r="T110" s="602"/>
      <c r="U110" s="382">
        <f t="shared" ref="U110" si="106">T110*100/18</f>
        <v>0</v>
      </c>
      <c r="V110" s="296"/>
      <c r="W110" s="326"/>
      <c r="X110" s="338"/>
      <c r="Y110" s="238">
        <f t="shared" ref="Y110" si="107">X110*100/23</f>
        <v>0</v>
      </c>
      <c r="Z110" s="296"/>
      <c r="AA110" s="326"/>
      <c r="AB110" s="338"/>
      <c r="AC110" s="238">
        <f t="shared" ref="AC110" si="108">AB110*100/60</f>
        <v>0</v>
      </c>
      <c r="AD110" s="296"/>
      <c r="AE110" s="526"/>
      <c r="AF110" s="338">
        <v>6</v>
      </c>
      <c r="AG110" s="238">
        <f t="shared" ref="AG110" si="109">AF110*100/24</f>
        <v>25</v>
      </c>
      <c r="AH110" s="296">
        <v>2</v>
      </c>
      <c r="AI110" s="174">
        <v>3</v>
      </c>
    </row>
    <row r="111" spans="1:35" ht="15.75" thickBot="1" x14ac:dyDescent="0.3"/>
    <row r="112" spans="1:35" ht="15.75" customHeight="1" thickBot="1" x14ac:dyDescent="0.3">
      <c r="A112" s="896">
        <v>26</v>
      </c>
      <c r="B112" s="897"/>
      <c r="C112" s="898"/>
      <c r="D112" s="961" t="s">
        <v>1</v>
      </c>
      <c r="E112" s="962"/>
      <c r="F112" s="962"/>
      <c r="G112" s="962"/>
      <c r="H112" s="961" t="s">
        <v>4</v>
      </c>
      <c r="I112" s="962"/>
      <c r="J112" s="962"/>
      <c r="K112" s="962"/>
      <c r="L112" s="961" t="s">
        <v>5</v>
      </c>
      <c r="M112" s="962"/>
      <c r="N112" s="962"/>
      <c r="O112" s="962"/>
      <c r="P112" s="961" t="s">
        <v>7</v>
      </c>
      <c r="Q112" s="962"/>
      <c r="R112" s="962"/>
      <c r="S112" s="962"/>
      <c r="T112" s="961" t="s">
        <v>8</v>
      </c>
      <c r="U112" s="962"/>
      <c r="V112" s="962"/>
      <c r="W112" s="962"/>
      <c r="X112" s="961" t="s">
        <v>146</v>
      </c>
      <c r="Y112" s="962"/>
      <c r="Z112" s="962"/>
      <c r="AA112" s="962"/>
      <c r="AB112" s="961" t="s">
        <v>10</v>
      </c>
      <c r="AC112" s="962"/>
      <c r="AD112" s="962"/>
      <c r="AE112" s="963"/>
      <c r="AF112" s="961" t="s">
        <v>34</v>
      </c>
      <c r="AG112" s="962"/>
      <c r="AH112" s="962"/>
      <c r="AI112" s="964"/>
    </row>
    <row r="113" spans="1:35" ht="44.25" x14ac:dyDescent="0.25">
      <c r="A113" s="960"/>
      <c r="B113" s="915"/>
      <c r="C113" s="915"/>
      <c r="D113" s="785" t="s">
        <v>2</v>
      </c>
      <c r="E113" s="786" t="s">
        <v>3</v>
      </c>
      <c r="F113" s="785" t="s">
        <v>871</v>
      </c>
      <c r="G113" s="786" t="s">
        <v>775</v>
      </c>
      <c r="H113" s="785" t="s">
        <v>2</v>
      </c>
      <c r="I113" s="786" t="s">
        <v>3</v>
      </c>
      <c r="J113" s="785" t="s">
        <v>871</v>
      </c>
      <c r="K113" s="786" t="s">
        <v>775</v>
      </c>
      <c r="L113" s="785" t="s">
        <v>2</v>
      </c>
      <c r="M113" s="786" t="s">
        <v>3</v>
      </c>
      <c r="N113" s="785" t="s">
        <v>871</v>
      </c>
      <c r="O113" s="786" t="s">
        <v>775</v>
      </c>
      <c r="P113" s="785" t="s">
        <v>2</v>
      </c>
      <c r="Q113" s="786" t="s">
        <v>3</v>
      </c>
      <c r="R113" s="785" t="s">
        <v>871</v>
      </c>
      <c r="S113" s="786" t="s">
        <v>775</v>
      </c>
      <c r="T113" s="785" t="s">
        <v>2</v>
      </c>
      <c r="U113" s="786" t="s">
        <v>3</v>
      </c>
      <c r="V113" s="785" t="s">
        <v>871</v>
      </c>
      <c r="W113" s="786" t="s">
        <v>775</v>
      </c>
      <c r="X113" s="785" t="s">
        <v>2</v>
      </c>
      <c r="Y113" s="786" t="s">
        <v>3</v>
      </c>
      <c r="Z113" s="785" t="s">
        <v>871</v>
      </c>
      <c r="AA113" s="786" t="s">
        <v>775</v>
      </c>
      <c r="AB113" s="785" t="s">
        <v>2</v>
      </c>
      <c r="AC113" s="786" t="s">
        <v>3</v>
      </c>
      <c r="AD113" s="785" t="s">
        <v>871</v>
      </c>
      <c r="AE113" s="786" t="s">
        <v>775</v>
      </c>
      <c r="AF113" s="785" t="s">
        <v>2</v>
      </c>
      <c r="AG113" s="786" t="s">
        <v>3</v>
      </c>
      <c r="AH113" s="785" t="s">
        <v>871</v>
      </c>
      <c r="AI113" s="786" t="s">
        <v>775</v>
      </c>
    </row>
    <row r="114" spans="1:35" x14ac:dyDescent="0.25">
      <c r="A114" s="389">
        <v>20</v>
      </c>
      <c r="B114" s="48" t="s">
        <v>108</v>
      </c>
      <c r="C114" s="302">
        <v>80026</v>
      </c>
      <c r="D114" s="338"/>
      <c r="E114" s="236"/>
      <c r="F114" s="292"/>
      <c r="G114" s="174"/>
      <c r="H114" s="375">
        <v>30</v>
      </c>
      <c r="I114" s="238">
        <f t="shared" ref="I114" si="110">H114*100/51</f>
        <v>58.823529411764703</v>
      </c>
      <c r="J114" s="365">
        <v>3</v>
      </c>
      <c r="K114" s="364">
        <v>3</v>
      </c>
      <c r="L114" s="375">
        <v>12</v>
      </c>
      <c r="M114" s="382">
        <f t="shared" ref="M114" si="111">L114*100/25</f>
        <v>48</v>
      </c>
      <c r="N114" s="365">
        <v>3</v>
      </c>
      <c r="O114" s="371">
        <v>3</v>
      </c>
      <c r="P114" s="338"/>
      <c r="Q114" s="238"/>
      <c r="R114" s="296"/>
      <c r="S114" s="174" t="s">
        <v>177</v>
      </c>
      <c r="T114" s="602"/>
      <c r="U114" s="382">
        <f t="shared" ref="U114" si="112">T114*100/18</f>
        <v>0</v>
      </c>
      <c r="V114" s="296"/>
      <c r="W114" s="326"/>
      <c r="X114" s="338"/>
      <c r="Y114" s="238">
        <f t="shared" ref="Y114" si="113">X114*100/23</f>
        <v>0</v>
      </c>
      <c r="Z114" s="296"/>
      <c r="AA114" s="326"/>
      <c r="AB114" s="338"/>
      <c r="AC114" s="238">
        <f t="shared" ref="AC114" si="114">AB114*100/60</f>
        <v>0</v>
      </c>
      <c r="AD114" s="296"/>
      <c r="AE114" s="526"/>
      <c r="AF114" s="338">
        <v>2</v>
      </c>
      <c r="AG114" s="238">
        <f t="shared" ref="AG114" si="115">AF114*100/24</f>
        <v>8.3333333333333339</v>
      </c>
      <c r="AH114" s="296">
        <v>2</v>
      </c>
      <c r="AI114" s="174">
        <v>4</v>
      </c>
    </row>
    <row r="115" spans="1:35" ht="15.75" thickBot="1" x14ac:dyDescent="0.3"/>
    <row r="116" spans="1:35" ht="15.75" customHeight="1" thickBot="1" x14ac:dyDescent="0.3">
      <c r="A116" s="896">
        <v>26</v>
      </c>
      <c r="B116" s="897"/>
      <c r="C116" s="898"/>
      <c r="D116" s="961" t="s">
        <v>1</v>
      </c>
      <c r="E116" s="962"/>
      <c r="F116" s="962"/>
      <c r="G116" s="962"/>
      <c r="H116" s="961" t="s">
        <v>4</v>
      </c>
      <c r="I116" s="962"/>
      <c r="J116" s="962"/>
      <c r="K116" s="962"/>
      <c r="L116" s="961" t="s">
        <v>5</v>
      </c>
      <c r="M116" s="962"/>
      <c r="N116" s="962"/>
      <c r="O116" s="962"/>
      <c r="P116" s="961" t="s">
        <v>7</v>
      </c>
      <c r="Q116" s="962"/>
      <c r="R116" s="962"/>
      <c r="S116" s="962"/>
      <c r="T116" s="961" t="s">
        <v>8</v>
      </c>
      <c r="U116" s="962"/>
      <c r="V116" s="962"/>
      <c r="W116" s="962"/>
      <c r="X116" s="961" t="s">
        <v>146</v>
      </c>
      <c r="Y116" s="962"/>
      <c r="Z116" s="962"/>
      <c r="AA116" s="962"/>
      <c r="AB116" s="961" t="s">
        <v>10</v>
      </c>
      <c r="AC116" s="962"/>
      <c r="AD116" s="962"/>
      <c r="AE116" s="963"/>
      <c r="AF116" s="961" t="s">
        <v>34</v>
      </c>
      <c r="AG116" s="962"/>
      <c r="AH116" s="962"/>
      <c r="AI116" s="964"/>
    </row>
    <row r="117" spans="1:35" ht="44.25" x14ac:dyDescent="0.25">
      <c r="A117" s="960"/>
      <c r="B117" s="915"/>
      <c r="C117" s="915"/>
      <c r="D117" s="785" t="s">
        <v>2</v>
      </c>
      <c r="E117" s="786" t="s">
        <v>3</v>
      </c>
      <c r="F117" s="785" t="s">
        <v>871</v>
      </c>
      <c r="G117" s="786" t="s">
        <v>775</v>
      </c>
      <c r="H117" s="785" t="s">
        <v>2</v>
      </c>
      <c r="I117" s="786" t="s">
        <v>3</v>
      </c>
      <c r="J117" s="785" t="s">
        <v>871</v>
      </c>
      <c r="K117" s="786" t="s">
        <v>775</v>
      </c>
      <c r="L117" s="785" t="s">
        <v>2</v>
      </c>
      <c r="M117" s="786" t="s">
        <v>3</v>
      </c>
      <c r="N117" s="785" t="s">
        <v>871</v>
      </c>
      <c r="O117" s="786" t="s">
        <v>775</v>
      </c>
      <c r="P117" s="785" t="s">
        <v>2</v>
      </c>
      <c r="Q117" s="786" t="s">
        <v>3</v>
      </c>
      <c r="R117" s="785" t="s">
        <v>871</v>
      </c>
      <c r="S117" s="786" t="s">
        <v>775</v>
      </c>
      <c r="T117" s="785" t="s">
        <v>2</v>
      </c>
      <c r="U117" s="786" t="s">
        <v>3</v>
      </c>
      <c r="V117" s="785" t="s">
        <v>871</v>
      </c>
      <c r="W117" s="786" t="s">
        <v>775</v>
      </c>
      <c r="X117" s="785" t="s">
        <v>2</v>
      </c>
      <c r="Y117" s="786" t="s">
        <v>3</v>
      </c>
      <c r="Z117" s="785" t="s">
        <v>871</v>
      </c>
      <c r="AA117" s="786" t="s">
        <v>775</v>
      </c>
      <c r="AB117" s="785" t="s">
        <v>2</v>
      </c>
      <c r="AC117" s="786" t="s">
        <v>3</v>
      </c>
      <c r="AD117" s="785" t="s">
        <v>871</v>
      </c>
      <c r="AE117" s="786" t="s">
        <v>775</v>
      </c>
      <c r="AF117" s="785" t="s">
        <v>2</v>
      </c>
      <c r="AG117" s="786" t="s">
        <v>3</v>
      </c>
      <c r="AH117" s="785" t="s">
        <v>871</v>
      </c>
      <c r="AI117" s="786" t="s">
        <v>775</v>
      </c>
    </row>
    <row r="118" spans="1:35" x14ac:dyDescent="0.25">
      <c r="A118" s="389">
        <v>21</v>
      </c>
      <c r="B118" s="48" t="s">
        <v>109</v>
      </c>
      <c r="C118" s="302">
        <v>80027</v>
      </c>
      <c r="D118" s="338"/>
      <c r="E118" s="236"/>
      <c r="F118" s="292"/>
      <c r="G118" s="174"/>
      <c r="H118" s="602"/>
      <c r="I118" s="238"/>
      <c r="J118" s="296"/>
      <c r="K118" s="174" t="s">
        <v>177</v>
      </c>
      <c r="L118" s="602"/>
      <c r="M118" s="382"/>
      <c r="N118" s="296"/>
      <c r="O118" s="148" t="s">
        <v>177</v>
      </c>
      <c r="P118" s="256">
        <v>23</v>
      </c>
      <c r="Q118" s="238">
        <f t="shared" ref="Q118" si="116">P118*100/36</f>
        <v>63.888888888888886</v>
      </c>
      <c r="R118" s="296">
        <v>4</v>
      </c>
      <c r="S118" s="174">
        <v>5</v>
      </c>
      <c r="T118" s="602"/>
      <c r="U118" s="382">
        <f t="shared" ref="U118" si="117">T118*100/26</f>
        <v>0</v>
      </c>
      <c r="V118" s="296"/>
      <c r="W118" s="326"/>
      <c r="X118" s="338"/>
      <c r="Y118" s="238">
        <f t="shared" ref="Y118" si="118">X118*100/23</f>
        <v>0</v>
      </c>
      <c r="Z118" s="296"/>
      <c r="AA118" s="326"/>
      <c r="AB118" s="338"/>
      <c r="AC118" s="238">
        <f t="shared" ref="AC118" si="119">AB118*100/60</f>
        <v>0</v>
      </c>
      <c r="AD118" s="296"/>
      <c r="AE118" s="526"/>
      <c r="AF118" s="338">
        <v>4</v>
      </c>
      <c r="AG118" s="238">
        <f t="shared" ref="AG118" si="120">AF118*100/24</f>
        <v>16.666666666666668</v>
      </c>
      <c r="AH118" s="296">
        <v>2</v>
      </c>
      <c r="AI118" s="174">
        <v>4</v>
      </c>
    </row>
    <row r="119" spans="1:35" ht="15.75" thickBot="1" x14ac:dyDescent="0.3"/>
    <row r="120" spans="1:35" ht="15.75" customHeight="1" thickBot="1" x14ac:dyDescent="0.3">
      <c r="A120" s="896">
        <v>26</v>
      </c>
      <c r="B120" s="897"/>
      <c r="C120" s="898"/>
      <c r="D120" s="961" t="s">
        <v>1</v>
      </c>
      <c r="E120" s="962"/>
      <c r="F120" s="962"/>
      <c r="G120" s="962"/>
      <c r="H120" s="961" t="s">
        <v>4</v>
      </c>
      <c r="I120" s="962"/>
      <c r="J120" s="962"/>
      <c r="K120" s="962"/>
      <c r="L120" s="961" t="s">
        <v>5</v>
      </c>
      <c r="M120" s="962"/>
      <c r="N120" s="962"/>
      <c r="O120" s="962"/>
      <c r="P120" s="961" t="s">
        <v>7</v>
      </c>
      <c r="Q120" s="962"/>
      <c r="R120" s="962"/>
      <c r="S120" s="962"/>
      <c r="T120" s="961" t="s">
        <v>8</v>
      </c>
      <c r="U120" s="962"/>
      <c r="V120" s="962"/>
      <c r="W120" s="962"/>
      <c r="X120" s="961" t="s">
        <v>146</v>
      </c>
      <c r="Y120" s="962"/>
      <c r="Z120" s="962"/>
      <c r="AA120" s="962"/>
      <c r="AB120" s="961" t="s">
        <v>10</v>
      </c>
      <c r="AC120" s="962"/>
      <c r="AD120" s="962"/>
      <c r="AE120" s="963"/>
      <c r="AF120" s="961" t="s">
        <v>34</v>
      </c>
      <c r="AG120" s="962"/>
      <c r="AH120" s="962"/>
      <c r="AI120" s="964"/>
    </row>
    <row r="121" spans="1:35" ht="44.25" x14ac:dyDescent="0.25">
      <c r="A121" s="960"/>
      <c r="B121" s="915"/>
      <c r="C121" s="915"/>
      <c r="D121" s="785" t="s">
        <v>2</v>
      </c>
      <c r="E121" s="786" t="s">
        <v>3</v>
      </c>
      <c r="F121" s="785" t="s">
        <v>871</v>
      </c>
      <c r="G121" s="786" t="s">
        <v>775</v>
      </c>
      <c r="H121" s="785" t="s">
        <v>2</v>
      </c>
      <c r="I121" s="786" t="s">
        <v>3</v>
      </c>
      <c r="J121" s="785" t="s">
        <v>871</v>
      </c>
      <c r="K121" s="786" t="s">
        <v>775</v>
      </c>
      <c r="L121" s="785" t="s">
        <v>2</v>
      </c>
      <c r="M121" s="786" t="s">
        <v>3</v>
      </c>
      <c r="N121" s="785" t="s">
        <v>871</v>
      </c>
      <c r="O121" s="786" t="s">
        <v>775</v>
      </c>
      <c r="P121" s="785" t="s">
        <v>2</v>
      </c>
      <c r="Q121" s="786" t="s">
        <v>3</v>
      </c>
      <c r="R121" s="785" t="s">
        <v>871</v>
      </c>
      <c r="S121" s="786" t="s">
        <v>775</v>
      </c>
      <c r="T121" s="785" t="s">
        <v>2</v>
      </c>
      <c r="U121" s="786" t="s">
        <v>3</v>
      </c>
      <c r="V121" s="785" t="s">
        <v>871</v>
      </c>
      <c r="W121" s="786" t="s">
        <v>775</v>
      </c>
      <c r="X121" s="785" t="s">
        <v>2</v>
      </c>
      <c r="Y121" s="786" t="s">
        <v>3</v>
      </c>
      <c r="Z121" s="785" t="s">
        <v>871</v>
      </c>
      <c r="AA121" s="786" t="s">
        <v>775</v>
      </c>
      <c r="AB121" s="785" t="s">
        <v>2</v>
      </c>
      <c r="AC121" s="786" t="s">
        <v>3</v>
      </c>
      <c r="AD121" s="785" t="s">
        <v>871</v>
      </c>
      <c r="AE121" s="786" t="s">
        <v>775</v>
      </c>
      <c r="AF121" s="785" t="s">
        <v>2</v>
      </c>
      <c r="AG121" s="786" t="s">
        <v>3</v>
      </c>
      <c r="AH121" s="785" t="s">
        <v>871</v>
      </c>
      <c r="AI121" s="786" t="s">
        <v>775</v>
      </c>
    </row>
    <row r="122" spans="1:35" x14ac:dyDescent="0.25">
      <c r="A122" s="389">
        <v>22</v>
      </c>
      <c r="B122" s="48" t="s">
        <v>111</v>
      </c>
      <c r="C122" s="302">
        <v>80028</v>
      </c>
      <c r="D122" s="338"/>
      <c r="E122" s="236"/>
      <c r="F122" s="292"/>
      <c r="G122" s="174"/>
      <c r="H122" s="375">
        <v>49</v>
      </c>
      <c r="I122" s="238">
        <f t="shared" ref="I122" si="121">H122*100/51</f>
        <v>96.078431372549019</v>
      </c>
      <c r="J122" s="296">
        <v>5</v>
      </c>
      <c r="K122" s="174">
        <v>4</v>
      </c>
      <c r="L122" s="375">
        <v>15</v>
      </c>
      <c r="M122" s="382">
        <f t="shared" ref="M122" si="122">L122*100/25</f>
        <v>60</v>
      </c>
      <c r="N122" s="296">
        <v>4</v>
      </c>
      <c r="O122" s="148">
        <v>5</v>
      </c>
      <c r="P122" s="256">
        <v>24</v>
      </c>
      <c r="Q122" s="238">
        <f t="shared" ref="Q122" si="123">P122*100/36</f>
        <v>66.666666666666671</v>
      </c>
      <c r="R122" s="296">
        <v>4</v>
      </c>
      <c r="S122" s="174">
        <v>5</v>
      </c>
      <c r="T122" s="602"/>
      <c r="U122" s="382">
        <f t="shared" ref="U122" si="124">T122*100/26</f>
        <v>0</v>
      </c>
      <c r="V122" s="296"/>
      <c r="W122" s="326"/>
      <c r="X122" s="338"/>
      <c r="Y122" s="238">
        <f t="shared" ref="Y122" si="125">X122*100/23</f>
        <v>0</v>
      </c>
      <c r="Z122" s="296"/>
      <c r="AA122" s="326"/>
      <c r="AB122" s="338"/>
      <c r="AC122" s="238">
        <f t="shared" ref="AC122" si="126">AB122*100/60</f>
        <v>0</v>
      </c>
      <c r="AD122" s="296"/>
      <c r="AE122" s="526"/>
      <c r="AF122" s="256">
        <v>8</v>
      </c>
      <c r="AG122" s="238">
        <f t="shared" ref="AG122" si="127">AF122*100/24</f>
        <v>33.333333333333336</v>
      </c>
      <c r="AH122" s="296">
        <v>3</v>
      </c>
      <c r="AI122" s="174">
        <v>5</v>
      </c>
    </row>
    <row r="123" spans="1:35" ht="15.75" thickBot="1" x14ac:dyDescent="0.3"/>
    <row r="124" spans="1:35" ht="15.75" customHeight="1" thickBot="1" x14ac:dyDescent="0.3">
      <c r="A124" s="896">
        <v>26</v>
      </c>
      <c r="B124" s="897"/>
      <c r="C124" s="898"/>
      <c r="D124" s="961" t="s">
        <v>1</v>
      </c>
      <c r="E124" s="962"/>
      <c r="F124" s="962"/>
      <c r="G124" s="962"/>
      <c r="H124" s="961" t="s">
        <v>4</v>
      </c>
      <c r="I124" s="962"/>
      <c r="J124" s="962"/>
      <c r="K124" s="962"/>
      <c r="L124" s="961" t="s">
        <v>5</v>
      </c>
      <c r="M124" s="962"/>
      <c r="N124" s="962"/>
      <c r="O124" s="962"/>
      <c r="P124" s="961" t="s">
        <v>7</v>
      </c>
      <c r="Q124" s="962"/>
      <c r="R124" s="962"/>
      <c r="S124" s="962"/>
      <c r="T124" s="961" t="s">
        <v>8</v>
      </c>
      <c r="U124" s="962"/>
      <c r="V124" s="962"/>
      <c r="W124" s="962"/>
      <c r="X124" s="961" t="s">
        <v>146</v>
      </c>
      <c r="Y124" s="962"/>
      <c r="Z124" s="962"/>
      <c r="AA124" s="962"/>
      <c r="AB124" s="961" t="s">
        <v>10</v>
      </c>
      <c r="AC124" s="962"/>
      <c r="AD124" s="962"/>
      <c r="AE124" s="963"/>
      <c r="AF124" s="961" t="s">
        <v>34</v>
      </c>
      <c r="AG124" s="962"/>
      <c r="AH124" s="962"/>
      <c r="AI124" s="964"/>
    </row>
    <row r="125" spans="1:35" ht="44.25" x14ac:dyDescent="0.25">
      <c r="A125" s="960"/>
      <c r="B125" s="915"/>
      <c r="C125" s="915"/>
      <c r="D125" s="785" t="s">
        <v>2</v>
      </c>
      <c r="E125" s="786" t="s">
        <v>3</v>
      </c>
      <c r="F125" s="785" t="s">
        <v>871</v>
      </c>
      <c r="G125" s="786" t="s">
        <v>775</v>
      </c>
      <c r="H125" s="785" t="s">
        <v>2</v>
      </c>
      <c r="I125" s="786" t="s">
        <v>3</v>
      </c>
      <c r="J125" s="785" t="s">
        <v>871</v>
      </c>
      <c r="K125" s="786" t="s">
        <v>775</v>
      </c>
      <c r="L125" s="785" t="s">
        <v>2</v>
      </c>
      <c r="M125" s="786" t="s">
        <v>3</v>
      </c>
      <c r="N125" s="785" t="s">
        <v>871</v>
      </c>
      <c r="O125" s="786" t="s">
        <v>775</v>
      </c>
      <c r="P125" s="785" t="s">
        <v>2</v>
      </c>
      <c r="Q125" s="786" t="s">
        <v>3</v>
      </c>
      <c r="R125" s="785" t="s">
        <v>871</v>
      </c>
      <c r="S125" s="786" t="s">
        <v>775</v>
      </c>
      <c r="T125" s="785" t="s">
        <v>2</v>
      </c>
      <c r="U125" s="786" t="s">
        <v>3</v>
      </c>
      <c r="V125" s="785" t="s">
        <v>871</v>
      </c>
      <c r="W125" s="786" t="s">
        <v>775</v>
      </c>
      <c r="X125" s="785" t="s">
        <v>2</v>
      </c>
      <c r="Y125" s="786" t="s">
        <v>3</v>
      </c>
      <c r="Z125" s="785" t="s">
        <v>871</v>
      </c>
      <c r="AA125" s="786" t="s">
        <v>775</v>
      </c>
      <c r="AB125" s="785" t="s">
        <v>2</v>
      </c>
      <c r="AC125" s="786" t="s">
        <v>3</v>
      </c>
      <c r="AD125" s="785" t="s">
        <v>871</v>
      </c>
      <c r="AE125" s="786" t="s">
        <v>775</v>
      </c>
      <c r="AF125" s="785" t="s">
        <v>2</v>
      </c>
      <c r="AG125" s="786" t="s">
        <v>3</v>
      </c>
      <c r="AH125" s="785" t="s">
        <v>871</v>
      </c>
      <c r="AI125" s="786" t="s">
        <v>775</v>
      </c>
    </row>
    <row r="126" spans="1:35" x14ac:dyDescent="0.25">
      <c r="A126" s="389">
        <v>23</v>
      </c>
      <c r="B126" s="391" t="s">
        <v>112</v>
      </c>
      <c r="C126" s="302">
        <v>80029</v>
      </c>
      <c r="D126" s="338"/>
      <c r="E126" s="236"/>
      <c r="F126" s="292"/>
      <c r="G126" s="174"/>
      <c r="H126" s="375">
        <v>31</v>
      </c>
      <c r="I126" s="238">
        <f t="shared" ref="I126" si="128">H126*100/51</f>
        <v>60.784313725490193</v>
      </c>
      <c r="J126" s="296">
        <v>3</v>
      </c>
      <c r="K126" s="174">
        <v>4</v>
      </c>
      <c r="L126" s="602">
        <v>7</v>
      </c>
      <c r="M126" s="382">
        <f t="shared" ref="M126" si="129">L126*100/25</f>
        <v>28</v>
      </c>
      <c r="N126" s="296">
        <v>2</v>
      </c>
      <c r="O126" s="148">
        <v>3</v>
      </c>
      <c r="P126" s="256">
        <v>15</v>
      </c>
      <c r="Q126" s="238">
        <f t="shared" ref="Q126" si="130">P126*100/36</f>
        <v>41.666666666666664</v>
      </c>
      <c r="R126" s="296">
        <v>3</v>
      </c>
      <c r="S126" s="174">
        <v>4</v>
      </c>
      <c r="T126" s="602"/>
      <c r="U126" s="382">
        <f t="shared" ref="U126" si="131">T126*100/26</f>
        <v>0</v>
      </c>
      <c r="V126" s="296"/>
      <c r="W126" s="326"/>
      <c r="X126" s="338"/>
      <c r="Y126" s="238">
        <f t="shared" ref="Y126" si="132">X126*100/23</f>
        <v>0</v>
      </c>
      <c r="Z126" s="296"/>
      <c r="AA126" s="326"/>
      <c r="AB126" s="338"/>
      <c r="AC126" s="238">
        <f t="shared" ref="AC126" si="133">AB126*100/60</f>
        <v>0</v>
      </c>
      <c r="AD126" s="296"/>
      <c r="AE126" s="526"/>
      <c r="AF126" s="338">
        <v>0</v>
      </c>
      <c r="AG126" s="238">
        <f t="shared" ref="AG126" si="134">AF126*100/24</f>
        <v>0</v>
      </c>
      <c r="AH126" s="296">
        <v>2</v>
      </c>
      <c r="AI126" s="174">
        <v>3</v>
      </c>
    </row>
    <row r="127" spans="1:35" ht="15.75" thickBot="1" x14ac:dyDescent="0.3"/>
    <row r="128" spans="1:35" ht="15.75" customHeight="1" thickBot="1" x14ac:dyDescent="0.3">
      <c r="A128" s="896">
        <v>26</v>
      </c>
      <c r="B128" s="897"/>
      <c r="C128" s="898"/>
      <c r="D128" s="961" t="s">
        <v>1</v>
      </c>
      <c r="E128" s="962"/>
      <c r="F128" s="962"/>
      <c r="G128" s="962"/>
      <c r="H128" s="961" t="s">
        <v>4</v>
      </c>
      <c r="I128" s="962"/>
      <c r="J128" s="962"/>
      <c r="K128" s="962"/>
      <c r="L128" s="961" t="s">
        <v>5</v>
      </c>
      <c r="M128" s="962"/>
      <c r="N128" s="962"/>
      <c r="O128" s="962"/>
      <c r="P128" s="961" t="s">
        <v>7</v>
      </c>
      <c r="Q128" s="962"/>
      <c r="R128" s="962"/>
      <c r="S128" s="962"/>
      <c r="T128" s="961" t="s">
        <v>8</v>
      </c>
      <c r="U128" s="962"/>
      <c r="V128" s="962"/>
      <c r="W128" s="962"/>
      <c r="X128" s="961" t="s">
        <v>146</v>
      </c>
      <c r="Y128" s="962"/>
      <c r="Z128" s="962"/>
      <c r="AA128" s="962"/>
      <c r="AB128" s="961" t="s">
        <v>10</v>
      </c>
      <c r="AC128" s="962"/>
      <c r="AD128" s="962"/>
      <c r="AE128" s="963"/>
      <c r="AF128" s="961" t="s">
        <v>34</v>
      </c>
      <c r="AG128" s="962"/>
      <c r="AH128" s="962"/>
      <c r="AI128" s="964"/>
    </row>
    <row r="129" spans="1:35" ht="44.25" x14ac:dyDescent="0.25">
      <c r="A129" s="960"/>
      <c r="B129" s="915"/>
      <c r="C129" s="915"/>
      <c r="D129" s="785" t="s">
        <v>2</v>
      </c>
      <c r="E129" s="786" t="s">
        <v>3</v>
      </c>
      <c r="F129" s="785" t="s">
        <v>871</v>
      </c>
      <c r="G129" s="786" t="s">
        <v>775</v>
      </c>
      <c r="H129" s="785" t="s">
        <v>2</v>
      </c>
      <c r="I129" s="786" t="s">
        <v>3</v>
      </c>
      <c r="J129" s="785" t="s">
        <v>871</v>
      </c>
      <c r="K129" s="786" t="s">
        <v>775</v>
      </c>
      <c r="L129" s="785" t="s">
        <v>2</v>
      </c>
      <c r="M129" s="786" t="s">
        <v>3</v>
      </c>
      <c r="N129" s="785" t="s">
        <v>871</v>
      </c>
      <c r="O129" s="786" t="s">
        <v>775</v>
      </c>
      <c r="P129" s="785" t="s">
        <v>2</v>
      </c>
      <c r="Q129" s="786" t="s">
        <v>3</v>
      </c>
      <c r="R129" s="785" t="s">
        <v>871</v>
      </c>
      <c r="S129" s="786" t="s">
        <v>775</v>
      </c>
      <c r="T129" s="785" t="s">
        <v>2</v>
      </c>
      <c r="U129" s="786" t="s">
        <v>3</v>
      </c>
      <c r="V129" s="785" t="s">
        <v>871</v>
      </c>
      <c r="W129" s="786" t="s">
        <v>775</v>
      </c>
      <c r="X129" s="785" t="s">
        <v>2</v>
      </c>
      <c r="Y129" s="786" t="s">
        <v>3</v>
      </c>
      <c r="Z129" s="785" t="s">
        <v>871</v>
      </c>
      <c r="AA129" s="786" t="s">
        <v>775</v>
      </c>
      <c r="AB129" s="785" t="s">
        <v>2</v>
      </c>
      <c r="AC129" s="786" t="s">
        <v>3</v>
      </c>
      <c r="AD129" s="785" t="s">
        <v>871</v>
      </c>
      <c r="AE129" s="786" t="s">
        <v>775</v>
      </c>
      <c r="AF129" s="785" t="s">
        <v>2</v>
      </c>
      <c r="AG129" s="786" t="s">
        <v>3</v>
      </c>
      <c r="AH129" s="785" t="s">
        <v>871</v>
      </c>
      <c r="AI129" s="786" t="s">
        <v>775</v>
      </c>
    </row>
    <row r="130" spans="1:35" x14ac:dyDescent="0.25">
      <c r="A130" s="389">
        <v>24</v>
      </c>
      <c r="B130" s="391" t="s">
        <v>276</v>
      </c>
      <c r="C130" s="302">
        <v>80030</v>
      </c>
      <c r="D130" s="338"/>
      <c r="E130" s="236"/>
      <c r="F130" s="292"/>
      <c r="G130" s="174"/>
      <c r="H130" s="375">
        <v>30</v>
      </c>
      <c r="I130" s="238">
        <f t="shared" ref="I130" si="135">H130*100/51</f>
        <v>58.823529411764703</v>
      </c>
      <c r="J130" s="365">
        <v>3</v>
      </c>
      <c r="K130" s="364">
        <v>3</v>
      </c>
      <c r="L130" s="375">
        <v>11</v>
      </c>
      <c r="M130" s="382">
        <f t="shared" ref="M130" si="136">L130*100/25</f>
        <v>44</v>
      </c>
      <c r="N130" s="296">
        <v>3</v>
      </c>
      <c r="O130" s="148">
        <v>2</v>
      </c>
      <c r="P130" s="256">
        <v>13</v>
      </c>
      <c r="Q130" s="238">
        <f t="shared" ref="Q130" si="137">P130*100/36</f>
        <v>36.111111111111114</v>
      </c>
      <c r="R130" s="365">
        <v>3</v>
      </c>
      <c r="S130" s="364">
        <v>3</v>
      </c>
      <c r="T130" s="602"/>
      <c r="U130" s="382">
        <f t="shared" ref="U130" si="138">T130*100/26</f>
        <v>0</v>
      </c>
      <c r="V130" s="296"/>
      <c r="W130" s="326"/>
      <c r="X130" s="338"/>
      <c r="Y130" s="238">
        <f t="shared" ref="Y130" si="139">X130*100/23</f>
        <v>0</v>
      </c>
      <c r="Z130" s="296"/>
      <c r="AA130" s="326"/>
      <c r="AB130" s="338"/>
      <c r="AC130" s="238">
        <f t="shared" ref="AC130" si="140">AB130*100/60</f>
        <v>0</v>
      </c>
      <c r="AD130" s="296"/>
      <c r="AE130" s="526"/>
      <c r="AF130" s="338">
        <v>2</v>
      </c>
      <c r="AG130" s="238">
        <f t="shared" ref="AG130" si="141">AF130*100/24</f>
        <v>8.3333333333333339</v>
      </c>
      <c r="AH130" s="296">
        <v>2</v>
      </c>
      <c r="AI130" s="174">
        <v>3</v>
      </c>
    </row>
    <row r="131" spans="1:35" ht="15.75" thickBot="1" x14ac:dyDescent="0.3"/>
    <row r="132" spans="1:35" ht="15.75" customHeight="1" thickBot="1" x14ac:dyDescent="0.3">
      <c r="A132" s="896">
        <v>26</v>
      </c>
      <c r="B132" s="897"/>
      <c r="C132" s="898"/>
      <c r="D132" s="961" t="s">
        <v>1</v>
      </c>
      <c r="E132" s="962"/>
      <c r="F132" s="962"/>
      <c r="G132" s="962"/>
      <c r="H132" s="961" t="s">
        <v>4</v>
      </c>
      <c r="I132" s="962"/>
      <c r="J132" s="962"/>
      <c r="K132" s="962"/>
      <c r="L132" s="961" t="s">
        <v>5</v>
      </c>
      <c r="M132" s="962"/>
      <c r="N132" s="962"/>
      <c r="O132" s="962"/>
      <c r="P132" s="961" t="s">
        <v>7</v>
      </c>
      <c r="Q132" s="962"/>
      <c r="R132" s="962"/>
      <c r="S132" s="962"/>
      <c r="T132" s="961" t="s">
        <v>8</v>
      </c>
      <c r="U132" s="962"/>
      <c r="V132" s="962"/>
      <c r="W132" s="962"/>
      <c r="X132" s="961" t="s">
        <v>146</v>
      </c>
      <c r="Y132" s="962"/>
      <c r="Z132" s="962"/>
      <c r="AA132" s="962"/>
      <c r="AB132" s="961" t="s">
        <v>10</v>
      </c>
      <c r="AC132" s="962"/>
      <c r="AD132" s="962"/>
      <c r="AE132" s="963"/>
      <c r="AF132" s="961" t="s">
        <v>34</v>
      </c>
      <c r="AG132" s="962"/>
      <c r="AH132" s="962"/>
      <c r="AI132" s="964"/>
    </row>
    <row r="133" spans="1:35" ht="44.25" x14ac:dyDescent="0.25">
      <c r="A133" s="960"/>
      <c r="B133" s="915"/>
      <c r="C133" s="915"/>
      <c r="D133" s="785" t="s">
        <v>2</v>
      </c>
      <c r="E133" s="786" t="s">
        <v>3</v>
      </c>
      <c r="F133" s="785" t="s">
        <v>871</v>
      </c>
      <c r="G133" s="786" t="s">
        <v>775</v>
      </c>
      <c r="H133" s="785" t="s">
        <v>2</v>
      </c>
      <c r="I133" s="786" t="s">
        <v>3</v>
      </c>
      <c r="J133" s="785" t="s">
        <v>871</v>
      </c>
      <c r="K133" s="786" t="s">
        <v>775</v>
      </c>
      <c r="L133" s="785" t="s">
        <v>2</v>
      </c>
      <c r="M133" s="786" t="s">
        <v>3</v>
      </c>
      <c r="N133" s="785" t="s">
        <v>871</v>
      </c>
      <c r="O133" s="786" t="s">
        <v>775</v>
      </c>
      <c r="P133" s="785" t="s">
        <v>2</v>
      </c>
      <c r="Q133" s="786" t="s">
        <v>3</v>
      </c>
      <c r="R133" s="785" t="s">
        <v>871</v>
      </c>
      <c r="S133" s="786" t="s">
        <v>775</v>
      </c>
      <c r="T133" s="785" t="s">
        <v>2</v>
      </c>
      <c r="U133" s="786" t="s">
        <v>3</v>
      </c>
      <c r="V133" s="785" t="s">
        <v>871</v>
      </c>
      <c r="W133" s="786" t="s">
        <v>775</v>
      </c>
      <c r="X133" s="785" t="s">
        <v>2</v>
      </c>
      <c r="Y133" s="786" t="s">
        <v>3</v>
      </c>
      <c r="Z133" s="785" t="s">
        <v>871</v>
      </c>
      <c r="AA133" s="786" t="s">
        <v>775</v>
      </c>
      <c r="AB133" s="785" t="s">
        <v>2</v>
      </c>
      <c r="AC133" s="786" t="s">
        <v>3</v>
      </c>
      <c r="AD133" s="785" t="s">
        <v>871</v>
      </c>
      <c r="AE133" s="786" t="s">
        <v>775</v>
      </c>
      <c r="AF133" s="785" t="s">
        <v>2</v>
      </c>
      <c r="AG133" s="786" t="s">
        <v>3</v>
      </c>
      <c r="AH133" s="785" t="s">
        <v>871</v>
      </c>
      <c r="AI133" s="786" t="s">
        <v>775</v>
      </c>
    </row>
    <row r="134" spans="1:35" x14ac:dyDescent="0.25">
      <c r="A134" s="389">
        <v>25</v>
      </c>
      <c r="B134" s="391" t="s">
        <v>113</v>
      </c>
      <c r="C134" s="302">
        <v>80031</v>
      </c>
      <c r="D134" s="338"/>
      <c r="E134" s="236"/>
      <c r="F134" s="292"/>
      <c r="G134" s="174"/>
      <c r="H134" s="602">
        <v>21</v>
      </c>
      <c r="I134" s="238">
        <f t="shared" ref="I134" si="142">H134*100/51</f>
        <v>41.176470588235297</v>
      </c>
      <c r="J134" s="296">
        <v>2</v>
      </c>
      <c r="K134" s="174">
        <v>3</v>
      </c>
      <c r="L134" s="602">
        <v>7</v>
      </c>
      <c r="M134" s="382">
        <f t="shared" ref="M134" si="143">L134*100/25</f>
        <v>28</v>
      </c>
      <c r="N134" s="296">
        <v>2</v>
      </c>
      <c r="O134" s="148">
        <v>3</v>
      </c>
      <c r="P134" s="338">
        <v>7</v>
      </c>
      <c r="Q134" s="238">
        <f t="shared" ref="Q134" si="144">P134*100/36</f>
        <v>19.444444444444443</v>
      </c>
      <c r="R134" s="296">
        <v>2</v>
      </c>
      <c r="S134" s="174">
        <v>3</v>
      </c>
      <c r="T134" s="602"/>
      <c r="U134" s="382">
        <f t="shared" ref="U134" si="145">T134*100/26</f>
        <v>0</v>
      </c>
      <c r="V134" s="296"/>
      <c r="W134" s="326"/>
      <c r="X134" s="338"/>
      <c r="Y134" s="238">
        <f t="shared" ref="Y134" si="146">X134*100/23</f>
        <v>0</v>
      </c>
      <c r="Z134" s="296"/>
      <c r="AA134" s="326"/>
      <c r="AB134" s="338"/>
      <c r="AC134" s="238">
        <f t="shared" ref="AC134" si="147">AB134*100/60</f>
        <v>0</v>
      </c>
      <c r="AD134" s="296"/>
      <c r="AE134" s="526"/>
      <c r="AF134" s="338">
        <v>2</v>
      </c>
      <c r="AG134" s="238">
        <f t="shared" ref="AG134" si="148">AF134*100/24</f>
        <v>8.3333333333333339</v>
      </c>
      <c r="AH134" s="296">
        <v>2</v>
      </c>
      <c r="AI134" s="174">
        <v>3</v>
      </c>
    </row>
    <row r="135" spans="1:35" ht="15.75" thickBot="1" x14ac:dyDescent="0.3"/>
    <row r="136" spans="1:35" ht="15.75" customHeight="1" thickBot="1" x14ac:dyDescent="0.3">
      <c r="A136" s="896">
        <v>26</v>
      </c>
      <c r="B136" s="897"/>
      <c r="C136" s="898"/>
      <c r="D136" s="961" t="s">
        <v>1</v>
      </c>
      <c r="E136" s="962"/>
      <c r="F136" s="962"/>
      <c r="G136" s="962"/>
      <c r="H136" s="961" t="s">
        <v>4</v>
      </c>
      <c r="I136" s="962"/>
      <c r="J136" s="962"/>
      <c r="K136" s="962"/>
      <c r="L136" s="961" t="s">
        <v>5</v>
      </c>
      <c r="M136" s="962"/>
      <c r="N136" s="962"/>
      <c r="O136" s="962"/>
      <c r="P136" s="961" t="s">
        <v>7</v>
      </c>
      <c r="Q136" s="962"/>
      <c r="R136" s="962"/>
      <c r="S136" s="962"/>
      <c r="T136" s="961" t="s">
        <v>8</v>
      </c>
      <c r="U136" s="962"/>
      <c r="V136" s="962"/>
      <c r="W136" s="962"/>
      <c r="X136" s="961" t="s">
        <v>146</v>
      </c>
      <c r="Y136" s="962"/>
      <c r="Z136" s="962"/>
      <c r="AA136" s="962"/>
      <c r="AB136" s="961" t="s">
        <v>10</v>
      </c>
      <c r="AC136" s="962"/>
      <c r="AD136" s="962"/>
      <c r="AE136" s="963"/>
      <c r="AF136" s="961" t="s">
        <v>34</v>
      </c>
      <c r="AG136" s="962"/>
      <c r="AH136" s="962"/>
      <c r="AI136" s="964"/>
    </row>
    <row r="137" spans="1:35" ht="44.25" x14ac:dyDescent="0.25">
      <c r="A137" s="960"/>
      <c r="B137" s="915"/>
      <c r="C137" s="915"/>
      <c r="D137" s="785" t="s">
        <v>2</v>
      </c>
      <c r="E137" s="786" t="s">
        <v>3</v>
      </c>
      <c r="F137" s="785" t="s">
        <v>871</v>
      </c>
      <c r="G137" s="786" t="s">
        <v>775</v>
      </c>
      <c r="H137" s="785" t="s">
        <v>2</v>
      </c>
      <c r="I137" s="786" t="s">
        <v>3</v>
      </c>
      <c r="J137" s="785" t="s">
        <v>871</v>
      </c>
      <c r="K137" s="786" t="s">
        <v>775</v>
      </c>
      <c r="L137" s="785" t="s">
        <v>2</v>
      </c>
      <c r="M137" s="786" t="s">
        <v>3</v>
      </c>
      <c r="N137" s="785" t="s">
        <v>871</v>
      </c>
      <c r="O137" s="786" t="s">
        <v>775</v>
      </c>
      <c r="P137" s="785" t="s">
        <v>2</v>
      </c>
      <c r="Q137" s="786" t="s">
        <v>3</v>
      </c>
      <c r="R137" s="785" t="s">
        <v>871</v>
      </c>
      <c r="S137" s="786" t="s">
        <v>775</v>
      </c>
      <c r="T137" s="785" t="s">
        <v>2</v>
      </c>
      <c r="U137" s="786" t="s">
        <v>3</v>
      </c>
      <c r="V137" s="785" t="s">
        <v>871</v>
      </c>
      <c r="W137" s="786" t="s">
        <v>775</v>
      </c>
      <c r="X137" s="785" t="s">
        <v>2</v>
      </c>
      <c r="Y137" s="786" t="s">
        <v>3</v>
      </c>
      <c r="Z137" s="785" t="s">
        <v>871</v>
      </c>
      <c r="AA137" s="786" t="s">
        <v>775</v>
      </c>
      <c r="AB137" s="785" t="s">
        <v>2</v>
      </c>
      <c r="AC137" s="786" t="s">
        <v>3</v>
      </c>
      <c r="AD137" s="785" t="s">
        <v>871</v>
      </c>
      <c r="AE137" s="786" t="s">
        <v>775</v>
      </c>
      <c r="AF137" s="785" t="s">
        <v>2</v>
      </c>
      <c r="AG137" s="786" t="s">
        <v>3</v>
      </c>
      <c r="AH137" s="785" t="s">
        <v>871</v>
      </c>
      <c r="AI137" s="786" t="s">
        <v>775</v>
      </c>
    </row>
    <row r="138" spans="1:35" x14ac:dyDescent="0.25">
      <c r="A138" s="389">
        <v>26</v>
      </c>
      <c r="B138" s="48" t="s">
        <v>277</v>
      </c>
      <c r="C138" s="302">
        <v>80032</v>
      </c>
      <c r="D138" s="338"/>
      <c r="E138" s="236"/>
      <c r="F138" s="292"/>
      <c r="G138" s="174"/>
      <c r="H138" s="375">
        <v>34</v>
      </c>
      <c r="I138" s="238">
        <f t="shared" ref="I138" si="149">H138*100/51</f>
        <v>66.666666666666671</v>
      </c>
      <c r="J138" s="296">
        <v>4</v>
      </c>
      <c r="K138" s="326">
        <v>3</v>
      </c>
      <c r="L138" s="375">
        <v>14</v>
      </c>
      <c r="M138" s="382">
        <f t="shared" ref="M138" si="150">L138*100/25</f>
        <v>56</v>
      </c>
      <c r="N138" s="365">
        <v>3</v>
      </c>
      <c r="O138" s="371">
        <v>3</v>
      </c>
      <c r="P138" s="256">
        <v>13</v>
      </c>
      <c r="Q138" s="238">
        <f t="shared" ref="Q138" si="151">P138*100/36</f>
        <v>36.111111111111114</v>
      </c>
      <c r="R138" s="296">
        <v>3</v>
      </c>
      <c r="S138" s="174">
        <v>4</v>
      </c>
      <c r="T138" s="602"/>
      <c r="U138" s="382">
        <f t="shared" ref="U138" si="152">T138*100/26</f>
        <v>0</v>
      </c>
      <c r="V138" s="296"/>
      <c r="W138" s="326"/>
      <c r="X138" s="338"/>
      <c r="Y138" s="238">
        <f t="shared" ref="Y138" si="153">X138*100/23</f>
        <v>0</v>
      </c>
      <c r="Z138" s="296"/>
      <c r="AA138" s="326"/>
      <c r="AB138" s="338"/>
      <c r="AC138" s="238">
        <f t="shared" ref="AC138" si="154">AB138*100/60</f>
        <v>0</v>
      </c>
      <c r="AD138" s="296"/>
      <c r="AE138" s="526"/>
      <c r="AF138" s="338">
        <v>5</v>
      </c>
      <c r="AG138" s="238">
        <f t="shared" ref="AG138" si="155">AF138*100/24</f>
        <v>20.833333333333332</v>
      </c>
      <c r="AH138" s="296">
        <v>2</v>
      </c>
      <c r="AI138" s="174">
        <v>5</v>
      </c>
    </row>
    <row r="139" spans="1:35" ht="15.75" thickBot="1" x14ac:dyDescent="0.3"/>
    <row r="140" spans="1:35" ht="15.75" thickBot="1" x14ac:dyDescent="0.3">
      <c r="A140" s="896">
        <v>26</v>
      </c>
      <c r="B140" s="897"/>
      <c r="C140" s="898"/>
      <c r="D140" s="961" t="s">
        <v>1</v>
      </c>
      <c r="E140" s="962"/>
      <c r="F140" s="962"/>
      <c r="G140" s="962"/>
      <c r="H140" s="961" t="s">
        <v>4</v>
      </c>
      <c r="I140" s="962"/>
      <c r="J140" s="962"/>
      <c r="K140" s="962"/>
      <c r="L140" s="961" t="s">
        <v>5</v>
      </c>
      <c r="M140" s="962"/>
      <c r="N140" s="962"/>
      <c r="O140" s="962"/>
      <c r="P140" s="961" t="s">
        <v>7</v>
      </c>
      <c r="Q140" s="962"/>
      <c r="R140" s="962"/>
      <c r="S140" s="962"/>
      <c r="T140" s="961" t="s">
        <v>8</v>
      </c>
      <c r="U140" s="962"/>
      <c r="V140" s="962"/>
      <c r="W140" s="962"/>
      <c r="X140" s="961" t="s">
        <v>146</v>
      </c>
      <c r="Y140" s="962"/>
      <c r="Z140" s="962"/>
      <c r="AA140" s="962"/>
      <c r="AB140" s="961" t="s">
        <v>10</v>
      </c>
      <c r="AC140" s="962"/>
      <c r="AD140" s="962"/>
      <c r="AE140" s="963"/>
      <c r="AF140" s="961" t="s">
        <v>34</v>
      </c>
      <c r="AG140" s="962"/>
      <c r="AH140" s="962"/>
      <c r="AI140" s="964"/>
    </row>
    <row r="141" spans="1:35" ht="44.25" x14ac:dyDescent="0.25">
      <c r="A141" s="960"/>
      <c r="B141" s="915"/>
      <c r="C141" s="915"/>
      <c r="D141" s="785" t="s">
        <v>2</v>
      </c>
      <c r="E141" s="786" t="s">
        <v>3</v>
      </c>
      <c r="F141" s="785" t="s">
        <v>871</v>
      </c>
      <c r="G141" s="786" t="s">
        <v>775</v>
      </c>
      <c r="H141" s="785" t="s">
        <v>2</v>
      </c>
      <c r="I141" s="786" t="s">
        <v>3</v>
      </c>
      <c r="J141" s="785" t="s">
        <v>871</v>
      </c>
      <c r="K141" s="786" t="s">
        <v>775</v>
      </c>
      <c r="L141" s="785" t="s">
        <v>2</v>
      </c>
      <c r="M141" s="786" t="s">
        <v>3</v>
      </c>
      <c r="N141" s="785" t="s">
        <v>871</v>
      </c>
      <c r="O141" s="786" t="s">
        <v>775</v>
      </c>
      <c r="P141" s="785" t="s">
        <v>2</v>
      </c>
      <c r="Q141" s="786" t="s">
        <v>3</v>
      </c>
      <c r="R141" s="785" t="s">
        <v>871</v>
      </c>
      <c r="S141" s="786" t="s">
        <v>775</v>
      </c>
      <c r="T141" s="785" t="s">
        <v>2</v>
      </c>
      <c r="U141" s="786" t="s">
        <v>3</v>
      </c>
      <c r="V141" s="785" t="s">
        <v>871</v>
      </c>
      <c r="W141" s="786" t="s">
        <v>775</v>
      </c>
      <c r="X141" s="785" t="s">
        <v>2</v>
      </c>
      <c r="Y141" s="786" t="s">
        <v>3</v>
      </c>
      <c r="Z141" s="785" t="s">
        <v>871</v>
      </c>
      <c r="AA141" s="786" t="s">
        <v>775</v>
      </c>
      <c r="AB141" s="785" t="s">
        <v>2</v>
      </c>
      <c r="AC141" s="786" t="s">
        <v>3</v>
      </c>
      <c r="AD141" s="785" t="s">
        <v>871</v>
      </c>
      <c r="AE141" s="786" t="s">
        <v>775</v>
      </c>
      <c r="AF141" s="785" t="s">
        <v>2</v>
      </c>
      <c r="AG141" s="786" t="s">
        <v>3</v>
      </c>
      <c r="AH141" s="785" t="s">
        <v>871</v>
      </c>
      <c r="AI141" s="786" t="s">
        <v>775</v>
      </c>
    </row>
    <row r="142" spans="1:35" x14ac:dyDescent="0.25">
      <c r="A142" s="389">
        <v>27</v>
      </c>
      <c r="B142" s="391" t="s">
        <v>110</v>
      </c>
      <c r="C142" s="302">
        <v>80040</v>
      </c>
      <c r="D142" s="28"/>
      <c r="E142" s="236"/>
      <c r="F142" s="293"/>
      <c r="G142" s="234"/>
      <c r="H142" s="802"/>
      <c r="I142" s="238"/>
      <c r="J142" s="296"/>
      <c r="K142" s="234"/>
      <c r="L142" s="802"/>
      <c r="M142" s="238"/>
      <c r="N142" s="296"/>
      <c r="O142" s="805"/>
      <c r="P142" s="28"/>
      <c r="Q142" s="238"/>
      <c r="R142" s="296"/>
      <c r="S142" s="234"/>
      <c r="T142" s="802"/>
      <c r="U142" s="382"/>
      <c r="V142" s="296"/>
      <c r="W142" s="234"/>
      <c r="X142" s="237"/>
      <c r="Y142" s="238"/>
      <c r="Z142" s="296"/>
      <c r="AA142" s="234"/>
      <c r="AB142" s="28"/>
      <c r="AC142" s="238"/>
      <c r="AD142" s="296"/>
      <c r="AE142" s="801"/>
      <c r="AF142" s="28"/>
      <c r="AG142" s="238"/>
      <c r="AH142" s="296"/>
      <c r="AI142" s="234"/>
    </row>
  </sheetData>
  <sortState ref="B4:B29">
    <sortCondition ref="B4:B29"/>
  </sortState>
  <mergeCells count="255">
    <mergeCell ref="AL2:AV2"/>
    <mergeCell ref="A32:C32"/>
    <mergeCell ref="A1:AI1"/>
    <mergeCell ref="A2:C3"/>
    <mergeCell ref="D2:G2"/>
    <mergeCell ref="H2:K2"/>
    <mergeCell ref="L2:O2"/>
    <mergeCell ref="P2:S2"/>
    <mergeCell ref="T2:W2"/>
    <mergeCell ref="X2:AA2"/>
    <mergeCell ref="AB2:AE2"/>
    <mergeCell ref="AF2:AI2"/>
    <mergeCell ref="T36:W36"/>
    <mergeCell ref="X36:AA36"/>
    <mergeCell ref="AB36:AE36"/>
    <mergeCell ref="AF36:AI36"/>
    <mergeCell ref="A40:C41"/>
    <mergeCell ref="D40:G40"/>
    <mergeCell ref="H40:K40"/>
    <mergeCell ref="L40:O40"/>
    <mergeCell ref="P40:S40"/>
    <mergeCell ref="T40:W40"/>
    <mergeCell ref="X40:AA40"/>
    <mergeCell ref="AB40:AE40"/>
    <mergeCell ref="AF40:AI40"/>
    <mergeCell ref="A36:C37"/>
    <mergeCell ref="D36:G36"/>
    <mergeCell ref="H36:K36"/>
    <mergeCell ref="L36:O36"/>
    <mergeCell ref="P36:S36"/>
    <mergeCell ref="T44:W44"/>
    <mergeCell ref="X44:AA44"/>
    <mergeCell ref="AB44:AE44"/>
    <mergeCell ref="AF44:AI44"/>
    <mergeCell ref="A48:C49"/>
    <mergeCell ref="D48:G48"/>
    <mergeCell ref="H48:K48"/>
    <mergeCell ref="L48:O48"/>
    <mergeCell ref="P48:S48"/>
    <mergeCell ref="T48:W48"/>
    <mergeCell ref="X48:AA48"/>
    <mergeCell ref="AB48:AE48"/>
    <mergeCell ref="AF48:AI48"/>
    <mergeCell ref="A44:C45"/>
    <mergeCell ref="D44:G44"/>
    <mergeCell ref="H44:K44"/>
    <mergeCell ref="L44:O44"/>
    <mergeCell ref="P44:S44"/>
    <mergeCell ref="T52:W52"/>
    <mergeCell ref="X52:AA52"/>
    <mergeCell ref="AB52:AE52"/>
    <mergeCell ref="AF52:AI52"/>
    <mergeCell ref="A56:C57"/>
    <mergeCell ref="D56:G56"/>
    <mergeCell ref="H56:K56"/>
    <mergeCell ref="L56:O56"/>
    <mergeCell ref="P56:S56"/>
    <mergeCell ref="T56:W56"/>
    <mergeCell ref="X56:AA56"/>
    <mergeCell ref="AB56:AE56"/>
    <mergeCell ref="AF56:AI56"/>
    <mergeCell ref="A52:C53"/>
    <mergeCell ref="D52:G52"/>
    <mergeCell ref="H52:K52"/>
    <mergeCell ref="L52:O52"/>
    <mergeCell ref="P52:S52"/>
    <mergeCell ref="T60:W60"/>
    <mergeCell ref="X60:AA60"/>
    <mergeCell ref="AB60:AE60"/>
    <mergeCell ref="AF60:AI60"/>
    <mergeCell ref="A64:C65"/>
    <mergeCell ref="D64:G64"/>
    <mergeCell ref="H64:K64"/>
    <mergeCell ref="L64:O64"/>
    <mergeCell ref="P64:S64"/>
    <mergeCell ref="T64:W64"/>
    <mergeCell ref="X64:AA64"/>
    <mergeCell ref="AB64:AE64"/>
    <mergeCell ref="AF64:AI64"/>
    <mergeCell ref="A60:C61"/>
    <mergeCell ref="D60:G60"/>
    <mergeCell ref="H60:K60"/>
    <mergeCell ref="L60:O60"/>
    <mergeCell ref="P60:S60"/>
    <mergeCell ref="T68:W68"/>
    <mergeCell ref="X68:AA68"/>
    <mergeCell ref="AB68:AE68"/>
    <mergeCell ref="AF68:AI68"/>
    <mergeCell ref="A72:C73"/>
    <mergeCell ref="D72:G72"/>
    <mergeCell ref="H72:K72"/>
    <mergeCell ref="L72:O72"/>
    <mergeCell ref="P72:S72"/>
    <mergeCell ref="T72:W72"/>
    <mergeCell ref="X72:AA72"/>
    <mergeCell ref="AB72:AE72"/>
    <mergeCell ref="AF72:AI72"/>
    <mergeCell ref="A68:C69"/>
    <mergeCell ref="D68:G68"/>
    <mergeCell ref="H68:K68"/>
    <mergeCell ref="L68:O68"/>
    <mergeCell ref="P68:S68"/>
    <mergeCell ref="T76:W76"/>
    <mergeCell ref="X76:AA76"/>
    <mergeCell ref="AB76:AE76"/>
    <mergeCell ref="AF76:AI76"/>
    <mergeCell ref="A80:C81"/>
    <mergeCell ref="D80:G80"/>
    <mergeCell ref="H80:K80"/>
    <mergeCell ref="L80:O80"/>
    <mergeCell ref="P80:S80"/>
    <mergeCell ref="T80:W80"/>
    <mergeCell ref="X80:AA80"/>
    <mergeCell ref="AB80:AE80"/>
    <mergeCell ref="AF80:AI80"/>
    <mergeCell ref="A76:C77"/>
    <mergeCell ref="D76:G76"/>
    <mergeCell ref="H76:K76"/>
    <mergeCell ref="L76:O76"/>
    <mergeCell ref="P76:S76"/>
    <mergeCell ref="T84:W84"/>
    <mergeCell ref="X84:AA84"/>
    <mergeCell ref="AB84:AE84"/>
    <mergeCell ref="AF84:AI84"/>
    <mergeCell ref="A88:C89"/>
    <mergeCell ref="D88:G88"/>
    <mergeCell ref="H88:K88"/>
    <mergeCell ref="L88:O88"/>
    <mergeCell ref="P88:S88"/>
    <mergeCell ref="T88:W88"/>
    <mergeCell ref="X88:AA88"/>
    <mergeCell ref="AB88:AE88"/>
    <mergeCell ref="AF88:AI88"/>
    <mergeCell ref="A84:C85"/>
    <mergeCell ref="D84:G84"/>
    <mergeCell ref="H84:K84"/>
    <mergeCell ref="L84:O84"/>
    <mergeCell ref="P84:S84"/>
    <mergeCell ref="T92:W92"/>
    <mergeCell ref="X92:AA92"/>
    <mergeCell ref="AB92:AE92"/>
    <mergeCell ref="AF92:AI92"/>
    <mergeCell ref="A96:C97"/>
    <mergeCell ref="D96:G96"/>
    <mergeCell ref="H96:K96"/>
    <mergeCell ref="L96:O96"/>
    <mergeCell ref="P96:S96"/>
    <mergeCell ref="T96:W96"/>
    <mergeCell ref="X96:AA96"/>
    <mergeCell ref="AB96:AE96"/>
    <mergeCell ref="AF96:AI96"/>
    <mergeCell ref="A92:C93"/>
    <mergeCell ref="D92:G92"/>
    <mergeCell ref="H92:K92"/>
    <mergeCell ref="L92:O92"/>
    <mergeCell ref="P92:S92"/>
    <mergeCell ref="T100:W100"/>
    <mergeCell ref="X100:AA100"/>
    <mergeCell ref="AB100:AE100"/>
    <mergeCell ref="AF100:AI100"/>
    <mergeCell ref="A104:C105"/>
    <mergeCell ref="D104:G104"/>
    <mergeCell ref="H104:K104"/>
    <mergeCell ref="L104:O104"/>
    <mergeCell ref="P104:S104"/>
    <mergeCell ref="T104:W104"/>
    <mergeCell ref="X104:AA104"/>
    <mergeCell ref="AB104:AE104"/>
    <mergeCell ref="AF104:AI104"/>
    <mergeCell ref="A100:C101"/>
    <mergeCell ref="D100:G100"/>
    <mergeCell ref="H100:K100"/>
    <mergeCell ref="L100:O100"/>
    <mergeCell ref="P100:S100"/>
    <mergeCell ref="T108:W108"/>
    <mergeCell ref="X108:AA108"/>
    <mergeCell ref="AB108:AE108"/>
    <mergeCell ref="AF108:AI108"/>
    <mergeCell ref="A112:C113"/>
    <mergeCell ref="D112:G112"/>
    <mergeCell ref="H112:K112"/>
    <mergeCell ref="L112:O112"/>
    <mergeCell ref="P112:S112"/>
    <mergeCell ref="T112:W112"/>
    <mergeCell ref="X112:AA112"/>
    <mergeCell ref="AB112:AE112"/>
    <mergeCell ref="AF112:AI112"/>
    <mergeCell ref="A108:C109"/>
    <mergeCell ref="D108:G108"/>
    <mergeCell ref="H108:K108"/>
    <mergeCell ref="L108:O108"/>
    <mergeCell ref="P108:S108"/>
    <mergeCell ref="T116:W116"/>
    <mergeCell ref="X116:AA116"/>
    <mergeCell ref="AB116:AE116"/>
    <mergeCell ref="AF116:AI116"/>
    <mergeCell ref="A120:C121"/>
    <mergeCell ref="D120:G120"/>
    <mergeCell ref="H120:K120"/>
    <mergeCell ref="L120:O120"/>
    <mergeCell ref="P120:S120"/>
    <mergeCell ref="T120:W120"/>
    <mergeCell ref="X120:AA120"/>
    <mergeCell ref="AB120:AE120"/>
    <mergeCell ref="AF120:AI120"/>
    <mergeCell ref="A116:C117"/>
    <mergeCell ref="D116:G116"/>
    <mergeCell ref="H116:K116"/>
    <mergeCell ref="L116:O116"/>
    <mergeCell ref="P116:S116"/>
    <mergeCell ref="T124:W124"/>
    <mergeCell ref="X124:AA124"/>
    <mergeCell ref="AB124:AE124"/>
    <mergeCell ref="AF124:AI124"/>
    <mergeCell ref="A128:C129"/>
    <mergeCell ref="D128:G128"/>
    <mergeCell ref="H128:K128"/>
    <mergeCell ref="L128:O128"/>
    <mergeCell ref="P128:S128"/>
    <mergeCell ref="T128:W128"/>
    <mergeCell ref="X128:AA128"/>
    <mergeCell ref="AB128:AE128"/>
    <mergeCell ref="AF128:AI128"/>
    <mergeCell ref="A124:C125"/>
    <mergeCell ref="D124:G124"/>
    <mergeCell ref="H124:K124"/>
    <mergeCell ref="L124:O124"/>
    <mergeCell ref="P124:S124"/>
    <mergeCell ref="T132:W132"/>
    <mergeCell ref="X132:AA132"/>
    <mergeCell ref="AB132:AE132"/>
    <mergeCell ref="AF132:AI132"/>
    <mergeCell ref="A136:C137"/>
    <mergeCell ref="D136:G136"/>
    <mergeCell ref="H136:K136"/>
    <mergeCell ref="L136:O136"/>
    <mergeCell ref="P136:S136"/>
    <mergeCell ref="T136:W136"/>
    <mergeCell ref="X136:AA136"/>
    <mergeCell ref="AB136:AE136"/>
    <mergeCell ref="AF136:AI136"/>
    <mergeCell ref="A132:C133"/>
    <mergeCell ref="D132:G132"/>
    <mergeCell ref="H132:K132"/>
    <mergeCell ref="L132:O132"/>
    <mergeCell ref="P132:S132"/>
    <mergeCell ref="A140:C141"/>
    <mergeCell ref="D140:G140"/>
    <mergeCell ref="H140:K140"/>
    <mergeCell ref="L140:O140"/>
    <mergeCell ref="P140:S140"/>
    <mergeCell ref="T140:W140"/>
    <mergeCell ref="X140:AA140"/>
    <mergeCell ref="AB140:AE140"/>
    <mergeCell ref="AF140:AI140"/>
  </mergeCells>
  <pageMargins left="0.25" right="0.25" top="0.75" bottom="0.75" header="0.3" footer="0.3"/>
  <pageSetup paperSize="9" scale="16" orientation="landscape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K96"/>
  <sheetViews>
    <sheetView topLeftCell="A4" zoomScaleNormal="100" workbookViewId="0">
      <selection activeCell="L69" sqref="L69"/>
    </sheetView>
  </sheetViews>
  <sheetFormatPr defaultRowHeight="15" x14ac:dyDescent="0.25"/>
  <cols>
    <col min="1" max="1" width="3.28515625" customWidth="1"/>
    <col min="2" max="2" width="6" customWidth="1"/>
    <col min="3" max="3" width="3.28515625" customWidth="1"/>
    <col min="4" max="8" width="3.28515625" bestFit="1" customWidth="1"/>
    <col min="9" max="9" width="3.28515625" customWidth="1"/>
    <col min="10" max="18" width="3.28515625" bestFit="1" customWidth="1"/>
    <col min="19" max="22" width="3.28515625" customWidth="1"/>
    <col min="23" max="23" width="3.28515625" bestFit="1" customWidth="1"/>
    <col min="24" max="24" width="3.28515625" customWidth="1"/>
    <col min="25" max="30" width="4.7109375" customWidth="1"/>
    <col min="31" max="31" width="21.7109375" bestFit="1" customWidth="1"/>
    <col min="32" max="32" width="4.7109375" customWidth="1"/>
    <col min="33" max="33" width="3.28515625" customWidth="1"/>
    <col min="34" max="34" width="6" customWidth="1"/>
    <col min="35" max="46" width="3.28515625" customWidth="1"/>
    <col min="47" max="47" width="4.7109375" customWidth="1"/>
    <col min="48" max="48" width="4.28515625" customWidth="1"/>
    <col min="49" max="49" width="5.7109375" customWidth="1"/>
    <col min="50" max="50" width="3.28515625" customWidth="1"/>
    <col min="51" max="51" width="8.28515625" customWidth="1"/>
    <col min="52" max="52" width="21.7109375" bestFit="1" customWidth="1"/>
    <col min="54" max="54" width="3.28515625" customWidth="1"/>
    <col min="55" max="55" width="6" customWidth="1"/>
    <col min="56" max="77" width="3.28515625" customWidth="1"/>
    <col min="78" max="78" width="4.42578125" bestFit="1" customWidth="1"/>
    <col min="79" max="83" width="3.7109375" customWidth="1"/>
    <col min="84" max="84" width="21.7109375" bestFit="1" customWidth="1"/>
    <col min="85" max="85" width="3.7109375" customWidth="1"/>
    <col min="86" max="86" width="3.28515625" customWidth="1"/>
    <col min="87" max="87" width="6" customWidth="1"/>
    <col min="88" max="100" width="3.28515625" customWidth="1"/>
    <col min="101" max="106" width="4.28515625" customWidth="1"/>
    <col min="107" max="107" width="21.7109375" bestFit="1" customWidth="1"/>
    <col min="108" max="108" width="4.28515625" customWidth="1"/>
    <col min="109" max="109" width="3.28515625" customWidth="1"/>
    <col min="110" max="110" width="6" customWidth="1"/>
    <col min="111" max="132" width="3.28515625" customWidth="1"/>
    <col min="133" max="138" width="4.28515625" customWidth="1"/>
    <col min="139" max="139" width="21.7109375" bestFit="1" customWidth="1"/>
    <col min="140" max="140" width="4.28515625" customWidth="1"/>
    <col min="141" max="141" width="3.28515625" customWidth="1"/>
    <col min="142" max="142" width="6" customWidth="1"/>
    <col min="143" max="161" width="3.28515625" customWidth="1"/>
    <col min="162" max="167" width="4.28515625" customWidth="1"/>
    <col min="168" max="168" width="21.7109375" bestFit="1" customWidth="1"/>
    <col min="169" max="169" width="4.28515625" customWidth="1"/>
    <col min="170" max="170" width="3.28515625" customWidth="1"/>
    <col min="171" max="171" width="6" customWidth="1"/>
    <col min="172" max="181" width="3.28515625" customWidth="1"/>
    <col min="182" max="182" width="4.42578125" bestFit="1" customWidth="1"/>
    <col min="183" max="187" width="3.7109375" customWidth="1"/>
    <col min="188" max="188" width="21.7109375" bestFit="1" customWidth="1"/>
    <col min="189" max="189" width="3.7109375" customWidth="1"/>
    <col min="190" max="190" width="3.28515625" customWidth="1"/>
    <col min="191" max="191" width="6" customWidth="1"/>
    <col min="192" max="212" width="3.28515625" customWidth="1"/>
    <col min="213" max="213" width="4.42578125" bestFit="1" customWidth="1"/>
    <col min="214" max="218" width="3.28515625" customWidth="1"/>
    <col min="219" max="219" width="21.7109375" bestFit="1" customWidth="1"/>
    <col min="220" max="231" width="3.28515625" customWidth="1"/>
  </cols>
  <sheetData>
    <row r="1" spans="1:219" ht="45" customHeight="1" x14ac:dyDescent="0.25">
      <c r="A1" s="942" t="s">
        <v>453</v>
      </c>
      <c r="B1" s="943"/>
      <c r="C1" s="943"/>
      <c r="D1" s="943"/>
      <c r="E1" s="943"/>
      <c r="F1" s="943"/>
      <c r="G1" s="943"/>
      <c r="H1" s="943"/>
      <c r="I1" s="943"/>
      <c r="J1" s="943"/>
      <c r="K1" s="943"/>
      <c r="L1" s="943"/>
      <c r="M1" s="943"/>
      <c r="N1" s="943"/>
      <c r="O1" s="943"/>
      <c r="P1" s="943"/>
      <c r="Q1" s="943"/>
      <c r="R1" s="943"/>
      <c r="S1" s="943"/>
      <c r="T1" s="943"/>
      <c r="U1" s="943"/>
      <c r="V1" s="943"/>
      <c r="W1" s="943"/>
      <c r="X1" s="943"/>
      <c r="Y1" s="943"/>
      <c r="Z1" s="943"/>
      <c r="AA1" s="943"/>
      <c r="AB1" s="943"/>
      <c r="AC1" s="943"/>
      <c r="AD1" s="943"/>
      <c r="AE1" s="944"/>
      <c r="AF1" s="108"/>
      <c r="AG1" s="887" t="s">
        <v>456</v>
      </c>
      <c r="AH1" s="887"/>
      <c r="AI1" s="887"/>
      <c r="AJ1" s="887"/>
      <c r="AK1" s="887"/>
      <c r="AL1" s="887"/>
      <c r="AM1" s="887"/>
      <c r="AN1" s="887"/>
      <c r="AO1" s="887"/>
      <c r="AP1" s="887"/>
      <c r="AQ1" s="887"/>
      <c r="AR1" s="887"/>
      <c r="AS1" s="887"/>
      <c r="AT1" s="887"/>
      <c r="AU1" s="887"/>
      <c r="AV1" s="887"/>
      <c r="AW1" s="887"/>
      <c r="AX1" s="887"/>
      <c r="AY1" s="887"/>
      <c r="AZ1" s="887"/>
      <c r="BA1" s="206"/>
      <c r="BB1" s="887" t="s">
        <v>455</v>
      </c>
      <c r="BC1" s="887"/>
      <c r="BD1" s="887"/>
      <c r="BE1" s="887"/>
      <c r="BF1" s="887"/>
      <c r="BG1" s="887"/>
      <c r="BH1" s="887"/>
      <c r="BI1" s="887"/>
      <c r="BJ1" s="887"/>
      <c r="BK1" s="887"/>
      <c r="BL1" s="887"/>
      <c r="BM1" s="887"/>
      <c r="BN1" s="887"/>
      <c r="BO1" s="887"/>
      <c r="BP1" s="887"/>
      <c r="BQ1" s="887"/>
      <c r="BR1" s="887"/>
      <c r="BS1" s="887"/>
      <c r="BT1" s="887"/>
      <c r="BU1" s="887"/>
      <c r="BV1" s="887"/>
      <c r="BW1" s="887"/>
      <c r="BX1" s="887"/>
      <c r="BY1" s="887"/>
      <c r="BZ1" s="887"/>
      <c r="CA1" s="887"/>
      <c r="CB1" s="887"/>
      <c r="CC1" s="887"/>
      <c r="CD1" s="887"/>
      <c r="CE1" s="887"/>
      <c r="CF1" s="887"/>
      <c r="CH1" s="890" t="s">
        <v>457</v>
      </c>
      <c r="CI1" s="891"/>
      <c r="CJ1" s="891"/>
      <c r="CK1" s="891"/>
      <c r="CL1" s="891"/>
      <c r="CM1" s="891"/>
      <c r="CN1" s="891"/>
      <c r="CO1" s="891"/>
      <c r="CP1" s="891"/>
      <c r="CQ1" s="891"/>
      <c r="CR1" s="891"/>
      <c r="CS1" s="891"/>
      <c r="CT1" s="891"/>
      <c r="CU1" s="891"/>
      <c r="CV1" s="891"/>
      <c r="CW1" s="891"/>
      <c r="CX1" s="891"/>
      <c r="CY1" s="891"/>
      <c r="CZ1" s="891"/>
      <c r="DA1" s="891"/>
      <c r="DB1" s="891"/>
      <c r="DC1" s="892"/>
      <c r="DD1" s="118"/>
      <c r="DE1" s="890" t="s">
        <v>461</v>
      </c>
      <c r="DF1" s="891"/>
      <c r="DG1" s="891"/>
      <c r="DH1" s="891"/>
      <c r="DI1" s="891"/>
      <c r="DJ1" s="891"/>
      <c r="DK1" s="891"/>
      <c r="DL1" s="891"/>
      <c r="DM1" s="891"/>
      <c r="DN1" s="891"/>
      <c r="DO1" s="891"/>
      <c r="DP1" s="891"/>
      <c r="DQ1" s="891"/>
      <c r="DR1" s="891"/>
      <c r="DS1" s="891"/>
      <c r="DT1" s="891"/>
      <c r="DU1" s="891"/>
      <c r="DV1" s="891"/>
      <c r="DW1" s="891"/>
      <c r="DX1" s="891"/>
      <c r="DY1" s="891"/>
      <c r="DZ1" s="891"/>
      <c r="EA1" s="891"/>
      <c r="EB1" s="891"/>
      <c r="EC1" s="891"/>
      <c r="ED1" s="891"/>
      <c r="EE1" s="891"/>
      <c r="EF1" s="891"/>
      <c r="EG1" s="891"/>
      <c r="EH1" s="891"/>
      <c r="EI1" s="892"/>
      <c r="EK1" s="890" t="s">
        <v>465</v>
      </c>
      <c r="EL1" s="891"/>
      <c r="EM1" s="891"/>
      <c r="EN1" s="891"/>
      <c r="EO1" s="891"/>
      <c r="EP1" s="891"/>
      <c r="EQ1" s="891"/>
      <c r="ER1" s="891"/>
      <c r="ES1" s="891"/>
      <c r="ET1" s="891"/>
      <c r="EU1" s="891"/>
      <c r="EV1" s="891"/>
      <c r="EW1" s="891"/>
      <c r="EX1" s="891"/>
      <c r="EY1" s="891"/>
      <c r="EZ1" s="891"/>
      <c r="FA1" s="891"/>
      <c r="FB1" s="891"/>
      <c r="FC1" s="891"/>
      <c r="FD1" s="891"/>
      <c r="FE1" s="891"/>
      <c r="FF1" s="891"/>
      <c r="FG1" s="891"/>
      <c r="FH1" s="891"/>
      <c r="FI1" s="891"/>
      <c r="FJ1" s="891"/>
      <c r="FK1" s="891"/>
      <c r="FL1" s="892"/>
      <c r="FM1" s="118"/>
      <c r="FN1" s="890" t="s">
        <v>466</v>
      </c>
      <c r="FO1" s="891"/>
      <c r="FP1" s="891"/>
      <c r="FQ1" s="891"/>
      <c r="FR1" s="891"/>
      <c r="FS1" s="891"/>
      <c r="FT1" s="891"/>
      <c r="FU1" s="891"/>
      <c r="FV1" s="891"/>
      <c r="FW1" s="891"/>
      <c r="FX1" s="891"/>
      <c r="FY1" s="891"/>
      <c r="FZ1" s="891"/>
      <c r="GA1" s="891"/>
      <c r="GB1" s="891"/>
      <c r="GC1" s="891"/>
      <c r="GD1" s="891"/>
      <c r="GE1" s="891"/>
      <c r="GF1" s="892"/>
      <c r="GG1" s="118"/>
      <c r="GH1" s="890" t="s">
        <v>473</v>
      </c>
      <c r="GI1" s="891"/>
      <c r="GJ1" s="891"/>
      <c r="GK1" s="891"/>
      <c r="GL1" s="891"/>
      <c r="GM1" s="891"/>
      <c r="GN1" s="891"/>
      <c r="GO1" s="891"/>
      <c r="GP1" s="891"/>
      <c r="GQ1" s="891"/>
      <c r="GR1" s="891"/>
      <c r="GS1" s="891"/>
      <c r="GT1" s="891"/>
      <c r="GU1" s="891"/>
      <c r="GV1" s="891"/>
      <c r="GW1" s="891"/>
      <c r="GX1" s="891"/>
      <c r="GY1" s="891"/>
      <c r="GZ1" s="891"/>
      <c r="HA1" s="891"/>
      <c r="HB1" s="891"/>
      <c r="HC1" s="891"/>
      <c r="HD1" s="891"/>
      <c r="HE1" s="891"/>
      <c r="HF1" s="891"/>
      <c r="HG1" s="891"/>
      <c r="HH1" s="891"/>
      <c r="HI1" s="891"/>
      <c r="HJ1" s="891"/>
      <c r="HK1" s="892"/>
    </row>
    <row r="2" spans="1:219" x14ac:dyDescent="0.25">
      <c r="A2" s="110" t="s">
        <v>149</v>
      </c>
      <c r="B2" s="111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  <c r="U2" s="112"/>
      <c r="V2" s="112"/>
      <c r="W2" s="112"/>
      <c r="X2" s="112"/>
      <c r="Y2" s="112"/>
      <c r="Z2" s="112"/>
      <c r="AA2" s="112"/>
      <c r="AB2" s="112"/>
      <c r="AC2" s="112"/>
      <c r="AD2" s="112"/>
      <c r="AE2" s="110"/>
      <c r="AF2" s="89"/>
      <c r="AG2" s="121"/>
      <c r="AH2" s="121"/>
      <c r="AI2" s="39"/>
      <c r="AJ2" s="39"/>
      <c r="AK2" s="39"/>
      <c r="AL2" s="39"/>
      <c r="AM2" s="39"/>
      <c r="AN2" s="39"/>
      <c r="AO2" s="39"/>
      <c r="AP2" s="39"/>
      <c r="AQ2" s="39"/>
      <c r="AR2" s="39"/>
      <c r="AS2" s="39"/>
      <c r="AT2" s="39"/>
      <c r="AU2" s="39"/>
      <c r="AV2" s="39"/>
      <c r="AW2" s="39"/>
      <c r="AX2" s="39"/>
      <c r="AY2" s="39"/>
      <c r="AZ2" s="39"/>
      <c r="BB2" s="39"/>
      <c r="BC2" s="39"/>
      <c r="BD2" s="39"/>
      <c r="BE2" s="39"/>
      <c r="BF2" s="39"/>
      <c r="BG2" s="39"/>
      <c r="BH2" s="39"/>
      <c r="BI2" s="39"/>
      <c r="BJ2" s="39"/>
      <c r="BK2" s="39"/>
      <c r="BL2" s="39"/>
      <c r="BM2" s="39"/>
      <c r="BN2" s="39"/>
      <c r="BO2" s="39"/>
      <c r="BP2" s="39"/>
      <c r="BQ2" s="39"/>
      <c r="BR2" s="39"/>
      <c r="BS2" s="39"/>
      <c r="BT2" s="39"/>
      <c r="BU2" s="39"/>
      <c r="BV2" s="39"/>
      <c r="BW2" s="39"/>
      <c r="BX2" s="39"/>
      <c r="BY2" s="39"/>
      <c r="BZ2" s="39"/>
      <c r="CA2" s="39"/>
      <c r="CB2" s="39"/>
      <c r="CC2" s="39"/>
      <c r="CD2" s="39"/>
      <c r="CE2" s="39"/>
      <c r="CF2" s="39"/>
      <c r="CH2" s="5"/>
      <c r="CI2" s="39"/>
      <c r="CJ2" s="39"/>
      <c r="CK2" s="39"/>
      <c r="CL2" s="39"/>
      <c r="CM2" s="39"/>
      <c r="CN2" s="39"/>
      <c r="CO2" s="39"/>
      <c r="CP2" s="39"/>
      <c r="CQ2" s="39"/>
      <c r="CR2" s="39"/>
      <c r="CS2" s="39"/>
      <c r="CT2" s="39"/>
      <c r="CU2" s="39"/>
      <c r="CV2" s="39"/>
      <c r="CW2" s="39"/>
      <c r="CX2" s="39"/>
      <c r="CY2" s="39"/>
      <c r="CZ2" s="39"/>
      <c r="DA2" s="39"/>
      <c r="DB2" s="39"/>
      <c r="DC2" s="14"/>
      <c r="DE2" s="5"/>
      <c r="DF2" s="39"/>
      <c r="DG2" s="39"/>
      <c r="DH2" s="39"/>
      <c r="DI2" s="39"/>
      <c r="DJ2" s="39"/>
      <c r="DK2" s="39"/>
      <c r="DL2" s="39"/>
      <c r="DM2" s="39"/>
      <c r="DN2" s="39"/>
      <c r="DO2" s="39"/>
      <c r="DP2" s="39"/>
      <c r="DQ2" s="39"/>
      <c r="DR2" s="39"/>
      <c r="DS2" s="39"/>
      <c r="DT2" s="39"/>
      <c r="DU2" s="39"/>
      <c r="DV2" s="39"/>
      <c r="DW2" s="39"/>
      <c r="DX2" s="39"/>
      <c r="DY2" s="39"/>
      <c r="DZ2" s="39"/>
      <c r="EA2" s="39"/>
      <c r="EB2" s="39"/>
      <c r="EC2" s="39"/>
      <c r="ED2" s="39"/>
      <c r="EE2" s="39"/>
      <c r="EF2" s="39"/>
      <c r="EG2" s="39"/>
      <c r="EH2" s="39"/>
      <c r="EI2" s="14"/>
      <c r="EK2" s="5"/>
      <c r="EL2" s="39"/>
      <c r="EM2" s="39"/>
      <c r="EN2" s="39"/>
      <c r="EO2" s="39"/>
      <c r="EP2" s="39"/>
      <c r="EQ2" s="39"/>
      <c r="ER2" s="39"/>
      <c r="ES2" s="39"/>
      <c r="ET2" s="39"/>
      <c r="EU2" s="39"/>
      <c r="EV2" s="39"/>
      <c r="EW2" s="39"/>
      <c r="EX2" s="39"/>
      <c r="EY2" s="39"/>
      <c r="EZ2" s="39"/>
      <c r="FA2" s="39"/>
      <c r="FB2" s="39"/>
      <c r="FC2" s="39"/>
      <c r="FD2" s="39"/>
      <c r="FE2" s="39"/>
      <c r="FF2" s="39"/>
      <c r="FG2" s="39"/>
      <c r="FH2" s="39"/>
      <c r="FI2" s="39"/>
      <c r="FJ2" s="39"/>
      <c r="FK2" s="39"/>
      <c r="FL2" s="14"/>
      <c r="FN2" s="5"/>
      <c r="FO2" s="39"/>
      <c r="FP2" s="39"/>
      <c r="FQ2" s="39"/>
      <c r="FR2" s="39"/>
      <c r="FS2" s="39"/>
      <c r="FT2" s="39"/>
      <c r="FU2" s="39"/>
      <c r="FV2" s="39"/>
      <c r="FW2" s="39"/>
      <c r="FX2" s="39"/>
      <c r="FY2" s="39"/>
      <c r="FZ2" s="39"/>
      <c r="GA2" s="39"/>
      <c r="GB2" s="39"/>
      <c r="GC2" s="39"/>
      <c r="GD2" s="39"/>
      <c r="GE2" s="39"/>
      <c r="GF2" s="14"/>
      <c r="GH2" s="5"/>
      <c r="GI2" s="39"/>
      <c r="GJ2" s="39"/>
      <c r="GK2" s="39"/>
      <c r="GL2" s="39"/>
      <c r="GM2" s="39"/>
      <c r="GN2" s="39"/>
      <c r="GO2" s="39"/>
      <c r="GP2" s="39"/>
      <c r="GQ2" s="39"/>
      <c r="GR2" s="39"/>
      <c r="GS2" s="39"/>
      <c r="GT2" s="39"/>
      <c r="GU2" s="39"/>
      <c r="GV2" s="39"/>
      <c r="GW2" s="39"/>
      <c r="GX2" s="39"/>
      <c r="GY2" s="39"/>
      <c r="GZ2" s="39"/>
      <c r="HA2" s="39"/>
      <c r="HB2" s="39"/>
      <c r="HC2" s="39"/>
      <c r="HD2" s="39"/>
      <c r="HE2" s="39"/>
      <c r="HF2" s="39"/>
      <c r="HG2" s="39"/>
      <c r="HH2" s="39"/>
      <c r="HI2" s="39"/>
      <c r="HJ2" s="39"/>
      <c r="HK2" s="14"/>
    </row>
    <row r="3" spans="1:219" ht="93.6" customHeight="1" thickBot="1" x14ac:dyDescent="0.3">
      <c r="A3" s="123" t="s">
        <v>150</v>
      </c>
      <c r="B3" s="123" t="s">
        <v>151</v>
      </c>
      <c r="C3" s="123" t="s">
        <v>272</v>
      </c>
      <c r="D3" s="123" t="s">
        <v>155</v>
      </c>
      <c r="E3" s="123" t="s">
        <v>156</v>
      </c>
      <c r="F3" s="123" t="s">
        <v>440</v>
      </c>
      <c r="G3" s="123" t="s">
        <v>452</v>
      </c>
      <c r="H3" s="123" t="s">
        <v>134</v>
      </c>
      <c r="I3" s="123" t="s">
        <v>159</v>
      </c>
      <c r="J3" s="123" t="s">
        <v>160</v>
      </c>
      <c r="K3" s="123" t="s">
        <v>185</v>
      </c>
      <c r="L3" s="123" t="s">
        <v>186</v>
      </c>
      <c r="M3" s="123" t="s">
        <v>163</v>
      </c>
      <c r="N3" s="123" t="s">
        <v>164</v>
      </c>
      <c r="O3" s="123" t="s">
        <v>135</v>
      </c>
      <c r="P3" s="123" t="s">
        <v>188</v>
      </c>
      <c r="Q3" s="123" t="s">
        <v>189</v>
      </c>
      <c r="R3" s="123" t="s">
        <v>136</v>
      </c>
      <c r="S3" s="123" t="s">
        <v>191</v>
      </c>
      <c r="T3" s="123" t="s">
        <v>192</v>
      </c>
      <c r="U3" s="123" t="s">
        <v>137</v>
      </c>
      <c r="V3" s="123" t="s">
        <v>138</v>
      </c>
      <c r="W3" s="123" t="s">
        <v>196</v>
      </c>
      <c r="X3" s="123" t="s">
        <v>197</v>
      </c>
      <c r="Y3" s="123" t="s">
        <v>172</v>
      </c>
      <c r="Z3" s="123" t="s">
        <v>173</v>
      </c>
      <c r="AA3" s="123" t="s">
        <v>436</v>
      </c>
      <c r="AB3" s="123" t="s">
        <v>174</v>
      </c>
      <c r="AC3" s="123" t="s">
        <v>175</v>
      </c>
      <c r="AD3" s="123" t="s">
        <v>176</v>
      </c>
      <c r="AE3" s="212"/>
      <c r="AF3" s="91"/>
      <c r="AG3" s="123" t="s">
        <v>150</v>
      </c>
      <c r="AH3" s="123" t="s">
        <v>151</v>
      </c>
      <c r="AI3" s="123" t="s">
        <v>272</v>
      </c>
      <c r="AJ3" s="123" t="s">
        <v>194</v>
      </c>
      <c r="AK3" s="123" t="s">
        <v>134</v>
      </c>
      <c r="AL3" s="123" t="s">
        <v>184</v>
      </c>
      <c r="AM3" s="123" t="s">
        <v>162</v>
      </c>
      <c r="AN3" s="123" t="s">
        <v>89</v>
      </c>
      <c r="AO3" s="123" t="s">
        <v>135</v>
      </c>
      <c r="AP3" s="123" t="s">
        <v>167</v>
      </c>
      <c r="AQ3" s="123" t="s">
        <v>136</v>
      </c>
      <c r="AR3" s="123" t="s">
        <v>195</v>
      </c>
      <c r="AS3" s="123" t="s">
        <v>137</v>
      </c>
      <c r="AT3" s="123" t="s">
        <v>172</v>
      </c>
      <c r="AU3" s="123" t="s">
        <v>173</v>
      </c>
      <c r="AV3" s="123" t="s">
        <v>436</v>
      </c>
      <c r="AW3" s="123" t="s">
        <v>174</v>
      </c>
      <c r="AX3" s="123" t="s">
        <v>175</v>
      </c>
      <c r="AY3" s="123" t="s">
        <v>176</v>
      </c>
      <c r="AZ3" s="40"/>
      <c r="BB3" s="123" t="s">
        <v>150</v>
      </c>
      <c r="BC3" s="123" t="s">
        <v>151</v>
      </c>
      <c r="BD3" s="123" t="s">
        <v>152</v>
      </c>
      <c r="BE3" s="123" t="s">
        <v>153</v>
      </c>
      <c r="BF3" s="123" t="s">
        <v>154</v>
      </c>
      <c r="BG3" s="123" t="s">
        <v>155</v>
      </c>
      <c r="BH3" s="123" t="s">
        <v>156</v>
      </c>
      <c r="BI3" s="123" t="s">
        <v>157</v>
      </c>
      <c r="BJ3" s="123" t="s">
        <v>158</v>
      </c>
      <c r="BK3" s="123" t="s">
        <v>182</v>
      </c>
      <c r="BL3" s="123" t="s">
        <v>159</v>
      </c>
      <c r="BM3" s="123" t="s">
        <v>160</v>
      </c>
      <c r="BN3" s="123" t="s">
        <v>185</v>
      </c>
      <c r="BO3" s="123" t="s">
        <v>186</v>
      </c>
      <c r="BP3" s="123" t="s">
        <v>187</v>
      </c>
      <c r="BQ3" s="123" t="s">
        <v>163</v>
      </c>
      <c r="BR3" s="123" t="s">
        <v>164</v>
      </c>
      <c r="BS3" s="123" t="s">
        <v>278</v>
      </c>
      <c r="BT3" s="123" t="s">
        <v>165</v>
      </c>
      <c r="BU3" s="123" t="s">
        <v>166</v>
      </c>
      <c r="BV3" s="123" t="s">
        <v>454</v>
      </c>
      <c r="BW3" s="123" t="s">
        <v>188</v>
      </c>
      <c r="BX3" s="123" t="s">
        <v>189</v>
      </c>
      <c r="BY3" s="123" t="s">
        <v>190</v>
      </c>
      <c r="BZ3" s="123" t="s">
        <v>172</v>
      </c>
      <c r="CA3" s="123" t="s">
        <v>173</v>
      </c>
      <c r="CB3" s="123" t="s">
        <v>436</v>
      </c>
      <c r="CC3" s="123" t="s">
        <v>174</v>
      </c>
      <c r="CD3" s="123" t="s">
        <v>175</v>
      </c>
      <c r="CE3" s="123" t="s">
        <v>176</v>
      </c>
      <c r="CF3" s="40"/>
      <c r="CH3" s="153" t="s">
        <v>150</v>
      </c>
      <c r="CI3" s="123" t="s">
        <v>151</v>
      </c>
      <c r="CJ3" s="123" t="s">
        <v>272</v>
      </c>
      <c r="CK3" s="123" t="s">
        <v>194</v>
      </c>
      <c r="CL3" s="123" t="s">
        <v>134</v>
      </c>
      <c r="CM3" s="123" t="s">
        <v>184</v>
      </c>
      <c r="CN3" s="123" t="s">
        <v>162</v>
      </c>
      <c r="CO3" s="123" t="s">
        <v>89</v>
      </c>
      <c r="CP3" s="123" t="s">
        <v>135</v>
      </c>
      <c r="CQ3" s="123" t="s">
        <v>167</v>
      </c>
      <c r="CR3" s="123" t="s">
        <v>136</v>
      </c>
      <c r="CS3" s="123" t="s">
        <v>195</v>
      </c>
      <c r="CT3" s="123" t="s">
        <v>137</v>
      </c>
      <c r="CU3" s="123" t="s">
        <v>138</v>
      </c>
      <c r="CV3" s="123" t="s">
        <v>273</v>
      </c>
      <c r="CW3" s="123" t="s">
        <v>172</v>
      </c>
      <c r="CX3" s="123" t="s">
        <v>173</v>
      </c>
      <c r="CY3" s="123" t="s">
        <v>436</v>
      </c>
      <c r="CZ3" s="123" t="s">
        <v>174</v>
      </c>
      <c r="DA3" s="123" t="s">
        <v>175</v>
      </c>
      <c r="DB3" s="123" t="s">
        <v>176</v>
      </c>
      <c r="DC3" s="154"/>
      <c r="DE3" s="153" t="s">
        <v>150</v>
      </c>
      <c r="DF3" s="123" t="s">
        <v>151</v>
      </c>
      <c r="DG3" s="123" t="s">
        <v>152</v>
      </c>
      <c r="DH3" s="123" t="s">
        <v>153</v>
      </c>
      <c r="DI3" s="123" t="s">
        <v>155</v>
      </c>
      <c r="DJ3" s="123" t="s">
        <v>156</v>
      </c>
      <c r="DK3" s="123" t="s">
        <v>157</v>
      </c>
      <c r="DL3" s="123" t="s">
        <v>158</v>
      </c>
      <c r="DM3" s="123" t="s">
        <v>159</v>
      </c>
      <c r="DN3" s="123" t="s">
        <v>160</v>
      </c>
      <c r="DO3" s="123" t="s">
        <v>161</v>
      </c>
      <c r="DP3" s="123" t="s">
        <v>458</v>
      </c>
      <c r="DQ3" s="123" t="s">
        <v>185</v>
      </c>
      <c r="DR3" s="123" t="s">
        <v>186</v>
      </c>
      <c r="DS3" s="123" t="s">
        <v>163</v>
      </c>
      <c r="DT3" s="123" t="s">
        <v>164</v>
      </c>
      <c r="DU3" s="123" t="s">
        <v>278</v>
      </c>
      <c r="DV3" s="123" t="s">
        <v>459</v>
      </c>
      <c r="DW3" s="123" t="s">
        <v>460</v>
      </c>
      <c r="DX3" s="123" t="s">
        <v>165</v>
      </c>
      <c r="DY3" s="123" t="s">
        <v>166</v>
      </c>
      <c r="DZ3" s="123" t="s">
        <v>454</v>
      </c>
      <c r="EA3" s="123" t="s">
        <v>167</v>
      </c>
      <c r="EB3" s="123" t="s">
        <v>136</v>
      </c>
      <c r="EC3" s="123" t="s">
        <v>172</v>
      </c>
      <c r="ED3" s="123" t="s">
        <v>173</v>
      </c>
      <c r="EE3" s="123" t="s">
        <v>436</v>
      </c>
      <c r="EF3" s="123" t="s">
        <v>174</v>
      </c>
      <c r="EG3" s="123" t="s">
        <v>175</v>
      </c>
      <c r="EH3" s="123" t="s">
        <v>176</v>
      </c>
      <c r="EI3" s="172"/>
      <c r="EK3" s="153" t="s">
        <v>150</v>
      </c>
      <c r="EL3" s="123" t="s">
        <v>151</v>
      </c>
      <c r="EM3" s="123" t="s">
        <v>272</v>
      </c>
      <c r="EN3" s="123" t="s">
        <v>194</v>
      </c>
      <c r="EO3" s="123" t="s">
        <v>134</v>
      </c>
      <c r="EP3" s="123" t="s">
        <v>184</v>
      </c>
      <c r="EQ3" s="123" t="s">
        <v>162</v>
      </c>
      <c r="ER3" s="123" t="s">
        <v>89</v>
      </c>
      <c r="ES3" s="123" t="s">
        <v>135</v>
      </c>
      <c r="ET3" s="123" t="s">
        <v>167</v>
      </c>
      <c r="EU3" s="123" t="s">
        <v>136</v>
      </c>
      <c r="EV3" s="123" t="s">
        <v>195</v>
      </c>
      <c r="EW3" s="123" t="s">
        <v>137</v>
      </c>
      <c r="EX3" s="123" t="s">
        <v>138</v>
      </c>
      <c r="EY3" s="123" t="s">
        <v>273</v>
      </c>
      <c r="EZ3" s="123" t="s">
        <v>331</v>
      </c>
      <c r="FA3" s="123" t="s">
        <v>442</v>
      </c>
      <c r="FB3" s="123" t="s">
        <v>443</v>
      </c>
      <c r="FC3" s="123" t="s">
        <v>462</v>
      </c>
      <c r="FD3" s="123" t="s">
        <v>463</v>
      </c>
      <c r="FE3" s="123" t="s">
        <v>464</v>
      </c>
      <c r="FF3" s="123" t="s">
        <v>172</v>
      </c>
      <c r="FG3" s="123" t="s">
        <v>173</v>
      </c>
      <c r="FH3" s="123" t="s">
        <v>436</v>
      </c>
      <c r="FI3" s="123" t="s">
        <v>174</v>
      </c>
      <c r="FJ3" s="123" t="s">
        <v>175</v>
      </c>
      <c r="FK3" s="123" t="s">
        <v>176</v>
      </c>
      <c r="FL3" s="154"/>
      <c r="FN3" s="153" t="s">
        <v>150</v>
      </c>
      <c r="FO3" s="123" t="s">
        <v>151</v>
      </c>
      <c r="FP3" s="123" t="s">
        <v>272</v>
      </c>
      <c r="FQ3" s="123" t="s">
        <v>194</v>
      </c>
      <c r="FR3" s="123" t="s">
        <v>134</v>
      </c>
      <c r="FS3" s="123" t="s">
        <v>184</v>
      </c>
      <c r="FT3" s="123" t="s">
        <v>162</v>
      </c>
      <c r="FU3" s="123" t="s">
        <v>89</v>
      </c>
      <c r="FV3" s="123" t="s">
        <v>135</v>
      </c>
      <c r="FW3" s="123" t="s">
        <v>167</v>
      </c>
      <c r="FX3" s="123" t="s">
        <v>136</v>
      </c>
      <c r="FY3" s="123" t="s">
        <v>195</v>
      </c>
      <c r="FZ3" s="123" t="s">
        <v>172</v>
      </c>
      <c r="GA3" s="123" t="s">
        <v>173</v>
      </c>
      <c r="GB3" s="123" t="s">
        <v>436</v>
      </c>
      <c r="GC3" s="123" t="s">
        <v>174</v>
      </c>
      <c r="GD3" s="123" t="s">
        <v>175</v>
      </c>
      <c r="GE3" s="123" t="s">
        <v>176</v>
      </c>
      <c r="GF3" s="154"/>
      <c r="GH3" s="153" t="s">
        <v>150</v>
      </c>
      <c r="GI3" s="123" t="s">
        <v>151</v>
      </c>
      <c r="GJ3" s="123" t="s">
        <v>467</v>
      </c>
      <c r="GK3" s="123" t="s">
        <v>468</v>
      </c>
      <c r="GL3" s="123" t="s">
        <v>469</v>
      </c>
      <c r="GM3" s="123" t="s">
        <v>470</v>
      </c>
      <c r="GN3" s="123" t="s">
        <v>471</v>
      </c>
      <c r="GO3" s="123" t="s">
        <v>472</v>
      </c>
      <c r="GP3" s="123" t="s">
        <v>134</v>
      </c>
      <c r="GQ3" s="123" t="s">
        <v>184</v>
      </c>
      <c r="GR3" s="123" t="s">
        <v>162</v>
      </c>
      <c r="GS3" s="123" t="s">
        <v>89</v>
      </c>
      <c r="GT3" s="123" t="s">
        <v>135</v>
      </c>
      <c r="GU3" s="123" t="s">
        <v>167</v>
      </c>
      <c r="GV3" s="123" t="s">
        <v>136</v>
      </c>
      <c r="GW3" s="123" t="s">
        <v>195</v>
      </c>
      <c r="GX3" s="123" t="s">
        <v>137</v>
      </c>
      <c r="GY3" s="123" t="s">
        <v>138</v>
      </c>
      <c r="GZ3" s="123" t="s">
        <v>273</v>
      </c>
      <c r="HA3" s="123" t="s">
        <v>331</v>
      </c>
      <c r="HB3" s="123" t="s">
        <v>442</v>
      </c>
      <c r="HC3" s="123" t="s">
        <v>443</v>
      </c>
      <c r="HD3" s="123" t="s">
        <v>462</v>
      </c>
      <c r="HE3" s="123" t="s">
        <v>172</v>
      </c>
      <c r="HF3" s="123" t="s">
        <v>173</v>
      </c>
      <c r="HG3" s="123" t="s">
        <v>436</v>
      </c>
      <c r="HH3" s="123" t="s">
        <v>174</v>
      </c>
      <c r="HI3" s="123" t="s">
        <v>175</v>
      </c>
      <c r="HJ3" s="123" t="s">
        <v>176</v>
      </c>
      <c r="HK3" s="154"/>
    </row>
    <row r="4" spans="1:219" x14ac:dyDescent="0.25">
      <c r="A4" s="132">
        <v>1</v>
      </c>
      <c r="B4" s="133">
        <v>90016</v>
      </c>
      <c r="C4" s="134">
        <v>0</v>
      </c>
      <c r="D4" s="134">
        <v>0</v>
      </c>
      <c r="E4" s="134">
        <v>0</v>
      </c>
      <c r="F4" s="134">
        <v>0</v>
      </c>
      <c r="G4" s="134">
        <v>1</v>
      </c>
      <c r="H4" s="134">
        <v>0</v>
      </c>
      <c r="I4" s="134">
        <v>0</v>
      </c>
      <c r="J4" s="134">
        <v>1</v>
      </c>
      <c r="K4" s="134">
        <v>0</v>
      </c>
      <c r="L4" s="134">
        <v>0</v>
      </c>
      <c r="M4" s="134">
        <v>1</v>
      </c>
      <c r="N4" s="144"/>
      <c r="O4" s="134">
        <v>0</v>
      </c>
      <c r="P4" s="134">
        <v>2</v>
      </c>
      <c r="Q4" s="134">
        <v>0</v>
      </c>
      <c r="R4" s="134">
        <v>0</v>
      </c>
      <c r="S4" s="134">
        <v>1</v>
      </c>
      <c r="T4" s="134">
        <v>0</v>
      </c>
      <c r="U4" s="134">
        <v>0</v>
      </c>
      <c r="V4" s="134">
        <v>1</v>
      </c>
      <c r="W4" s="134">
        <v>0</v>
      </c>
      <c r="X4" s="144"/>
      <c r="Y4" s="134">
        <v>7</v>
      </c>
      <c r="Z4" s="135">
        <v>2</v>
      </c>
      <c r="AA4" s="135">
        <v>2</v>
      </c>
      <c r="AB4" s="134" t="s">
        <v>171</v>
      </c>
      <c r="AC4" s="134" t="s">
        <v>179</v>
      </c>
      <c r="AD4" s="134">
        <v>3</v>
      </c>
      <c r="AE4" s="44" t="s">
        <v>129</v>
      </c>
      <c r="AG4" s="215">
        <v>1</v>
      </c>
      <c r="AH4" s="167">
        <v>90007</v>
      </c>
      <c r="AI4" s="134">
        <v>0</v>
      </c>
      <c r="AJ4" s="134">
        <v>0</v>
      </c>
      <c r="AK4" s="134">
        <v>0</v>
      </c>
      <c r="AL4" s="134">
        <v>0</v>
      </c>
      <c r="AM4" s="134">
        <v>0</v>
      </c>
      <c r="AN4" s="144"/>
      <c r="AO4" s="134">
        <v>0</v>
      </c>
      <c r="AP4" s="134">
        <v>0</v>
      </c>
      <c r="AQ4" s="144"/>
      <c r="AR4" s="144"/>
      <c r="AS4" s="144"/>
      <c r="AT4" s="134">
        <v>0</v>
      </c>
      <c r="AU4" s="135">
        <v>1</v>
      </c>
      <c r="AV4" s="135">
        <v>2</v>
      </c>
      <c r="AW4" s="134" t="s">
        <v>171</v>
      </c>
      <c r="AX4" s="134" t="s">
        <v>178</v>
      </c>
      <c r="AY4" s="134">
        <v>5</v>
      </c>
      <c r="AZ4" s="44" t="s">
        <v>120</v>
      </c>
      <c r="BB4" s="132">
        <v>1</v>
      </c>
      <c r="BC4" s="133">
        <v>90020</v>
      </c>
      <c r="BD4" s="144"/>
      <c r="BE4" s="144"/>
      <c r="BF4" s="144"/>
      <c r="BG4" s="144"/>
      <c r="BH4" s="144"/>
      <c r="BI4" s="134">
        <v>1</v>
      </c>
      <c r="BJ4" s="134">
        <v>0</v>
      </c>
      <c r="BK4" s="134">
        <v>0</v>
      </c>
      <c r="BL4" s="144"/>
      <c r="BM4" s="144"/>
      <c r="BN4" s="144"/>
      <c r="BO4" s="144"/>
      <c r="BP4" s="144"/>
      <c r="BQ4" s="144"/>
      <c r="BR4" s="144"/>
      <c r="BS4" s="134">
        <v>0</v>
      </c>
      <c r="BT4" s="134">
        <v>0</v>
      </c>
      <c r="BU4" s="134">
        <v>0</v>
      </c>
      <c r="BV4" s="134">
        <v>0</v>
      </c>
      <c r="BW4" s="134">
        <v>0</v>
      </c>
      <c r="BX4" s="144"/>
      <c r="BY4" s="144"/>
      <c r="BZ4" s="134">
        <v>1</v>
      </c>
      <c r="CA4" s="135">
        <v>2</v>
      </c>
      <c r="CB4" s="135">
        <v>2</v>
      </c>
      <c r="CC4" s="134" t="s">
        <v>171</v>
      </c>
      <c r="CD4" s="134" t="s">
        <v>179</v>
      </c>
      <c r="CE4" s="134">
        <v>3</v>
      </c>
      <c r="CF4" s="44" t="s">
        <v>133</v>
      </c>
      <c r="CH4" s="132">
        <v>1</v>
      </c>
      <c r="CI4" s="133">
        <v>90020</v>
      </c>
      <c r="CJ4" s="134">
        <v>0</v>
      </c>
      <c r="CK4" s="134">
        <v>0</v>
      </c>
      <c r="CL4" s="134">
        <v>0</v>
      </c>
      <c r="CM4" s="134">
        <v>0</v>
      </c>
      <c r="CN4" s="134">
        <v>0</v>
      </c>
      <c r="CO4" s="134">
        <v>0</v>
      </c>
      <c r="CP4" s="134">
        <v>0</v>
      </c>
      <c r="CQ4" s="134">
        <v>0</v>
      </c>
      <c r="CR4" s="134">
        <v>0</v>
      </c>
      <c r="CS4" s="134">
        <v>0</v>
      </c>
      <c r="CT4" s="134">
        <v>0</v>
      </c>
      <c r="CU4" s="134">
        <v>0</v>
      </c>
      <c r="CV4" s="134">
        <v>0</v>
      </c>
      <c r="CW4" s="134">
        <v>0</v>
      </c>
      <c r="CX4" s="135">
        <v>1</v>
      </c>
      <c r="CY4" s="135">
        <v>2</v>
      </c>
      <c r="CZ4" s="134" t="s">
        <v>171</v>
      </c>
      <c r="DA4" s="134" t="s">
        <v>179</v>
      </c>
      <c r="DB4" s="134">
        <v>3</v>
      </c>
      <c r="DC4" s="44" t="s">
        <v>133</v>
      </c>
      <c r="DE4" s="132">
        <v>1</v>
      </c>
      <c r="DF4" s="133">
        <v>90008</v>
      </c>
      <c r="DG4" s="134">
        <v>0</v>
      </c>
      <c r="DH4" s="134">
        <v>2</v>
      </c>
      <c r="DI4" s="134">
        <v>0</v>
      </c>
      <c r="DJ4" s="134">
        <v>0</v>
      </c>
      <c r="DK4" s="134">
        <v>3</v>
      </c>
      <c r="DL4" s="134">
        <v>0</v>
      </c>
      <c r="DM4" s="134">
        <v>0</v>
      </c>
      <c r="DN4" s="134">
        <v>0</v>
      </c>
      <c r="DO4" s="134">
        <v>0</v>
      </c>
      <c r="DP4" s="134">
        <v>0</v>
      </c>
      <c r="DQ4" s="134">
        <v>0</v>
      </c>
      <c r="DR4" s="134">
        <v>0</v>
      </c>
      <c r="DS4" s="134">
        <v>1</v>
      </c>
      <c r="DT4" s="134">
        <v>1</v>
      </c>
      <c r="DU4" s="134">
        <v>0</v>
      </c>
      <c r="DV4" s="134">
        <v>0</v>
      </c>
      <c r="DW4" s="134">
        <v>1</v>
      </c>
      <c r="DX4" s="134">
        <v>1</v>
      </c>
      <c r="DY4" s="134">
        <v>0</v>
      </c>
      <c r="DZ4" s="134">
        <v>0</v>
      </c>
      <c r="EA4" s="134">
        <v>1</v>
      </c>
      <c r="EB4" s="134">
        <v>0</v>
      </c>
      <c r="EC4" s="134">
        <v>10</v>
      </c>
      <c r="ED4" s="135">
        <v>1</v>
      </c>
      <c r="EE4" s="177">
        <v>3</v>
      </c>
      <c r="EF4" s="134" t="s">
        <v>171</v>
      </c>
      <c r="EG4" s="134" t="s">
        <v>178</v>
      </c>
      <c r="EH4" s="175">
        <v>3</v>
      </c>
      <c r="EI4" s="44" t="s">
        <v>121</v>
      </c>
      <c r="EK4" s="132">
        <v>1</v>
      </c>
      <c r="EL4" s="133">
        <v>90014</v>
      </c>
      <c r="EM4" s="134">
        <v>0</v>
      </c>
      <c r="EN4" s="134">
        <v>0</v>
      </c>
      <c r="EO4" s="134">
        <v>0</v>
      </c>
      <c r="EP4" s="134">
        <v>0</v>
      </c>
      <c r="EQ4" s="134">
        <v>0</v>
      </c>
      <c r="ER4" s="134">
        <v>0</v>
      </c>
      <c r="ES4" s="134">
        <v>0</v>
      </c>
      <c r="ET4" s="134">
        <v>0</v>
      </c>
      <c r="EU4" s="134">
        <v>0</v>
      </c>
      <c r="EV4" s="134">
        <v>0</v>
      </c>
      <c r="EW4" s="134">
        <v>0</v>
      </c>
      <c r="EX4" s="134">
        <v>0</v>
      </c>
      <c r="EY4" s="134">
        <v>0</v>
      </c>
      <c r="EZ4" s="134">
        <v>0</v>
      </c>
      <c r="FA4" s="134">
        <v>0</v>
      </c>
      <c r="FB4" s="134">
        <v>0</v>
      </c>
      <c r="FC4" s="134">
        <v>0</v>
      </c>
      <c r="FD4" s="134">
        <v>0</v>
      </c>
      <c r="FE4" s="134">
        <v>0</v>
      </c>
      <c r="FF4" s="134">
        <v>0</v>
      </c>
      <c r="FG4" s="135">
        <v>2</v>
      </c>
      <c r="FH4" s="177">
        <v>2</v>
      </c>
      <c r="FI4" s="134" t="s">
        <v>171</v>
      </c>
      <c r="FJ4" s="134" t="s">
        <v>179</v>
      </c>
      <c r="FK4" s="175">
        <v>2</v>
      </c>
      <c r="FL4" s="44" t="s">
        <v>127</v>
      </c>
      <c r="FN4" s="132">
        <v>1</v>
      </c>
      <c r="FO4" s="133">
        <v>90009</v>
      </c>
      <c r="FP4" s="134">
        <v>1</v>
      </c>
      <c r="FQ4" s="134">
        <v>0</v>
      </c>
      <c r="FR4" s="134">
        <v>1</v>
      </c>
      <c r="FS4" s="134">
        <v>0</v>
      </c>
      <c r="FT4" s="134">
        <v>0</v>
      </c>
      <c r="FU4" s="134">
        <v>1</v>
      </c>
      <c r="FV4" s="134">
        <v>0</v>
      </c>
      <c r="FW4" s="134">
        <v>0</v>
      </c>
      <c r="FX4" s="134">
        <v>0</v>
      </c>
      <c r="FY4" s="134">
        <v>0</v>
      </c>
      <c r="FZ4" s="134">
        <v>3</v>
      </c>
      <c r="GA4" s="135">
        <v>1</v>
      </c>
      <c r="GB4" s="135">
        <v>2</v>
      </c>
      <c r="GC4" s="134" t="s">
        <v>171</v>
      </c>
      <c r="GD4" s="134" t="s">
        <v>179</v>
      </c>
      <c r="GE4" s="134">
        <v>3</v>
      </c>
      <c r="GF4" s="44" t="s">
        <v>122</v>
      </c>
      <c r="GH4" s="132">
        <v>1</v>
      </c>
      <c r="GI4" s="133">
        <v>90017</v>
      </c>
      <c r="GJ4" s="134">
        <v>0</v>
      </c>
      <c r="GK4" s="134">
        <v>0</v>
      </c>
      <c r="GL4" s="134">
        <v>0</v>
      </c>
      <c r="GM4" s="134">
        <v>0</v>
      </c>
      <c r="GN4" s="134">
        <v>0</v>
      </c>
      <c r="GO4" s="134">
        <v>0</v>
      </c>
      <c r="GP4" s="134">
        <v>1</v>
      </c>
      <c r="GQ4" s="134">
        <v>0</v>
      </c>
      <c r="GR4" s="134">
        <v>1</v>
      </c>
      <c r="GS4" s="134">
        <v>0</v>
      </c>
      <c r="GT4" s="134">
        <v>0</v>
      </c>
      <c r="GU4" s="134">
        <v>0</v>
      </c>
      <c r="GV4" s="134">
        <v>0</v>
      </c>
      <c r="GW4" s="134">
        <v>0</v>
      </c>
      <c r="GX4" s="134">
        <v>0</v>
      </c>
      <c r="GY4" s="134">
        <v>0</v>
      </c>
      <c r="GZ4" s="134">
        <v>0</v>
      </c>
      <c r="HA4" s="134">
        <v>0</v>
      </c>
      <c r="HB4" s="134">
        <v>0</v>
      </c>
      <c r="HC4" s="134">
        <v>0</v>
      </c>
      <c r="HD4" s="134">
        <v>0</v>
      </c>
      <c r="HE4" s="134">
        <v>2</v>
      </c>
      <c r="HF4" s="135">
        <v>2</v>
      </c>
      <c r="HG4" s="135">
        <v>2</v>
      </c>
      <c r="HH4" s="134" t="s">
        <v>171</v>
      </c>
      <c r="HI4" s="134" t="s">
        <v>179</v>
      </c>
      <c r="HJ4" s="134">
        <v>3</v>
      </c>
      <c r="HK4" s="44" t="s">
        <v>130</v>
      </c>
    </row>
    <row r="5" spans="1:219" x14ac:dyDescent="0.25">
      <c r="A5" s="136">
        <v>2</v>
      </c>
      <c r="B5" s="96">
        <v>90017</v>
      </c>
      <c r="C5" s="97">
        <v>0</v>
      </c>
      <c r="D5" s="98"/>
      <c r="E5" s="97">
        <v>0</v>
      </c>
      <c r="F5" s="97">
        <v>0</v>
      </c>
      <c r="G5" s="97">
        <v>1</v>
      </c>
      <c r="H5" s="97">
        <v>1</v>
      </c>
      <c r="I5" s="97">
        <v>0</v>
      </c>
      <c r="J5" s="97">
        <v>0</v>
      </c>
      <c r="K5" s="97">
        <v>0</v>
      </c>
      <c r="L5" s="97">
        <v>0</v>
      </c>
      <c r="M5" s="97">
        <v>1</v>
      </c>
      <c r="N5" s="97">
        <v>0</v>
      </c>
      <c r="O5" s="97">
        <v>0</v>
      </c>
      <c r="P5" s="97">
        <v>2</v>
      </c>
      <c r="Q5" s="97">
        <v>0</v>
      </c>
      <c r="R5" s="97">
        <v>0</v>
      </c>
      <c r="S5" s="97">
        <v>1</v>
      </c>
      <c r="T5" s="98"/>
      <c r="U5" s="97">
        <v>0</v>
      </c>
      <c r="V5" s="97">
        <v>1</v>
      </c>
      <c r="W5" s="97">
        <v>0</v>
      </c>
      <c r="X5" s="97">
        <v>1</v>
      </c>
      <c r="Y5" s="97">
        <v>8</v>
      </c>
      <c r="Z5" s="99">
        <v>2</v>
      </c>
      <c r="AA5" s="99">
        <v>2</v>
      </c>
      <c r="AB5" s="97" t="s">
        <v>171</v>
      </c>
      <c r="AC5" s="97" t="s">
        <v>179</v>
      </c>
      <c r="AD5" s="97">
        <v>3</v>
      </c>
      <c r="AE5" s="14" t="s">
        <v>130</v>
      </c>
      <c r="AG5" s="216">
        <v>2</v>
      </c>
      <c r="AH5" s="122">
        <v>90016</v>
      </c>
      <c r="AI5" s="97">
        <v>0</v>
      </c>
      <c r="AJ5" s="98"/>
      <c r="AK5" s="98"/>
      <c r="AL5" s="97">
        <v>0</v>
      </c>
      <c r="AM5" s="97">
        <v>0</v>
      </c>
      <c r="AN5" s="98"/>
      <c r="AO5" s="98"/>
      <c r="AP5" s="97">
        <v>0</v>
      </c>
      <c r="AQ5" s="98"/>
      <c r="AR5" s="98"/>
      <c r="AS5" s="98"/>
      <c r="AT5" s="97">
        <v>0</v>
      </c>
      <c r="AU5" s="99">
        <v>1</v>
      </c>
      <c r="AV5" s="99">
        <v>2</v>
      </c>
      <c r="AW5" s="97" t="s">
        <v>171</v>
      </c>
      <c r="AX5" s="97" t="s">
        <v>179</v>
      </c>
      <c r="AY5" s="97">
        <v>3</v>
      </c>
      <c r="AZ5" s="14" t="s">
        <v>129</v>
      </c>
      <c r="BB5" s="136">
        <v>2</v>
      </c>
      <c r="BC5" s="96">
        <v>90014</v>
      </c>
      <c r="BD5" s="97">
        <v>0</v>
      </c>
      <c r="BE5" s="98"/>
      <c r="BF5" s="97">
        <v>0</v>
      </c>
      <c r="BG5" s="98"/>
      <c r="BH5" s="98"/>
      <c r="BI5" s="97">
        <v>2</v>
      </c>
      <c r="BJ5" s="97">
        <v>0</v>
      </c>
      <c r="BK5" s="97">
        <v>0</v>
      </c>
      <c r="BL5" s="97">
        <v>0</v>
      </c>
      <c r="BM5" s="97">
        <v>0</v>
      </c>
      <c r="BN5" s="98"/>
      <c r="BO5" s="98"/>
      <c r="BP5" s="97">
        <v>0</v>
      </c>
      <c r="BQ5" s="98"/>
      <c r="BR5" s="98"/>
      <c r="BS5" s="98"/>
      <c r="BT5" s="98"/>
      <c r="BU5" s="97">
        <v>0</v>
      </c>
      <c r="BV5" s="97">
        <v>0</v>
      </c>
      <c r="BW5" s="97">
        <v>0</v>
      </c>
      <c r="BX5" s="98"/>
      <c r="BY5" s="98"/>
      <c r="BZ5" s="97">
        <v>2</v>
      </c>
      <c r="CA5" s="99">
        <v>1</v>
      </c>
      <c r="CB5" s="99">
        <v>2</v>
      </c>
      <c r="CC5" s="97" t="s">
        <v>171</v>
      </c>
      <c r="CD5" s="97" t="s">
        <v>179</v>
      </c>
      <c r="CE5" s="97">
        <v>3</v>
      </c>
      <c r="CF5" s="14" t="s">
        <v>127</v>
      </c>
      <c r="CH5" s="136">
        <v>2</v>
      </c>
      <c r="CI5" s="96">
        <v>90010</v>
      </c>
      <c r="CJ5" s="97">
        <v>0</v>
      </c>
      <c r="CK5" s="97">
        <v>1</v>
      </c>
      <c r="CL5" s="97">
        <v>0</v>
      </c>
      <c r="CM5" s="97">
        <v>0</v>
      </c>
      <c r="CN5" s="97">
        <v>0</v>
      </c>
      <c r="CO5" s="97">
        <v>0</v>
      </c>
      <c r="CP5" s="97">
        <v>0</v>
      </c>
      <c r="CQ5" s="97">
        <v>0</v>
      </c>
      <c r="CR5" s="97">
        <v>0</v>
      </c>
      <c r="CS5" s="97">
        <v>0</v>
      </c>
      <c r="CT5" s="97">
        <v>0</v>
      </c>
      <c r="CU5" s="97">
        <v>0</v>
      </c>
      <c r="CV5" s="97">
        <v>0</v>
      </c>
      <c r="CW5" s="97">
        <v>1</v>
      </c>
      <c r="CX5" s="99">
        <v>2</v>
      </c>
      <c r="CY5" s="99">
        <v>2</v>
      </c>
      <c r="CZ5" s="97" t="s">
        <v>171</v>
      </c>
      <c r="DA5" s="97" t="s">
        <v>178</v>
      </c>
      <c r="DB5" s="97">
        <v>5</v>
      </c>
      <c r="DC5" s="14" t="s">
        <v>123</v>
      </c>
      <c r="DE5" s="136">
        <v>2</v>
      </c>
      <c r="DF5" s="96">
        <v>90016</v>
      </c>
      <c r="DG5" s="97">
        <v>0</v>
      </c>
      <c r="DH5" s="97">
        <v>1</v>
      </c>
      <c r="DI5" s="97">
        <v>1</v>
      </c>
      <c r="DJ5" s="97">
        <v>0</v>
      </c>
      <c r="DK5" s="97">
        <v>3</v>
      </c>
      <c r="DL5" s="97">
        <v>2</v>
      </c>
      <c r="DM5" s="97">
        <v>0</v>
      </c>
      <c r="DN5" s="97">
        <v>0</v>
      </c>
      <c r="DO5" s="97">
        <v>0</v>
      </c>
      <c r="DP5" s="97">
        <v>0</v>
      </c>
      <c r="DQ5" s="97">
        <v>1</v>
      </c>
      <c r="DR5" s="97">
        <v>0</v>
      </c>
      <c r="DS5" s="97">
        <v>2</v>
      </c>
      <c r="DT5" s="97">
        <v>1</v>
      </c>
      <c r="DU5" s="97">
        <v>0</v>
      </c>
      <c r="DV5" s="97">
        <v>0</v>
      </c>
      <c r="DW5" s="97">
        <v>0</v>
      </c>
      <c r="DX5" s="97">
        <v>0</v>
      </c>
      <c r="DY5" s="97">
        <v>0</v>
      </c>
      <c r="DZ5" s="97">
        <v>0</v>
      </c>
      <c r="EA5" s="97">
        <v>0</v>
      </c>
      <c r="EB5" s="97">
        <v>0</v>
      </c>
      <c r="EC5" s="97">
        <v>11</v>
      </c>
      <c r="ED5" s="99">
        <v>1</v>
      </c>
      <c r="EE5" s="100">
        <v>3</v>
      </c>
      <c r="EF5" s="97" t="s">
        <v>171</v>
      </c>
      <c r="EG5" s="97" t="s">
        <v>179</v>
      </c>
      <c r="EH5" s="101">
        <v>3</v>
      </c>
      <c r="EI5" s="14" t="s">
        <v>129</v>
      </c>
      <c r="EK5" s="136">
        <v>2</v>
      </c>
      <c r="EL5" s="96">
        <v>90017</v>
      </c>
      <c r="EM5" s="97">
        <v>1</v>
      </c>
      <c r="EN5" s="97">
        <v>0</v>
      </c>
      <c r="EO5" s="97">
        <v>0</v>
      </c>
      <c r="EP5" s="97">
        <v>0</v>
      </c>
      <c r="EQ5" s="97">
        <v>0</v>
      </c>
      <c r="ER5" s="97">
        <v>0</v>
      </c>
      <c r="ES5" s="97">
        <v>0</v>
      </c>
      <c r="ET5" s="97">
        <v>0</v>
      </c>
      <c r="EU5" s="97">
        <v>0</v>
      </c>
      <c r="EV5" s="97">
        <v>0</v>
      </c>
      <c r="EW5" s="97">
        <v>0</v>
      </c>
      <c r="EX5" s="97">
        <v>0</v>
      </c>
      <c r="EY5" s="97">
        <v>0</v>
      </c>
      <c r="EZ5" s="97">
        <v>0</v>
      </c>
      <c r="FA5" s="97">
        <v>0</v>
      </c>
      <c r="FB5" s="97">
        <v>0</v>
      </c>
      <c r="FC5" s="97">
        <v>0</v>
      </c>
      <c r="FD5" s="97">
        <v>0</v>
      </c>
      <c r="FE5" s="97">
        <v>0</v>
      </c>
      <c r="FF5" s="97">
        <v>1</v>
      </c>
      <c r="FG5" s="99">
        <v>1</v>
      </c>
      <c r="FH5" s="99">
        <v>2</v>
      </c>
      <c r="FI5" s="97" t="s">
        <v>171</v>
      </c>
      <c r="FJ5" s="97" t="s">
        <v>179</v>
      </c>
      <c r="FK5" s="97">
        <v>3</v>
      </c>
      <c r="FL5" s="14" t="s">
        <v>130</v>
      </c>
      <c r="FN5" s="136">
        <v>2</v>
      </c>
      <c r="FO5" s="96">
        <v>90012</v>
      </c>
      <c r="FP5" s="97">
        <v>2</v>
      </c>
      <c r="FQ5" s="97">
        <v>0</v>
      </c>
      <c r="FR5" s="97">
        <v>0</v>
      </c>
      <c r="FS5" s="97">
        <v>0</v>
      </c>
      <c r="FT5" s="97">
        <v>2</v>
      </c>
      <c r="FU5" s="97">
        <v>0</v>
      </c>
      <c r="FV5" s="97">
        <v>0</v>
      </c>
      <c r="FW5" s="97">
        <v>0</v>
      </c>
      <c r="FX5" s="97">
        <v>0</v>
      </c>
      <c r="FY5" s="97">
        <v>0</v>
      </c>
      <c r="FZ5" s="97">
        <v>4</v>
      </c>
      <c r="GA5" s="99">
        <v>1</v>
      </c>
      <c r="GB5" s="99">
        <v>2</v>
      </c>
      <c r="GC5" s="97" t="s">
        <v>171</v>
      </c>
      <c r="GD5" s="97" t="s">
        <v>178</v>
      </c>
      <c r="GE5" s="97">
        <v>4</v>
      </c>
      <c r="GF5" s="14" t="s">
        <v>125</v>
      </c>
      <c r="GH5" s="136">
        <v>2</v>
      </c>
      <c r="GI5" s="96">
        <v>90009</v>
      </c>
      <c r="GJ5" s="97">
        <v>0</v>
      </c>
      <c r="GK5" s="97">
        <v>0</v>
      </c>
      <c r="GL5" s="97">
        <v>0</v>
      </c>
      <c r="GM5" s="97">
        <v>0</v>
      </c>
      <c r="GN5" s="97">
        <v>0</v>
      </c>
      <c r="GO5" s="97">
        <v>0</v>
      </c>
      <c r="GP5" s="97">
        <v>1</v>
      </c>
      <c r="GQ5" s="97">
        <v>1</v>
      </c>
      <c r="GR5" s="97">
        <v>1</v>
      </c>
      <c r="GS5" s="97">
        <v>0</v>
      </c>
      <c r="GT5" s="97">
        <v>0</v>
      </c>
      <c r="GU5" s="97">
        <v>0</v>
      </c>
      <c r="GV5" s="97">
        <v>0</v>
      </c>
      <c r="GW5" s="97">
        <v>0</v>
      </c>
      <c r="GX5" s="97">
        <v>0</v>
      </c>
      <c r="GY5" s="98"/>
      <c r="GZ5" s="98"/>
      <c r="HA5" s="97">
        <v>0</v>
      </c>
      <c r="HB5" s="97">
        <v>1</v>
      </c>
      <c r="HC5" s="97">
        <v>0</v>
      </c>
      <c r="HD5" s="97">
        <v>0</v>
      </c>
      <c r="HE5" s="97">
        <v>4</v>
      </c>
      <c r="HF5" s="99">
        <v>1</v>
      </c>
      <c r="HG5" s="99">
        <v>2</v>
      </c>
      <c r="HH5" s="97" t="s">
        <v>171</v>
      </c>
      <c r="HI5" s="97" t="s">
        <v>179</v>
      </c>
      <c r="HJ5" s="97">
        <v>3</v>
      </c>
      <c r="HK5" s="14" t="s">
        <v>122</v>
      </c>
    </row>
    <row r="6" spans="1:219" x14ac:dyDescent="0.25">
      <c r="A6" s="136">
        <v>3</v>
      </c>
      <c r="B6" s="96">
        <v>90014</v>
      </c>
      <c r="C6" s="97">
        <v>2</v>
      </c>
      <c r="D6" s="98"/>
      <c r="E6" s="97">
        <v>0</v>
      </c>
      <c r="F6" s="97">
        <v>1</v>
      </c>
      <c r="G6" s="98"/>
      <c r="H6" s="97">
        <v>1</v>
      </c>
      <c r="I6" s="97">
        <v>0</v>
      </c>
      <c r="J6" s="97">
        <v>0</v>
      </c>
      <c r="K6" s="97">
        <v>0</v>
      </c>
      <c r="L6" s="97">
        <v>0</v>
      </c>
      <c r="M6" s="97">
        <v>0</v>
      </c>
      <c r="N6" s="97">
        <v>1</v>
      </c>
      <c r="O6" s="97">
        <v>1</v>
      </c>
      <c r="P6" s="97">
        <v>0</v>
      </c>
      <c r="Q6" s="98"/>
      <c r="R6" s="97">
        <v>0</v>
      </c>
      <c r="S6" s="98"/>
      <c r="T6" s="98"/>
      <c r="U6" s="97">
        <v>0</v>
      </c>
      <c r="V6" s="97">
        <v>2</v>
      </c>
      <c r="W6" s="97">
        <v>1</v>
      </c>
      <c r="X6" s="97">
        <v>0</v>
      </c>
      <c r="Y6" s="97">
        <v>9</v>
      </c>
      <c r="Z6" s="99">
        <v>1</v>
      </c>
      <c r="AA6" s="99">
        <v>2</v>
      </c>
      <c r="AB6" s="97" t="s">
        <v>171</v>
      </c>
      <c r="AC6" s="97" t="s">
        <v>179</v>
      </c>
      <c r="AD6" s="97">
        <v>3</v>
      </c>
      <c r="AE6" s="14" t="s">
        <v>127</v>
      </c>
      <c r="AG6" s="216">
        <v>3</v>
      </c>
      <c r="AH6" s="122">
        <v>90017</v>
      </c>
      <c r="AI6" s="97">
        <v>0</v>
      </c>
      <c r="AJ6" s="97">
        <v>0</v>
      </c>
      <c r="AK6" s="98"/>
      <c r="AL6" s="98"/>
      <c r="AM6" s="98"/>
      <c r="AN6" s="98"/>
      <c r="AO6" s="98"/>
      <c r="AP6" s="98"/>
      <c r="AQ6" s="98"/>
      <c r="AR6" s="98"/>
      <c r="AS6" s="98"/>
      <c r="AT6" s="97">
        <v>0</v>
      </c>
      <c r="AU6" s="99">
        <v>1</v>
      </c>
      <c r="AV6" s="99">
        <v>2</v>
      </c>
      <c r="AW6" s="97" t="s">
        <v>171</v>
      </c>
      <c r="AX6" s="97" t="s">
        <v>179</v>
      </c>
      <c r="AY6" s="97">
        <v>3</v>
      </c>
      <c r="AZ6" s="14" t="s">
        <v>130</v>
      </c>
      <c r="BB6" s="136">
        <v>3</v>
      </c>
      <c r="BC6" s="96">
        <v>90017</v>
      </c>
      <c r="BD6" s="97">
        <v>0</v>
      </c>
      <c r="BE6" s="97">
        <v>0</v>
      </c>
      <c r="BF6" s="97">
        <v>0</v>
      </c>
      <c r="BG6" s="97">
        <v>0</v>
      </c>
      <c r="BH6" s="98"/>
      <c r="BI6" s="97">
        <v>0</v>
      </c>
      <c r="BJ6" s="97">
        <v>1</v>
      </c>
      <c r="BK6" s="97">
        <v>0</v>
      </c>
      <c r="BL6" s="98"/>
      <c r="BM6" s="98"/>
      <c r="BN6" s="98"/>
      <c r="BO6" s="97">
        <v>0</v>
      </c>
      <c r="BP6" s="97">
        <v>1</v>
      </c>
      <c r="BQ6" s="98"/>
      <c r="BR6" s="97">
        <v>0</v>
      </c>
      <c r="BS6" s="98"/>
      <c r="BT6" s="98"/>
      <c r="BU6" s="98"/>
      <c r="BV6" s="98"/>
      <c r="BW6" s="98"/>
      <c r="BX6" s="98"/>
      <c r="BY6" s="98"/>
      <c r="BZ6" s="97">
        <v>2</v>
      </c>
      <c r="CA6" s="99">
        <v>2</v>
      </c>
      <c r="CB6" s="99">
        <v>2</v>
      </c>
      <c r="CC6" s="97" t="s">
        <v>171</v>
      </c>
      <c r="CD6" s="97" t="s">
        <v>179</v>
      </c>
      <c r="CE6" s="97">
        <v>3</v>
      </c>
      <c r="CF6" s="14" t="s">
        <v>130</v>
      </c>
      <c r="CH6" s="136">
        <v>3</v>
      </c>
      <c r="CI6" s="96">
        <v>90012</v>
      </c>
      <c r="CJ6" s="97">
        <v>0</v>
      </c>
      <c r="CK6" s="97">
        <v>0</v>
      </c>
      <c r="CL6" s="97">
        <v>1</v>
      </c>
      <c r="CM6" s="97">
        <v>0</v>
      </c>
      <c r="CN6" s="97">
        <v>0</v>
      </c>
      <c r="CO6" s="97">
        <v>0</v>
      </c>
      <c r="CP6" s="97">
        <v>0</v>
      </c>
      <c r="CQ6" s="97">
        <v>0</v>
      </c>
      <c r="CR6" s="97">
        <v>0</v>
      </c>
      <c r="CS6" s="97">
        <v>0</v>
      </c>
      <c r="CT6" s="97">
        <v>0</v>
      </c>
      <c r="CU6" s="97">
        <v>0</v>
      </c>
      <c r="CV6" s="97">
        <v>0</v>
      </c>
      <c r="CW6" s="97">
        <v>1</v>
      </c>
      <c r="CX6" s="99">
        <v>2</v>
      </c>
      <c r="CY6" s="99">
        <v>2</v>
      </c>
      <c r="CZ6" s="97" t="s">
        <v>171</v>
      </c>
      <c r="DA6" s="97" t="s">
        <v>178</v>
      </c>
      <c r="DB6" s="97">
        <v>4</v>
      </c>
      <c r="DC6" s="14" t="s">
        <v>125</v>
      </c>
      <c r="DE6" s="136">
        <v>3</v>
      </c>
      <c r="DF6" s="96">
        <v>90019</v>
      </c>
      <c r="DG6" s="97">
        <v>0</v>
      </c>
      <c r="DH6" s="97">
        <v>1</v>
      </c>
      <c r="DI6" s="97">
        <v>1</v>
      </c>
      <c r="DJ6" s="97">
        <v>0</v>
      </c>
      <c r="DK6" s="97">
        <v>2</v>
      </c>
      <c r="DL6" s="97">
        <v>2</v>
      </c>
      <c r="DM6" s="97">
        <v>0</v>
      </c>
      <c r="DN6" s="97">
        <v>0</v>
      </c>
      <c r="DO6" s="97">
        <v>0</v>
      </c>
      <c r="DP6" s="97">
        <v>0</v>
      </c>
      <c r="DQ6" s="97">
        <v>0</v>
      </c>
      <c r="DR6" s="97">
        <v>0</v>
      </c>
      <c r="DS6" s="97">
        <v>2</v>
      </c>
      <c r="DT6" s="97">
        <v>1</v>
      </c>
      <c r="DU6" s="97">
        <v>0</v>
      </c>
      <c r="DV6" s="97">
        <v>0</v>
      </c>
      <c r="DW6" s="97">
        <v>0</v>
      </c>
      <c r="DX6" s="97">
        <v>0</v>
      </c>
      <c r="DY6" s="97">
        <v>0</v>
      </c>
      <c r="DZ6" s="97">
        <v>0</v>
      </c>
      <c r="EA6" s="97">
        <v>2</v>
      </c>
      <c r="EB6" s="97">
        <v>0</v>
      </c>
      <c r="EC6" s="97">
        <v>11</v>
      </c>
      <c r="ED6" s="99">
        <v>1</v>
      </c>
      <c r="EE6" s="100">
        <v>3</v>
      </c>
      <c r="EF6" s="97" t="s">
        <v>171</v>
      </c>
      <c r="EG6" s="97" t="s">
        <v>178</v>
      </c>
      <c r="EH6" s="101">
        <v>3</v>
      </c>
      <c r="EI6" s="14" t="s">
        <v>132</v>
      </c>
      <c r="EK6" s="136">
        <v>3</v>
      </c>
      <c r="EL6" s="96">
        <v>90009</v>
      </c>
      <c r="EM6" s="97">
        <v>0</v>
      </c>
      <c r="EN6" s="97">
        <v>0</v>
      </c>
      <c r="EO6" s="97">
        <v>0</v>
      </c>
      <c r="EP6" s="97">
        <v>1</v>
      </c>
      <c r="EQ6" s="97">
        <v>0</v>
      </c>
      <c r="ER6" s="97">
        <v>1</v>
      </c>
      <c r="ES6" s="97">
        <v>0</v>
      </c>
      <c r="ET6" s="97">
        <v>0</v>
      </c>
      <c r="EU6" s="97">
        <v>0</v>
      </c>
      <c r="EV6" s="97">
        <v>0</v>
      </c>
      <c r="EW6" s="97">
        <v>0</v>
      </c>
      <c r="EX6" s="97">
        <v>0</v>
      </c>
      <c r="EY6" s="97">
        <v>0</v>
      </c>
      <c r="EZ6" s="97">
        <v>0</v>
      </c>
      <c r="FA6" s="97">
        <v>0</v>
      </c>
      <c r="FB6" s="97">
        <v>0</v>
      </c>
      <c r="FC6" s="97">
        <v>0</v>
      </c>
      <c r="FD6" s="97">
        <v>0</v>
      </c>
      <c r="FE6" s="97">
        <v>0</v>
      </c>
      <c r="FF6" s="97">
        <v>2</v>
      </c>
      <c r="FG6" s="99">
        <v>2</v>
      </c>
      <c r="FH6" s="99">
        <v>2</v>
      </c>
      <c r="FI6" s="97" t="s">
        <v>171</v>
      </c>
      <c r="FJ6" s="97" t="s">
        <v>179</v>
      </c>
      <c r="FK6" s="97">
        <v>3</v>
      </c>
      <c r="FL6" s="14" t="s">
        <v>122</v>
      </c>
      <c r="FN6" s="136">
        <v>3</v>
      </c>
      <c r="FO6" s="96">
        <v>90014</v>
      </c>
      <c r="FP6" s="97">
        <v>2</v>
      </c>
      <c r="FQ6" s="97">
        <v>0</v>
      </c>
      <c r="FR6" s="97">
        <v>0</v>
      </c>
      <c r="FS6" s="97">
        <v>0</v>
      </c>
      <c r="FT6" s="97">
        <v>1</v>
      </c>
      <c r="FU6" s="97">
        <v>0</v>
      </c>
      <c r="FV6" s="97">
        <v>0</v>
      </c>
      <c r="FW6" s="97">
        <v>1</v>
      </c>
      <c r="FX6" s="97">
        <v>0</v>
      </c>
      <c r="FY6" s="97">
        <v>0</v>
      </c>
      <c r="FZ6" s="97">
        <v>4</v>
      </c>
      <c r="GA6" s="99">
        <v>2</v>
      </c>
      <c r="GB6" s="99">
        <v>2</v>
      </c>
      <c r="GC6" s="97" t="s">
        <v>171</v>
      </c>
      <c r="GD6" s="97" t="s">
        <v>179</v>
      </c>
      <c r="GE6" s="97">
        <v>3</v>
      </c>
      <c r="GF6" s="14" t="s">
        <v>127</v>
      </c>
      <c r="GH6" s="136">
        <v>3</v>
      </c>
      <c r="GI6" s="96">
        <v>90012</v>
      </c>
      <c r="GJ6" s="97">
        <v>0</v>
      </c>
      <c r="GK6" s="97">
        <v>0</v>
      </c>
      <c r="GL6" s="97">
        <v>2</v>
      </c>
      <c r="GM6" s="97">
        <v>2</v>
      </c>
      <c r="GN6" s="98"/>
      <c r="GO6" s="97">
        <v>0</v>
      </c>
      <c r="GP6" s="97">
        <v>0</v>
      </c>
      <c r="GQ6" s="97">
        <v>1</v>
      </c>
      <c r="GR6" s="97">
        <v>2</v>
      </c>
      <c r="GS6" s="97">
        <v>0</v>
      </c>
      <c r="GT6" s="97">
        <v>0</v>
      </c>
      <c r="GU6" s="97">
        <v>0</v>
      </c>
      <c r="GV6" s="98"/>
      <c r="GW6" s="97">
        <v>0</v>
      </c>
      <c r="GX6" s="98"/>
      <c r="GY6" s="98"/>
      <c r="GZ6" s="98"/>
      <c r="HA6" s="98"/>
      <c r="HB6" s="98"/>
      <c r="HC6" s="98"/>
      <c r="HD6" s="97">
        <v>1</v>
      </c>
      <c r="HE6" s="97">
        <v>8</v>
      </c>
      <c r="HF6" s="99">
        <v>1</v>
      </c>
      <c r="HG6" s="99">
        <v>2</v>
      </c>
      <c r="HH6" s="97" t="s">
        <v>171</v>
      </c>
      <c r="HI6" s="97" t="s">
        <v>178</v>
      </c>
      <c r="HJ6" s="97">
        <v>4</v>
      </c>
      <c r="HK6" s="14" t="s">
        <v>125</v>
      </c>
    </row>
    <row r="7" spans="1:219" x14ac:dyDescent="0.25">
      <c r="A7" s="136">
        <v>4</v>
      </c>
      <c r="B7" s="96">
        <v>90015</v>
      </c>
      <c r="C7" s="97">
        <v>1</v>
      </c>
      <c r="D7" s="97">
        <v>0</v>
      </c>
      <c r="E7" s="97">
        <v>0</v>
      </c>
      <c r="F7" s="97">
        <v>2</v>
      </c>
      <c r="G7" s="97">
        <v>1</v>
      </c>
      <c r="H7" s="97">
        <v>2</v>
      </c>
      <c r="I7" s="98"/>
      <c r="J7" s="98"/>
      <c r="K7" s="97">
        <v>0</v>
      </c>
      <c r="L7" s="97">
        <v>0</v>
      </c>
      <c r="M7" s="97">
        <v>0</v>
      </c>
      <c r="N7" s="97">
        <v>1</v>
      </c>
      <c r="O7" s="97">
        <v>0</v>
      </c>
      <c r="P7" s="97">
        <v>1</v>
      </c>
      <c r="Q7" s="97">
        <v>0</v>
      </c>
      <c r="R7" s="97">
        <v>0</v>
      </c>
      <c r="S7" s="97">
        <v>0</v>
      </c>
      <c r="T7" s="97">
        <v>1</v>
      </c>
      <c r="U7" s="97">
        <v>0</v>
      </c>
      <c r="V7" s="97">
        <v>1</v>
      </c>
      <c r="W7" s="97">
        <v>0</v>
      </c>
      <c r="X7" s="97">
        <v>0</v>
      </c>
      <c r="Y7" s="97">
        <v>10</v>
      </c>
      <c r="Z7" s="99">
        <v>2</v>
      </c>
      <c r="AA7" s="99">
        <v>2</v>
      </c>
      <c r="AB7" s="97" t="s">
        <v>171</v>
      </c>
      <c r="AC7" s="97" t="s">
        <v>179</v>
      </c>
      <c r="AD7" s="97">
        <v>5</v>
      </c>
      <c r="AE7" s="14" t="s">
        <v>128</v>
      </c>
      <c r="AG7" s="216">
        <v>4</v>
      </c>
      <c r="AH7" s="122">
        <v>90018</v>
      </c>
      <c r="AI7" s="97">
        <v>0</v>
      </c>
      <c r="AJ7" s="98"/>
      <c r="AK7" s="97">
        <v>0</v>
      </c>
      <c r="AL7" s="97">
        <v>0</v>
      </c>
      <c r="AM7" s="98"/>
      <c r="AN7" s="97">
        <v>0</v>
      </c>
      <c r="AO7" s="97">
        <v>0</v>
      </c>
      <c r="AP7" s="97">
        <v>0</v>
      </c>
      <c r="AQ7" s="97">
        <v>0</v>
      </c>
      <c r="AR7" s="98"/>
      <c r="AS7" s="98"/>
      <c r="AT7" s="97">
        <v>0</v>
      </c>
      <c r="AU7" s="99">
        <v>2</v>
      </c>
      <c r="AV7" s="99">
        <v>2</v>
      </c>
      <c r="AW7" s="97" t="s">
        <v>171</v>
      </c>
      <c r="AX7" s="97" t="s">
        <v>178</v>
      </c>
      <c r="AY7" s="97">
        <v>4</v>
      </c>
      <c r="AZ7" s="14" t="s">
        <v>131</v>
      </c>
      <c r="BB7" s="136">
        <v>4</v>
      </c>
      <c r="BC7" s="96">
        <v>90009</v>
      </c>
      <c r="BD7" s="97">
        <v>0</v>
      </c>
      <c r="BE7" s="97">
        <v>0</v>
      </c>
      <c r="BF7" s="97">
        <v>0</v>
      </c>
      <c r="BG7" s="97">
        <v>1</v>
      </c>
      <c r="BH7" s="97">
        <v>0</v>
      </c>
      <c r="BI7" s="97">
        <v>1</v>
      </c>
      <c r="BJ7" s="97">
        <v>0</v>
      </c>
      <c r="BK7" s="97">
        <v>1</v>
      </c>
      <c r="BL7" s="97">
        <v>0</v>
      </c>
      <c r="BM7" s="97">
        <v>0</v>
      </c>
      <c r="BN7" s="97">
        <v>0</v>
      </c>
      <c r="BO7" s="97">
        <v>0</v>
      </c>
      <c r="BP7" s="97">
        <v>0</v>
      </c>
      <c r="BQ7" s="98"/>
      <c r="BR7" s="98"/>
      <c r="BS7" s="98"/>
      <c r="BT7" s="97">
        <v>0</v>
      </c>
      <c r="BU7" s="97">
        <v>0</v>
      </c>
      <c r="BV7" s="98"/>
      <c r="BW7" s="97">
        <v>0</v>
      </c>
      <c r="BX7" s="98"/>
      <c r="BY7" s="98"/>
      <c r="BZ7" s="97">
        <v>3</v>
      </c>
      <c r="CA7" s="99">
        <v>1</v>
      </c>
      <c r="CB7" s="99">
        <v>2</v>
      </c>
      <c r="CC7" s="97" t="s">
        <v>171</v>
      </c>
      <c r="CD7" s="97" t="s">
        <v>179</v>
      </c>
      <c r="CE7" s="97">
        <v>3</v>
      </c>
      <c r="CF7" s="14" t="s">
        <v>122</v>
      </c>
      <c r="CH7" s="136">
        <v>4</v>
      </c>
      <c r="CI7" s="96">
        <v>90003</v>
      </c>
      <c r="CJ7" s="97">
        <v>0</v>
      </c>
      <c r="CK7" s="97">
        <v>0</v>
      </c>
      <c r="CL7" s="97">
        <v>0</v>
      </c>
      <c r="CM7" s="97">
        <v>0</v>
      </c>
      <c r="CN7" s="97">
        <v>0</v>
      </c>
      <c r="CO7" s="97">
        <v>0</v>
      </c>
      <c r="CP7" s="97">
        <v>1</v>
      </c>
      <c r="CQ7" s="97">
        <v>0</v>
      </c>
      <c r="CR7" s="97">
        <v>1</v>
      </c>
      <c r="CS7" s="97">
        <v>0</v>
      </c>
      <c r="CT7" s="97">
        <v>0</v>
      </c>
      <c r="CU7" s="97">
        <v>0</v>
      </c>
      <c r="CV7" s="97">
        <v>0</v>
      </c>
      <c r="CW7" s="97">
        <v>2</v>
      </c>
      <c r="CX7" s="99">
        <v>1</v>
      </c>
      <c r="CY7" s="99">
        <v>2</v>
      </c>
      <c r="CZ7" s="97" t="s">
        <v>171</v>
      </c>
      <c r="DA7" s="97" t="s">
        <v>178</v>
      </c>
      <c r="DB7" s="97">
        <v>5</v>
      </c>
      <c r="DC7" s="14" t="s">
        <v>116</v>
      </c>
      <c r="DE7" s="136">
        <v>4</v>
      </c>
      <c r="DF7" s="96">
        <v>90009</v>
      </c>
      <c r="DG7" s="97">
        <v>0</v>
      </c>
      <c r="DH7" s="97">
        <v>0</v>
      </c>
      <c r="DI7" s="97">
        <v>1</v>
      </c>
      <c r="DJ7" s="97">
        <v>0</v>
      </c>
      <c r="DK7" s="97">
        <v>0</v>
      </c>
      <c r="DL7" s="97">
        <v>0</v>
      </c>
      <c r="DM7" s="97">
        <v>2</v>
      </c>
      <c r="DN7" s="97">
        <v>2</v>
      </c>
      <c r="DO7" s="97">
        <v>1</v>
      </c>
      <c r="DP7" s="97">
        <v>2</v>
      </c>
      <c r="DQ7" s="97">
        <v>0</v>
      </c>
      <c r="DR7" s="97">
        <v>0</v>
      </c>
      <c r="DS7" s="97">
        <v>0</v>
      </c>
      <c r="DT7" s="97">
        <v>1</v>
      </c>
      <c r="DU7" s="97">
        <v>0</v>
      </c>
      <c r="DV7" s="97">
        <v>0</v>
      </c>
      <c r="DW7" s="97">
        <v>0</v>
      </c>
      <c r="DX7" s="97">
        <v>0</v>
      </c>
      <c r="DY7" s="97">
        <v>0</v>
      </c>
      <c r="DZ7" s="97">
        <v>1</v>
      </c>
      <c r="EA7" s="97">
        <v>2</v>
      </c>
      <c r="EB7" s="97">
        <v>2</v>
      </c>
      <c r="EC7" s="97">
        <v>14</v>
      </c>
      <c r="ED7" s="99">
        <v>1</v>
      </c>
      <c r="EE7" s="100">
        <v>3</v>
      </c>
      <c r="EF7" s="97" t="s">
        <v>171</v>
      </c>
      <c r="EG7" s="97" t="s">
        <v>179</v>
      </c>
      <c r="EH7" s="101">
        <v>3</v>
      </c>
      <c r="EI7" s="14" t="s">
        <v>122</v>
      </c>
      <c r="EK7" s="136">
        <v>4</v>
      </c>
      <c r="EL7" s="96">
        <v>90016</v>
      </c>
      <c r="EM7" s="97">
        <v>0</v>
      </c>
      <c r="EN7" s="97">
        <v>0</v>
      </c>
      <c r="EO7" s="97">
        <v>0</v>
      </c>
      <c r="EP7" s="97">
        <v>0</v>
      </c>
      <c r="EQ7" s="97">
        <v>0</v>
      </c>
      <c r="ER7" s="97">
        <v>0</v>
      </c>
      <c r="ES7" s="97">
        <v>0</v>
      </c>
      <c r="ET7" s="97">
        <v>2</v>
      </c>
      <c r="EU7" s="97">
        <v>0</v>
      </c>
      <c r="EV7" s="97">
        <v>0</v>
      </c>
      <c r="EW7" s="97">
        <v>0</v>
      </c>
      <c r="EX7" s="97">
        <v>0</v>
      </c>
      <c r="EY7" s="97">
        <v>0</v>
      </c>
      <c r="EZ7" s="97">
        <v>0</v>
      </c>
      <c r="FA7" s="97">
        <v>0</v>
      </c>
      <c r="FB7" s="97">
        <v>0</v>
      </c>
      <c r="FC7" s="97">
        <v>0</v>
      </c>
      <c r="FD7" s="97">
        <v>0</v>
      </c>
      <c r="FE7" s="97">
        <v>0</v>
      </c>
      <c r="FF7" s="97">
        <v>2</v>
      </c>
      <c r="FG7" s="99">
        <v>1</v>
      </c>
      <c r="FH7" s="99">
        <v>2</v>
      </c>
      <c r="FI7" s="97" t="s">
        <v>171</v>
      </c>
      <c r="FJ7" s="97" t="s">
        <v>179</v>
      </c>
      <c r="FK7" s="97">
        <v>3</v>
      </c>
      <c r="FL7" s="14" t="s">
        <v>129</v>
      </c>
      <c r="FN7" s="136">
        <v>4</v>
      </c>
      <c r="FO7" s="96">
        <v>90016</v>
      </c>
      <c r="FP7" s="97">
        <v>2</v>
      </c>
      <c r="FQ7" s="97">
        <v>1</v>
      </c>
      <c r="FR7" s="97">
        <v>0</v>
      </c>
      <c r="FS7" s="97">
        <v>0</v>
      </c>
      <c r="FT7" s="97">
        <v>1</v>
      </c>
      <c r="FU7" s="97">
        <v>1</v>
      </c>
      <c r="FV7" s="97">
        <v>0</v>
      </c>
      <c r="FW7" s="97">
        <v>1</v>
      </c>
      <c r="FX7" s="97">
        <v>0</v>
      </c>
      <c r="FY7" s="97">
        <v>0</v>
      </c>
      <c r="FZ7" s="97">
        <v>6</v>
      </c>
      <c r="GA7" s="99">
        <v>1</v>
      </c>
      <c r="GB7" s="99">
        <v>2</v>
      </c>
      <c r="GC7" s="97" t="s">
        <v>171</v>
      </c>
      <c r="GD7" s="97" t="s">
        <v>179</v>
      </c>
      <c r="GE7" s="97">
        <v>3</v>
      </c>
      <c r="GF7" s="14" t="s">
        <v>129</v>
      </c>
      <c r="GH7" s="136">
        <v>4</v>
      </c>
      <c r="GI7" s="96">
        <v>90019</v>
      </c>
      <c r="GJ7" s="97">
        <v>0</v>
      </c>
      <c r="GK7" s="97">
        <v>0</v>
      </c>
      <c r="GL7" s="97">
        <v>2</v>
      </c>
      <c r="GM7" s="97">
        <v>0</v>
      </c>
      <c r="GN7" s="97">
        <v>0</v>
      </c>
      <c r="GO7" s="97">
        <v>0</v>
      </c>
      <c r="GP7" s="97">
        <v>0</v>
      </c>
      <c r="GQ7" s="97">
        <v>0</v>
      </c>
      <c r="GR7" s="97">
        <v>2</v>
      </c>
      <c r="GS7" s="97">
        <v>0</v>
      </c>
      <c r="GT7" s="97">
        <v>0</v>
      </c>
      <c r="GU7" s="97">
        <v>2</v>
      </c>
      <c r="GV7" s="97">
        <v>0</v>
      </c>
      <c r="GW7" s="97">
        <v>1</v>
      </c>
      <c r="GX7" s="97">
        <v>0</v>
      </c>
      <c r="GY7" s="97">
        <v>0</v>
      </c>
      <c r="GZ7" s="97">
        <v>0</v>
      </c>
      <c r="HA7" s="97">
        <v>0</v>
      </c>
      <c r="HB7" s="97">
        <v>0</v>
      </c>
      <c r="HC7" s="97">
        <v>1</v>
      </c>
      <c r="HD7" s="97">
        <v>1</v>
      </c>
      <c r="HE7" s="97">
        <v>9</v>
      </c>
      <c r="HF7" s="99">
        <v>2</v>
      </c>
      <c r="HG7" s="99">
        <v>2</v>
      </c>
      <c r="HH7" s="97" t="s">
        <v>171</v>
      </c>
      <c r="HI7" s="97" t="s">
        <v>178</v>
      </c>
      <c r="HJ7" s="97">
        <v>3</v>
      </c>
      <c r="HK7" s="14" t="s">
        <v>132</v>
      </c>
    </row>
    <row r="8" spans="1:219" x14ac:dyDescent="0.25">
      <c r="A8" s="136">
        <v>5</v>
      </c>
      <c r="B8" s="96">
        <v>90019</v>
      </c>
      <c r="C8" s="97">
        <v>0</v>
      </c>
      <c r="D8" s="97">
        <v>0</v>
      </c>
      <c r="E8" s="97">
        <v>0</v>
      </c>
      <c r="F8" s="97">
        <v>0</v>
      </c>
      <c r="G8" s="97">
        <v>1</v>
      </c>
      <c r="H8" s="97">
        <v>0</v>
      </c>
      <c r="I8" s="97">
        <v>0</v>
      </c>
      <c r="J8" s="97">
        <v>1</v>
      </c>
      <c r="K8" s="97">
        <v>1</v>
      </c>
      <c r="L8" s="98"/>
      <c r="M8" s="97">
        <v>0</v>
      </c>
      <c r="N8" s="97">
        <v>1</v>
      </c>
      <c r="O8" s="97">
        <v>0</v>
      </c>
      <c r="P8" s="97">
        <v>2</v>
      </c>
      <c r="Q8" s="97">
        <v>0</v>
      </c>
      <c r="R8" s="97">
        <v>0</v>
      </c>
      <c r="S8" s="97">
        <v>1</v>
      </c>
      <c r="T8" s="97">
        <v>1</v>
      </c>
      <c r="U8" s="97">
        <v>1</v>
      </c>
      <c r="V8" s="97">
        <v>1</v>
      </c>
      <c r="W8" s="97">
        <v>0</v>
      </c>
      <c r="X8" s="97">
        <v>0</v>
      </c>
      <c r="Y8" s="97">
        <v>10</v>
      </c>
      <c r="Z8" s="99">
        <v>2</v>
      </c>
      <c r="AA8" s="99">
        <v>2</v>
      </c>
      <c r="AB8" s="97" t="s">
        <v>171</v>
      </c>
      <c r="AC8" s="97" t="s">
        <v>178</v>
      </c>
      <c r="AD8" s="97">
        <v>3</v>
      </c>
      <c r="AE8" s="14" t="s">
        <v>132</v>
      </c>
      <c r="AG8" s="216">
        <v>5</v>
      </c>
      <c r="AH8" s="122">
        <v>90019</v>
      </c>
      <c r="AI8" s="97">
        <v>0</v>
      </c>
      <c r="AJ8" s="97">
        <v>0</v>
      </c>
      <c r="AK8" s="97">
        <v>0</v>
      </c>
      <c r="AL8" s="97">
        <v>0</v>
      </c>
      <c r="AM8" s="97">
        <v>0</v>
      </c>
      <c r="AN8" s="98"/>
      <c r="AO8" s="97">
        <v>0</v>
      </c>
      <c r="AP8" s="97">
        <v>0</v>
      </c>
      <c r="AQ8" s="97">
        <v>0</v>
      </c>
      <c r="AR8" s="98"/>
      <c r="AS8" s="98"/>
      <c r="AT8" s="97">
        <v>0</v>
      </c>
      <c r="AU8" s="99">
        <v>1</v>
      </c>
      <c r="AV8" s="99">
        <v>2</v>
      </c>
      <c r="AW8" s="97" t="s">
        <v>171</v>
      </c>
      <c r="AX8" s="97" t="s">
        <v>178</v>
      </c>
      <c r="AY8" s="97">
        <v>3</v>
      </c>
      <c r="AZ8" s="14" t="s">
        <v>132</v>
      </c>
      <c r="BB8" s="136">
        <v>5</v>
      </c>
      <c r="BC8" s="96">
        <v>90011</v>
      </c>
      <c r="BD8" s="98"/>
      <c r="BE8" s="98"/>
      <c r="BF8" s="97">
        <v>0</v>
      </c>
      <c r="BG8" s="98"/>
      <c r="BH8" s="98"/>
      <c r="BI8" s="97">
        <v>1</v>
      </c>
      <c r="BJ8" s="97">
        <v>0</v>
      </c>
      <c r="BK8" s="97">
        <v>0</v>
      </c>
      <c r="BL8" s="97">
        <v>1</v>
      </c>
      <c r="BM8" s="97">
        <v>0</v>
      </c>
      <c r="BN8" s="98"/>
      <c r="BO8" s="98"/>
      <c r="BP8" s="97">
        <v>0</v>
      </c>
      <c r="BQ8" s="98"/>
      <c r="BR8" s="97">
        <v>0</v>
      </c>
      <c r="BS8" s="98"/>
      <c r="BT8" s="97">
        <v>2</v>
      </c>
      <c r="BU8" s="98"/>
      <c r="BV8" s="98"/>
      <c r="BW8" s="98"/>
      <c r="BX8" s="98"/>
      <c r="BY8" s="98"/>
      <c r="BZ8" s="97">
        <v>4</v>
      </c>
      <c r="CA8" s="99">
        <v>1</v>
      </c>
      <c r="CB8" s="99">
        <v>2</v>
      </c>
      <c r="CC8" s="97" t="s">
        <v>171</v>
      </c>
      <c r="CD8" s="97" t="s">
        <v>178</v>
      </c>
      <c r="CE8" s="97">
        <v>3</v>
      </c>
      <c r="CF8" s="14" t="s">
        <v>124</v>
      </c>
      <c r="CH8" s="136">
        <v>5</v>
      </c>
      <c r="CI8" s="96">
        <v>90008</v>
      </c>
      <c r="CJ8" s="97">
        <v>0</v>
      </c>
      <c r="CK8" s="97">
        <v>0</v>
      </c>
      <c r="CL8" s="97">
        <v>0</v>
      </c>
      <c r="CM8" s="97">
        <v>0</v>
      </c>
      <c r="CN8" s="97">
        <v>0</v>
      </c>
      <c r="CO8" s="97">
        <v>0</v>
      </c>
      <c r="CP8" s="97">
        <v>0</v>
      </c>
      <c r="CQ8" s="97">
        <v>1</v>
      </c>
      <c r="CR8" s="97">
        <v>1</v>
      </c>
      <c r="CS8" s="97">
        <v>0</v>
      </c>
      <c r="CT8" s="97">
        <v>0</v>
      </c>
      <c r="CU8" s="97">
        <v>0</v>
      </c>
      <c r="CV8" s="97">
        <v>0</v>
      </c>
      <c r="CW8" s="97">
        <v>2</v>
      </c>
      <c r="CX8" s="99">
        <v>1</v>
      </c>
      <c r="CY8" s="99">
        <v>2</v>
      </c>
      <c r="CZ8" s="97" t="s">
        <v>171</v>
      </c>
      <c r="DA8" s="97" t="s">
        <v>178</v>
      </c>
      <c r="DB8" s="97">
        <v>3</v>
      </c>
      <c r="DC8" s="14" t="s">
        <v>121</v>
      </c>
      <c r="DE8" s="136">
        <v>5</v>
      </c>
      <c r="DF8" s="96">
        <v>90014</v>
      </c>
      <c r="DG8" s="97">
        <v>1</v>
      </c>
      <c r="DH8" s="97">
        <v>2</v>
      </c>
      <c r="DI8" s="97">
        <v>0</v>
      </c>
      <c r="DJ8" s="97">
        <v>0</v>
      </c>
      <c r="DK8" s="97">
        <v>3</v>
      </c>
      <c r="DL8" s="97">
        <v>0</v>
      </c>
      <c r="DM8" s="97">
        <v>2</v>
      </c>
      <c r="DN8" s="97">
        <v>2</v>
      </c>
      <c r="DO8" s="97">
        <v>1</v>
      </c>
      <c r="DP8" s="97">
        <v>0</v>
      </c>
      <c r="DQ8" s="97">
        <v>0</v>
      </c>
      <c r="DR8" s="97">
        <v>0</v>
      </c>
      <c r="DS8" s="97">
        <v>1</v>
      </c>
      <c r="DT8" s="97">
        <v>0</v>
      </c>
      <c r="DU8" s="97">
        <v>0</v>
      </c>
      <c r="DV8" s="97">
        <v>0</v>
      </c>
      <c r="DW8" s="97">
        <v>0</v>
      </c>
      <c r="DX8" s="97">
        <v>2</v>
      </c>
      <c r="DY8" s="97">
        <v>0</v>
      </c>
      <c r="DZ8" s="97">
        <v>0</v>
      </c>
      <c r="EA8" s="97">
        <v>0</v>
      </c>
      <c r="EB8" s="97">
        <v>0</v>
      </c>
      <c r="EC8" s="97">
        <v>14</v>
      </c>
      <c r="ED8" s="99">
        <v>2</v>
      </c>
      <c r="EE8" s="100">
        <v>3</v>
      </c>
      <c r="EF8" s="97" t="s">
        <v>171</v>
      </c>
      <c r="EG8" s="97" t="s">
        <v>179</v>
      </c>
      <c r="EH8" s="101">
        <v>3</v>
      </c>
      <c r="EI8" s="14" t="s">
        <v>127</v>
      </c>
      <c r="EK8" s="136">
        <v>5</v>
      </c>
      <c r="EL8" s="96">
        <v>90008</v>
      </c>
      <c r="EM8" s="97">
        <v>0</v>
      </c>
      <c r="EN8" s="97">
        <v>0</v>
      </c>
      <c r="EO8" s="97">
        <v>0</v>
      </c>
      <c r="EP8" s="97">
        <v>1</v>
      </c>
      <c r="EQ8" s="97">
        <v>0</v>
      </c>
      <c r="ER8" s="97">
        <v>0</v>
      </c>
      <c r="ES8" s="97">
        <v>0</v>
      </c>
      <c r="ET8" s="97">
        <v>2</v>
      </c>
      <c r="EU8" s="97">
        <v>0</v>
      </c>
      <c r="EV8" s="97">
        <v>0</v>
      </c>
      <c r="EW8" s="97">
        <v>0</v>
      </c>
      <c r="EX8" s="97">
        <v>0</v>
      </c>
      <c r="EY8" s="97">
        <v>0</v>
      </c>
      <c r="EZ8" s="97">
        <v>0</v>
      </c>
      <c r="FA8" s="97">
        <v>0</v>
      </c>
      <c r="FB8" s="97">
        <v>0</v>
      </c>
      <c r="FC8" s="97">
        <v>0</v>
      </c>
      <c r="FD8" s="97">
        <v>0</v>
      </c>
      <c r="FE8" s="97">
        <v>0</v>
      </c>
      <c r="FF8" s="97">
        <v>3</v>
      </c>
      <c r="FG8" s="99">
        <v>2</v>
      </c>
      <c r="FH8" s="99">
        <v>2</v>
      </c>
      <c r="FI8" s="97" t="s">
        <v>171</v>
      </c>
      <c r="FJ8" s="97" t="s">
        <v>178</v>
      </c>
      <c r="FK8" s="97">
        <v>3</v>
      </c>
      <c r="FL8" s="14" t="s">
        <v>121</v>
      </c>
      <c r="FN8" s="136">
        <v>5</v>
      </c>
      <c r="FO8" s="96">
        <v>90019</v>
      </c>
      <c r="FP8" s="97">
        <v>1</v>
      </c>
      <c r="FQ8" s="97">
        <v>1</v>
      </c>
      <c r="FR8" s="97">
        <v>1</v>
      </c>
      <c r="FS8" s="97">
        <v>0</v>
      </c>
      <c r="FT8" s="97">
        <v>2</v>
      </c>
      <c r="FU8" s="97">
        <v>1</v>
      </c>
      <c r="FV8" s="97">
        <v>0</v>
      </c>
      <c r="FW8" s="97">
        <v>0</v>
      </c>
      <c r="FX8" s="97">
        <v>0</v>
      </c>
      <c r="FY8" s="97">
        <v>0</v>
      </c>
      <c r="FZ8" s="97">
        <v>6</v>
      </c>
      <c r="GA8" s="99">
        <v>1</v>
      </c>
      <c r="GB8" s="99">
        <v>2</v>
      </c>
      <c r="GC8" s="97" t="s">
        <v>171</v>
      </c>
      <c r="GD8" s="97" t="s">
        <v>178</v>
      </c>
      <c r="GE8" s="97">
        <v>3</v>
      </c>
      <c r="GF8" s="14" t="s">
        <v>132</v>
      </c>
      <c r="GH8" s="136">
        <v>5</v>
      </c>
      <c r="GI8" s="96">
        <v>90008</v>
      </c>
      <c r="GJ8" s="97">
        <v>0</v>
      </c>
      <c r="GK8" s="97">
        <v>0</v>
      </c>
      <c r="GL8" s="97">
        <v>2</v>
      </c>
      <c r="GM8" s="97">
        <v>1</v>
      </c>
      <c r="GN8" s="97">
        <v>0</v>
      </c>
      <c r="GO8" s="97">
        <v>0</v>
      </c>
      <c r="GP8" s="97">
        <v>1</v>
      </c>
      <c r="GQ8" s="97">
        <v>1</v>
      </c>
      <c r="GR8" s="97">
        <v>2</v>
      </c>
      <c r="GS8" s="97">
        <v>0</v>
      </c>
      <c r="GT8" s="97">
        <v>0</v>
      </c>
      <c r="GU8" s="97">
        <v>0</v>
      </c>
      <c r="GV8" s="97">
        <v>0</v>
      </c>
      <c r="GW8" s="97">
        <v>1</v>
      </c>
      <c r="GX8" s="97">
        <v>0</v>
      </c>
      <c r="GY8" s="97">
        <v>0</v>
      </c>
      <c r="GZ8" s="97">
        <v>0</v>
      </c>
      <c r="HA8" s="97">
        <v>2</v>
      </c>
      <c r="HB8" s="97">
        <v>0</v>
      </c>
      <c r="HC8" s="97">
        <v>1</v>
      </c>
      <c r="HD8" s="97">
        <v>1</v>
      </c>
      <c r="HE8" s="97">
        <v>12</v>
      </c>
      <c r="HF8" s="99">
        <v>2</v>
      </c>
      <c r="HG8" s="99">
        <v>2</v>
      </c>
      <c r="HH8" s="97" t="s">
        <v>171</v>
      </c>
      <c r="HI8" s="97" t="s">
        <v>178</v>
      </c>
      <c r="HJ8" s="97">
        <v>3</v>
      </c>
      <c r="HK8" s="14" t="s">
        <v>121</v>
      </c>
    </row>
    <row r="9" spans="1:219" x14ac:dyDescent="0.25">
      <c r="A9" s="136">
        <v>6</v>
      </c>
      <c r="B9" s="96">
        <v>90008</v>
      </c>
      <c r="C9" s="97">
        <v>0</v>
      </c>
      <c r="D9" s="97">
        <v>0</v>
      </c>
      <c r="E9" s="97">
        <v>1</v>
      </c>
      <c r="F9" s="97">
        <v>2</v>
      </c>
      <c r="G9" s="97">
        <v>1</v>
      </c>
      <c r="H9" s="97">
        <v>1</v>
      </c>
      <c r="I9" s="97">
        <v>0</v>
      </c>
      <c r="J9" s="97">
        <v>2</v>
      </c>
      <c r="K9" s="97">
        <v>0</v>
      </c>
      <c r="L9" s="97">
        <v>0</v>
      </c>
      <c r="M9" s="97">
        <v>1</v>
      </c>
      <c r="N9" s="97">
        <v>1</v>
      </c>
      <c r="O9" s="97">
        <v>0</v>
      </c>
      <c r="P9" s="97">
        <v>0</v>
      </c>
      <c r="Q9" s="97">
        <v>0</v>
      </c>
      <c r="R9" s="97">
        <v>0</v>
      </c>
      <c r="S9" s="97">
        <v>1</v>
      </c>
      <c r="T9" s="97">
        <v>0</v>
      </c>
      <c r="U9" s="97">
        <v>1</v>
      </c>
      <c r="V9" s="97">
        <v>1</v>
      </c>
      <c r="W9" s="97">
        <v>0</v>
      </c>
      <c r="X9" s="97">
        <v>0</v>
      </c>
      <c r="Y9" s="97">
        <v>12</v>
      </c>
      <c r="Z9" s="99">
        <v>2</v>
      </c>
      <c r="AA9" s="99">
        <v>2</v>
      </c>
      <c r="AB9" s="97" t="s">
        <v>171</v>
      </c>
      <c r="AC9" s="97" t="s">
        <v>178</v>
      </c>
      <c r="AD9" s="97">
        <v>4</v>
      </c>
      <c r="AE9" s="14" t="s">
        <v>121</v>
      </c>
      <c r="AG9" s="216">
        <v>6</v>
      </c>
      <c r="AH9" s="122">
        <v>90003</v>
      </c>
      <c r="AI9" s="97">
        <v>0</v>
      </c>
      <c r="AJ9" s="97">
        <v>0</v>
      </c>
      <c r="AK9" s="98"/>
      <c r="AL9" s="98"/>
      <c r="AM9" s="98"/>
      <c r="AN9" s="97">
        <v>0</v>
      </c>
      <c r="AO9" s="97">
        <v>0</v>
      </c>
      <c r="AP9" s="97">
        <v>1</v>
      </c>
      <c r="AQ9" s="98"/>
      <c r="AR9" s="97">
        <v>0</v>
      </c>
      <c r="AS9" s="98"/>
      <c r="AT9" s="97">
        <v>1</v>
      </c>
      <c r="AU9" s="99">
        <v>2</v>
      </c>
      <c r="AV9" s="99">
        <v>2</v>
      </c>
      <c r="AW9" s="97" t="s">
        <v>171</v>
      </c>
      <c r="AX9" s="97" t="s">
        <v>178</v>
      </c>
      <c r="AY9" s="97">
        <v>5</v>
      </c>
      <c r="AZ9" s="14" t="s">
        <v>116</v>
      </c>
      <c r="BB9" s="136">
        <v>6</v>
      </c>
      <c r="BC9" s="96">
        <v>90016</v>
      </c>
      <c r="BD9" s="97">
        <v>1</v>
      </c>
      <c r="BE9" s="97">
        <v>0</v>
      </c>
      <c r="BF9" s="97">
        <v>1</v>
      </c>
      <c r="BG9" s="98"/>
      <c r="BH9" s="98"/>
      <c r="BI9" s="97">
        <v>2</v>
      </c>
      <c r="BJ9" s="97">
        <v>0</v>
      </c>
      <c r="BK9" s="97">
        <v>1</v>
      </c>
      <c r="BL9" s="97">
        <v>0</v>
      </c>
      <c r="BM9" s="97">
        <v>0</v>
      </c>
      <c r="BN9" s="98"/>
      <c r="BO9" s="97">
        <v>0</v>
      </c>
      <c r="BP9" s="97">
        <v>0</v>
      </c>
      <c r="BQ9" s="98"/>
      <c r="BR9" s="98"/>
      <c r="BS9" s="97">
        <v>0</v>
      </c>
      <c r="BT9" s="97">
        <v>0</v>
      </c>
      <c r="BU9" s="97">
        <v>0</v>
      </c>
      <c r="BV9" s="97">
        <v>0</v>
      </c>
      <c r="BW9" s="97">
        <v>0</v>
      </c>
      <c r="BX9" s="97">
        <v>0</v>
      </c>
      <c r="BY9" s="97">
        <v>0</v>
      </c>
      <c r="BZ9" s="97">
        <v>5</v>
      </c>
      <c r="CA9" s="99">
        <v>1</v>
      </c>
      <c r="CB9" s="99">
        <v>2</v>
      </c>
      <c r="CC9" s="97" t="s">
        <v>171</v>
      </c>
      <c r="CD9" s="97" t="s">
        <v>179</v>
      </c>
      <c r="CE9" s="97">
        <v>3</v>
      </c>
      <c r="CF9" s="14" t="s">
        <v>129</v>
      </c>
      <c r="CH9" s="136">
        <v>6</v>
      </c>
      <c r="CI9" s="96">
        <v>90014</v>
      </c>
      <c r="CJ9" s="97">
        <v>0</v>
      </c>
      <c r="CK9" s="97">
        <v>0</v>
      </c>
      <c r="CL9" s="97">
        <v>0</v>
      </c>
      <c r="CM9" s="97">
        <v>0</v>
      </c>
      <c r="CN9" s="97">
        <v>0</v>
      </c>
      <c r="CO9" s="97">
        <v>0</v>
      </c>
      <c r="CP9" s="97">
        <v>0</v>
      </c>
      <c r="CQ9" s="97">
        <v>1</v>
      </c>
      <c r="CR9" s="97">
        <v>1</v>
      </c>
      <c r="CS9" s="97">
        <v>0</v>
      </c>
      <c r="CT9" s="97">
        <v>0</v>
      </c>
      <c r="CU9" s="97">
        <v>0</v>
      </c>
      <c r="CV9" s="97">
        <v>0</v>
      </c>
      <c r="CW9" s="97">
        <v>2</v>
      </c>
      <c r="CX9" s="99">
        <v>2</v>
      </c>
      <c r="CY9" s="99">
        <v>2</v>
      </c>
      <c r="CZ9" s="97" t="s">
        <v>171</v>
      </c>
      <c r="DA9" s="97" t="s">
        <v>179</v>
      </c>
      <c r="DB9" s="97">
        <v>3</v>
      </c>
      <c r="DC9" s="14" t="s">
        <v>127</v>
      </c>
      <c r="DE9" s="136">
        <v>6</v>
      </c>
      <c r="DF9" s="96">
        <v>90007</v>
      </c>
      <c r="DG9" s="97">
        <v>0</v>
      </c>
      <c r="DH9" s="97">
        <v>1</v>
      </c>
      <c r="DI9" s="97">
        <v>1</v>
      </c>
      <c r="DJ9" s="97">
        <v>0</v>
      </c>
      <c r="DK9" s="97">
        <v>1</v>
      </c>
      <c r="DL9" s="97">
        <v>2</v>
      </c>
      <c r="DM9" s="97">
        <v>2</v>
      </c>
      <c r="DN9" s="97">
        <v>2</v>
      </c>
      <c r="DO9" s="97">
        <v>1</v>
      </c>
      <c r="DP9" s="97">
        <v>0</v>
      </c>
      <c r="DQ9" s="97">
        <v>1</v>
      </c>
      <c r="DR9" s="97">
        <v>1</v>
      </c>
      <c r="DS9" s="97">
        <v>0</v>
      </c>
      <c r="DT9" s="97">
        <v>1</v>
      </c>
      <c r="DU9" s="97">
        <v>0</v>
      </c>
      <c r="DV9" s="97">
        <v>0</v>
      </c>
      <c r="DW9" s="97">
        <v>0</v>
      </c>
      <c r="DX9" s="97">
        <v>0</v>
      </c>
      <c r="DY9" s="97">
        <v>0</v>
      </c>
      <c r="DZ9" s="97">
        <v>1</v>
      </c>
      <c r="EA9" s="97">
        <v>0</v>
      </c>
      <c r="EB9" s="97">
        <v>1</v>
      </c>
      <c r="EC9" s="97">
        <v>15</v>
      </c>
      <c r="ED9" s="99">
        <v>2</v>
      </c>
      <c r="EE9" s="99">
        <v>3</v>
      </c>
      <c r="EF9" s="97" t="s">
        <v>171</v>
      </c>
      <c r="EG9" s="97" t="s">
        <v>178</v>
      </c>
      <c r="EH9" s="97">
        <v>4</v>
      </c>
      <c r="EI9" s="14" t="s">
        <v>120</v>
      </c>
      <c r="EK9" s="136">
        <v>6</v>
      </c>
      <c r="EL9" s="96">
        <v>90013</v>
      </c>
      <c r="EM9" s="97">
        <v>0</v>
      </c>
      <c r="EN9" s="97">
        <v>0</v>
      </c>
      <c r="EO9" s="97">
        <v>1</v>
      </c>
      <c r="EP9" s="97">
        <v>0</v>
      </c>
      <c r="EQ9" s="97">
        <v>0</v>
      </c>
      <c r="ER9" s="97">
        <v>1</v>
      </c>
      <c r="ES9" s="97">
        <v>0</v>
      </c>
      <c r="ET9" s="97">
        <v>1</v>
      </c>
      <c r="EU9" s="97">
        <v>0</v>
      </c>
      <c r="EV9" s="97">
        <v>0</v>
      </c>
      <c r="EW9" s="97">
        <v>0</v>
      </c>
      <c r="EX9" s="97">
        <v>0</v>
      </c>
      <c r="EY9" s="97">
        <v>0</v>
      </c>
      <c r="EZ9" s="97">
        <v>0</v>
      </c>
      <c r="FA9" s="97">
        <v>0</v>
      </c>
      <c r="FB9" s="97">
        <v>0</v>
      </c>
      <c r="FC9" s="97">
        <v>0</v>
      </c>
      <c r="FD9" s="97">
        <v>0</v>
      </c>
      <c r="FE9" s="97">
        <v>0</v>
      </c>
      <c r="FF9" s="97">
        <v>3</v>
      </c>
      <c r="FG9" s="99">
        <v>1</v>
      </c>
      <c r="FH9" s="99">
        <v>2</v>
      </c>
      <c r="FI9" s="97" t="s">
        <v>171</v>
      </c>
      <c r="FJ9" s="97" t="s">
        <v>179</v>
      </c>
      <c r="FK9" s="97">
        <v>3</v>
      </c>
      <c r="FL9" s="14" t="s">
        <v>126</v>
      </c>
      <c r="FN9" s="136">
        <v>6</v>
      </c>
      <c r="FO9" s="96">
        <v>90006</v>
      </c>
      <c r="FP9" s="97">
        <v>0</v>
      </c>
      <c r="FQ9" s="97">
        <v>0</v>
      </c>
      <c r="FR9" s="97">
        <v>0</v>
      </c>
      <c r="FS9" s="97">
        <v>0</v>
      </c>
      <c r="FT9" s="97">
        <v>2</v>
      </c>
      <c r="FU9" s="97">
        <v>1</v>
      </c>
      <c r="FV9" s="97">
        <v>2</v>
      </c>
      <c r="FW9" s="97">
        <v>2</v>
      </c>
      <c r="FX9" s="97">
        <v>0</v>
      </c>
      <c r="FY9" s="97">
        <v>0</v>
      </c>
      <c r="FZ9" s="97">
        <v>7</v>
      </c>
      <c r="GA9" s="99">
        <v>2</v>
      </c>
      <c r="GB9" s="99">
        <v>2</v>
      </c>
      <c r="GC9" s="97" t="s">
        <v>171</v>
      </c>
      <c r="GD9" s="97" t="s">
        <v>179</v>
      </c>
      <c r="GE9" s="97">
        <v>4</v>
      </c>
      <c r="GF9" s="14" t="s">
        <v>119</v>
      </c>
      <c r="GH9" s="136">
        <v>6</v>
      </c>
      <c r="GI9" s="96">
        <v>90013</v>
      </c>
      <c r="GJ9" s="97">
        <v>2</v>
      </c>
      <c r="GK9" s="97">
        <v>2</v>
      </c>
      <c r="GL9" s="97">
        <v>2</v>
      </c>
      <c r="GM9" s="97">
        <v>0</v>
      </c>
      <c r="GN9" s="98"/>
      <c r="GO9" s="98"/>
      <c r="GP9" s="97">
        <v>1</v>
      </c>
      <c r="GQ9" s="97">
        <v>0</v>
      </c>
      <c r="GR9" s="97">
        <v>1</v>
      </c>
      <c r="GS9" s="97">
        <v>1</v>
      </c>
      <c r="GT9" s="97">
        <v>1</v>
      </c>
      <c r="GU9" s="97">
        <v>0</v>
      </c>
      <c r="GV9" s="97">
        <v>0</v>
      </c>
      <c r="GW9" s="97">
        <v>1</v>
      </c>
      <c r="GX9" s="97">
        <v>1</v>
      </c>
      <c r="GY9" s="97">
        <v>0</v>
      </c>
      <c r="GZ9" s="97">
        <v>0</v>
      </c>
      <c r="HA9" s="97">
        <v>0</v>
      </c>
      <c r="HB9" s="97">
        <v>0</v>
      </c>
      <c r="HC9" s="97">
        <v>0</v>
      </c>
      <c r="HD9" s="97">
        <v>0</v>
      </c>
      <c r="HE9" s="97">
        <v>12</v>
      </c>
      <c r="HF9" s="99">
        <v>1</v>
      </c>
      <c r="HG9" s="99">
        <v>2</v>
      </c>
      <c r="HH9" s="97" t="s">
        <v>171</v>
      </c>
      <c r="HI9" s="97" t="s">
        <v>179</v>
      </c>
      <c r="HJ9" s="97">
        <v>4</v>
      </c>
      <c r="HK9" s="14" t="s">
        <v>126</v>
      </c>
    </row>
    <row r="10" spans="1:219" ht="15.75" thickBot="1" x14ac:dyDescent="0.3">
      <c r="A10" s="137">
        <v>7</v>
      </c>
      <c r="B10" s="138">
        <v>90020</v>
      </c>
      <c r="C10" s="139">
        <v>1</v>
      </c>
      <c r="D10" s="145"/>
      <c r="E10" s="139">
        <v>1</v>
      </c>
      <c r="F10" s="139">
        <v>2</v>
      </c>
      <c r="G10" s="145"/>
      <c r="H10" s="139">
        <v>1</v>
      </c>
      <c r="I10" s="139">
        <v>0</v>
      </c>
      <c r="J10" s="145"/>
      <c r="K10" s="139">
        <v>1</v>
      </c>
      <c r="L10" s="139">
        <v>1</v>
      </c>
      <c r="M10" s="139">
        <v>1</v>
      </c>
      <c r="N10" s="139">
        <v>1</v>
      </c>
      <c r="O10" s="139">
        <v>1</v>
      </c>
      <c r="P10" s="139">
        <v>0</v>
      </c>
      <c r="Q10" s="145"/>
      <c r="R10" s="139">
        <v>0</v>
      </c>
      <c r="S10" s="139">
        <v>1</v>
      </c>
      <c r="T10" s="145"/>
      <c r="U10" s="139">
        <v>0</v>
      </c>
      <c r="V10" s="145"/>
      <c r="W10" s="139">
        <v>1</v>
      </c>
      <c r="X10" s="145"/>
      <c r="Y10" s="139">
        <v>12</v>
      </c>
      <c r="Z10" s="141">
        <v>1</v>
      </c>
      <c r="AA10" s="141">
        <v>2</v>
      </c>
      <c r="AB10" s="139" t="s">
        <v>171</v>
      </c>
      <c r="AC10" s="139" t="s">
        <v>179</v>
      </c>
      <c r="AD10" s="139">
        <v>3</v>
      </c>
      <c r="AE10" s="142" t="s">
        <v>133</v>
      </c>
      <c r="AG10" s="216">
        <v>7</v>
      </c>
      <c r="AH10" s="122">
        <v>90008</v>
      </c>
      <c r="AI10" s="98"/>
      <c r="AJ10" s="97">
        <v>0</v>
      </c>
      <c r="AK10" s="97">
        <v>0</v>
      </c>
      <c r="AL10" s="98"/>
      <c r="AM10" s="98"/>
      <c r="AN10" s="98"/>
      <c r="AO10" s="97">
        <v>0</v>
      </c>
      <c r="AP10" s="97">
        <v>1</v>
      </c>
      <c r="AQ10" s="98"/>
      <c r="AR10" s="97">
        <v>0</v>
      </c>
      <c r="AS10" s="98"/>
      <c r="AT10" s="97">
        <v>1</v>
      </c>
      <c r="AU10" s="99">
        <v>2</v>
      </c>
      <c r="AV10" s="99">
        <v>2</v>
      </c>
      <c r="AW10" s="97" t="s">
        <v>171</v>
      </c>
      <c r="AX10" s="97" t="s">
        <v>178</v>
      </c>
      <c r="AY10" s="97">
        <v>3</v>
      </c>
      <c r="AZ10" s="14" t="s">
        <v>121</v>
      </c>
      <c r="BB10" s="136">
        <v>7</v>
      </c>
      <c r="BC10" s="96">
        <v>90019</v>
      </c>
      <c r="BD10" s="97">
        <v>0</v>
      </c>
      <c r="BE10" s="97">
        <v>0</v>
      </c>
      <c r="BF10" s="97">
        <v>0</v>
      </c>
      <c r="BG10" s="97">
        <v>0</v>
      </c>
      <c r="BH10" s="97">
        <v>0</v>
      </c>
      <c r="BI10" s="97">
        <v>2</v>
      </c>
      <c r="BJ10" s="97">
        <v>0</v>
      </c>
      <c r="BK10" s="97">
        <v>0</v>
      </c>
      <c r="BL10" s="97">
        <v>0</v>
      </c>
      <c r="BM10" s="97">
        <v>0</v>
      </c>
      <c r="BN10" s="97">
        <v>0</v>
      </c>
      <c r="BO10" s="97">
        <v>0</v>
      </c>
      <c r="BP10" s="97">
        <v>0</v>
      </c>
      <c r="BQ10" s="97">
        <v>0</v>
      </c>
      <c r="BR10" s="97">
        <v>0</v>
      </c>
      <c r="BS10" s="97">
        <v>0</v>
      </c>
      <c r="BT10" s="97">
        <v>2</v>
      </c>
      <c r="BU10" s="97">
        <v>1</v>
      </c>
      <c r="BV10" s="97">
        <v>1</v>
      </c>
      <c r="BW10" s="97">
        <v>0</v>
      </c>
      <c r="BX10" s="97">
        <v>0</v>
      </c>
      <c r="BY10" s="97">
        <v>0</v>
      </c>
      <c r="BZ10" s="97">
        <v>6</v>
      </c>
      <c r="CA10" s="99">
        <v>1</v>
      </c>
      <c r="CB10" s="99">
        <v>2</v>
      </c>
      <c r="CC10" s="97" t="s">
        <v>171</v>
      </c>
      <c r="CD10" s="97" t="s">
        <v>178</v>
      </c>
      <c r="CE10" s="97">
        <v>3</v>
      </c>
      <c r="CF10" s="14" t="s">
        <v>132</v>
      </c>
      <c r="CH10" s="136">
        <v>7</v>
      </c>
      <c r="CI10" s="96">
        <v>90016</v>
      </c>
      <c r="CJ10" s="97">
        <v>0</v>
      </c>
      <c r="CK10" s="97">
        <v>0</v>
      </c>
      <c r="CL10" s="97">
        <v>0</v>
      </c>
      <c r="CM10" s="97">
        <v>0</v>
      </c>
      <c r="CN10" s="97">
        <v>0</v>
      </c>
      <c r="CO10" s="97">
        <v>0</v>
      </c>
      <c r="CP10" s="97">
        <v>0</v>
      </c>
      <c r="CQ10" s="97">
        <v>1</v>
      </c>
      <c r="CR10" s="97">
        <v>1</v>
      </c>
      <c r="CS10" s="97">
        <v>0</v>
      </c>
      <c r="CT10" s="97">
        <v>0</v>
      </c>
      <c r="CU10" s="97">
        <v>0</v>
      </c>
      <c r="CV10" s="97">
        <v>0</v>
      </c>
      <c r="CW10" s="97">
        <v>2</v>
      </c>
      <c r="CX10" s="99">
        <v>2</v>
      </c>
      <c r="CY10" s="99">
        <v>2</v>
      </c>
      <c r="CZ10" s="97" t="s">
        <v>171</v>
      </c>
      <c r="DA10" s="97" t="s">
        <v>179</v>
      </c>
      <c r="DB10" s="97">
        <v>3</v>
      </c>
      <c r="DC10" s="14" t="s">
        <v>129</v>
      </c>
      <c r="DE10" s="136">
        <v>7</v>
      </c>
      <c r="DF10" s="96">
        <v>90017</v>
      </c>
      <c r="DG10" s="97">
        <v>1</v>
      </c>
      <c r="DH10" s="97">
        <v>3</v>
      </c>
      <c r="DI10" s="97">
        <v>0</v>
      </c>
      <c r="DJ10" s="97">
        <v>0</v>
      </c>
      <c r="DK10" s="97">
        <v>2</v>
      </c>
      <c r="DL10" s="97">
        <v>1</v>
      </c>
      <c r="DM10" s="97">
        <v>2</v>
      </c>
      <c r="DN10" s="97">
        <v>2</v>
      </c>
      <c r="DO10" s="97">
        <v>1</v>
      </c>
      <c r="DP10" s="97">
        <v>2</v>
      </c>
      <c r="DQ10" s="97">
        <v>0</v>
      </c>
      <c r="DR10" s="97">
        <v>0</v>
      </c>
      <c r="DS10" s="97">
        <v>2</v>
      </c>
      <c r="DT10" s="97">
        <v>0</v>
      </c>
      <c r="DU10" s="97">
        <v>0</v>
      </c>
      <c r="DV10" s="97">
        <v>0</v>
      </c>
      <c r="DW10" s="97">
        <v>0</v>
      </c>
      <c r="DX10" s="97">
        <v>0</v>
      </c>
      <c r="DY10" s="97">
        <v>0</v>
      </c>
      <c r="DZ10" s="97">
        <v>0</v>
      </c>
      <c r="EA10" s="97">
        <v>1</v>
      </c>
      <c r="EB10" s="97">
        <v>0</v>
      </c>
      <c r="EC10" s="97">
        <v>17</v>
      </c>
      <c r="ED10" s="99">
        <v>2</v>
      </c>
      <c r="EE10" s="100">
        <v>3</v>
      </c>
      <c r="EF10" s="97" t="s">
        <v>171</v>
      </c>
      <c r="EG10" s="97" t="s">
        <v>179</v>
      </c>
      <c r="EH10" s="101">
        <v>3</v>
      </c>
      <c r="EI10" s="14" t="s">
        <v>130</v>
      </c>
      <c r="EK10" s="136">
        <v>7</v>
      </c>
      <c r="EL10" s="96">
        <v>90018</v>
      </c>
      <c r="EM10" s="97">
        <v>0</v>
      </c>
      <c r="EN10" s="97">
        <v>0</v>
      </c>
      <c r="EO10" s="97">
        <v>1</v>
      </c>
      <c r="EP10" s="97">
        <v>0</v>
      </c>
      <c r="EQ10" s="97">
        <v>0</v>
      </c>
      <c r="ER10" s="97">
        <v>0</v>
      </c>
      <c r="ES10" s="97">
        <v>0</v>
      </c>
      <c r="ET10" s="97">
        <v>1</v>
      </c>
      <c r="EU10" s="97">
        <v>0</v>
      </c>
      <c r="EV10" s="97">
        <v>0</v>
      </c>
      <c r="EW10" s="97">
        <v>1</v>
      </c>
      <c r="EX10" s="97">
        <v>0</v>
      </c>
      <c r="EY10" s="97">
        <v>0</v>
      </c>
      <c r="EZ10" s="97">
        <v>0</v>
      </c>
      <c r="FA10" s="97">
        <v>0</v>
      </c>
      <c r="FB10" s="97">
        <v>0</v>
      </c>
      <c r="FC10" s="97">
        <v>0</v>
      </c>
      <c r="FD10" s="97">
        <v>0</v>
      </c>
      <c r="FE10" s="97">
        <v>0</v>
      </c>
      <c r="FF10" s="97">
        <v>3</v>
      </c>
      <c r="FG10" s="99">
        <v>1</v>
      </c>
      <c r="FH10" s="99">
        <v>2</v>
      </c>
      <c r="FI10" s="97" t="s">
        <v>171</v>
      </c>
      <c r="FJ10" s="97" t="s">
        <v>178</v>
      </c>
      <c r="FK10" s="97">
        <v>4</v>
      </c>
      <c r="FL10" s="14" t="s">
        <v>131</v>
      </c>
      <c r="FN10" s="136">
        <v>7</v>
      </c>
      <c r="FO10" s="96">
        <v>90008</v>
      </c>
      <c r="FP10" s="97">
        <v>2</v>
      </c>
      <c r="FQ10" s="97">
        <v>0</v>
      </c>
      <c r="FR10" s="97">
        <v>1</v>
      </c>
      <c r="FS10" s="97">
        <v>0</v>
      </c>
      <c r="FT10" s="97">
        <v>2</v>
      </c>
      <c r="FU10" s="97">
        <v>0</v>
      </c>
      <c r="FV10" s="97">
        <v>0</v>
      </c>
      <c r="FW10" s="97">
        <v>2</v>
      </c>
      <c r="FX10" s="97">
        <v>0</v>
      </c>
      <c r="FY10" s="97">
        <v>0</v>
      </c>
      <c r="FZ10" s="97">
        <v>7</v>
      </c>
      <c r="GA10" s="99">
        <v>2</v>
      </c>
      <c r="GB10" s="99">
        <v>2</v>
      </c>
      <c r="GC10" s="97" t="s">
        <v>171</v>
      </c>
      <c r="GD10" s="97" t="s">
        <v>178</v>
      </c>
      <c r="GE10" s="97">
        <v>3</v>
      </c>
      <c r="GF10" s="14" t="s">
        <v>121</v>
      </c>
      <c r="GH10" s="136">
        <v>7</v>
      </c>
      <c r="GI10" s="96">
        <v>90014</v>
      </c>
      <c r="GJ10" s="97">
        <v>0</v>
      </c>
      <c r="GK10" s="97">
        <v>0</v>
      </c>
      <c r="GL10" s="97">
        <v>2</v>
      </c>
      <c r="GM10" s="97">
        <v>3</v>
      </c>
      <c r="GN10" s="97">
        <v>0</v>
      </c>
      <c r="GO10" s="97">
        <v>1</v>
      </c>
      <c r="GP10" s="97">
        <v>0</v>
      </c>
      <c r="GQ10" s="97">
        <v>1</v>
      </c>
      <c r="GR10" s="97">
        <v>0</v>
      </c>
      <c r="GS10" s="97">
        <v>1</v>
      </c>
      <c r="GT10" s="97">
        <v>2</v>
      </c>
      <c r="GU10" s="97">
        <v>0</v>
      </c>
      <c r="GV10" s="97">
        <v>0</v>
      </c>
      <c r="GW10" s="97">
        <v>1</v>
      </c>
      <c r="GX10" s="97">
        <v>1</v>
      </c>
      <c r="GY10" s="98"/>
      <c r="GZ10" s="97">
        <v>0</v>
      </c>
      <c r="HA10" s="98"/>
      <c r="HB10" s="98"/>
      <c r="HC10" s="98"/>
      <c r="HD10" s="98"/>
      <c r="HE10" s="97">
        <v>12</v>
      </c>
      <c r="HF10" s="99">
        <v>1</v>
      </c>
      <c r="HG10" s="99">
        <v>2</v>
      </c>
      <c r="HH10" s="97" t="s">
        <v>171</v>
      </c>
      <c r="HI10" s="97" t="s">
        <v>179</v>
      </c>
      <c r="HJ10" s="97">
        <v>3</v>
      </c>
      <c r="HK10" s="14" t="s">
        <v>127</v>
      </c>
    </row>
    <row r="11" spans="1:219" ht="15.75" thickBot="1" x14ac:dyDescent="0.3">
      <c r="A11" s="132">
        <v>8</v>
      </c>
      <c r="B11" s="133">
        <v>90012</v>
      </c>
      <c r="C11" s="134">
        <v>2</v>
      </c>
      <c r="D11" s="134">
        <v>1</v>
      </c>
      <c r="E11" s="134">
        <v>1</v>
      </c>
      <c r="F11" s="134">
        <v>0</v>
      </c>
      <c r="G11" s="134">
        <v>1</v>
      </c>
      <c r="H11" s="134">
        <v>2</v>
      </c>
      <c r="I11" s="134">
        <v>0</v>
      </c>
      <c r="J11" s="144"/>
      <c r="K11" s="134">
        <v>1</v>
      </c>
      <c r="L11" s="134">
        <v>1</v>
      </c>
      <c r="M11" s="134">
        <v>0</v>
      </c>
      <c r="N11" s="134">
        <v>0</v>
      </c>
      <c r="O11" s="134">
        <v>0</v>
      </c>
      <c r="P11" s="134">
        <v>1</v>
      </c>
      <c r="Q11" s="144"/>
      <c r="R11" s="134">
        <v>0</v>
      </c>
      <c r="S11" s="134">
        <v>1</v>
      </c>
      <c r="T11" s="144"/>
      <c r="U11" s="134">
        <v>0</v>
      </c>
      <c r="V11" s="134">
        <v>2</v>
      </c>
      <c r="W11" s="134">
        <v>0</v>
      </c>
      <c r="X11" s="134">
        <v>0</v>
      </c>
      <c r="Y11" s="134">
        <v>13</v>
      </c>
      <c r="Z11" s="135">
        <v>1</v>
      </c>
      <c r="AA11" s="135">
        <v>3</v>
      </c>
      <c r="AB11" s="134" t="s">
        <v>171</v>
      </c>
      <c r="AC11" s="134" t="s">
        <v>178</v>
      </c>
      <c r="AD11" s="134">
        <v>4</v>
      </c>
      <c r="AE11" s="44" t="s">
        <v>125</v>
      </c>
      <c r="AG11" s="216">
        <v>8</v>
      </c>
      <c r="AH11" s="122">
        <v>90009</v>
      </c>
      <c r="AI11" s="97">
        <v>0</v>
      </c>
      <c r="AJ11" s="97">
        <v>0</v>
      </c>
      <c r="AK11" s="97">
        <v>0</v>
      </c>
      <c r="AL11" s="97">
        <v>0</v>
      </c>
      <c r="AM11" s="97">
        <v>0</v>
      </c>
      <c r="AN11" s="97">
        <v>0</v>
      </c>
      <c r="AO11" s="97">
        <v>0</v>
      </c>
      <c r="AP11" s="97">
        <v>0</v>
      </c>
      <c r="AQ11" s="97">
        <v>1</v>
      </c>
      <c r="AR11" s="98"/>
      <c r="AS11" s="98"/>
      <c r="AT11" s="97">
        <v>1</v>
      </c>
      <c r="AU11" s="99">
        <v>1</v>
      </c>
      <c r="AV11" s="99">
        <v>2</v>
      </c>
      <c r="AW11" s="97" t="s">
        <v>171</v>
      </c>
      <c r="AX11" s="97" t="s">
        <v>179</v>
      </c>
      <c r="AY11" s="97">
        <v>3</v>
      </c>
      <c r="AZ11" s="14" t="s">
        <v>122</v>
      </c>
      <c r="BB11" s="136">
        <v>8</v>
      </c>
      <c r="BC11" s="96">
        <v>90018</v>
      </c>
      <c r="BD11" s="97">
        <v>0</v>
      </c>
      <c r="BE11" s="97">
        <v>0</v>
      </c>
      <c r="BF11" s="97">
        <v>0</v>
      </c>
      <c r="BG11" s="98"/>
      <c r="BH11" s="97">
        <v>0</v>
      </c>
      <c r="BI11" s="97">
        <v>2</v>
      </c>
      <c r="BJ11" s="97">
        <v>0</v>
      </c>
      <c r="BK11" s="97">
        <v>1</v>
      </c>
      <c r="BL11" s="97">
        <v>0</v>
      </c>
      <c r="BM11" s="97">
        <v>0</v>
      </c>
      <c r="BN11" s="97">
        <v>0</v>
      </c>
      <c r="BO11" s="97">
        <v>0</v>
      </c>
      <c r="BP11" s="97">
        <v>0</v>
      </c>
      <c r="BQ11" s="98"/>
      <c r="BR11" s="97">
        <v>0</v>
      </c>
      <c r="BS11" s="97">
        <v>0</v>
      </c>
      <c r="BT11" s="97">
        <v>2</v>
      </c>
      <c r="BU11" s="97">
        <v>1</v>
      </c>
      <c r="BV11" s="97">
        <v>1</v>
      </c>
      <c r="BW11" s="97">
        <v>0</v>
      </c>
      <c r="BX11" s="97">
        <v>0</v>
      </c>
      <c r="BY11" s="97">
        <v>0</v>
      </c>
      <c r="BZ11" s="97">
        <v>7</v>
      </c>
      <c r="CA11" s="99">
        <v>1</v>
      </c>
      <c r="CB11" s="99">
        <v>2</v>
      </c>
      <c r="CC11" s="97" t="s">
        <v>171</v>
      </c>
      <c r="CD11" s="97" t="s">
        <v>178</v>
      </c>
      <c r="CE11" s="97">
        <v>4</v>
      </c>
      <c r="CF11" s="14" t="s">
        <v>131</v>
      </c>
      <c r="CH11" s="136">
        <v>8</v>
      </c>
      <c r="CI11" s="96">
        <v>90002</v>
      </c>
      <c r="CJ11" s="97">
        <v>0</v>
      </c>
      <c r="CK11" s="97">
        <v>0</v>
      </c>
      <c r="CL11" s="97">
        <v>0</v>
      </c>
      <c r="CM11" s="97">
        <v>0</v>
      </c>
      <c r="CN11" s="97">
        <v>1</v>
      </c>
      <c r="CO11" s="97">
        <v>0</v>
      </c>
      <c r="CP11" s="97">
        <v>1</v>
      </c>
      <c r="CQ11" s="97">
        <v>0</v>
      </c>
      <c r="CR11" s="97">
        <v>0</v>
      </c>
      <c r="CS11" s="97">
        <v>0</v>
      </c>
      <c r="CT11" s="97">
        <v>0</v>
      </c>
      <c r="CU11" s="97">
        <v>0</v>
      </c>
      <c r="CV11" s="97">
        <v>1</v>
      </c>
      <c r="CW11" s="97">
        <v>3</v>
      </c>
      <c r="CX11" s="99">
        <v>1</v>
      </c>
      <c r="CY11" s="99">
        <v>2</v>
      </c>
      <c r="CZ11" s="97" t="s">
        <v>171</v>
      </c>
      <c r="DA11" s="97" t="s">
        <v>178</v>
      </c>
      <c r="DB11" s="97">
        <v>5</v>
      </c>
      <c r="DC11" s="14" t="s">
        <v>115</v>
      </c>
      <c r="DE11" s="137">
        <v>8</v>
      </c>
      <c r="DF11" s="138">
        <v>90018</v>
      </c>
      <c r="DG11" s="139">
        <v>1</v>
      </c>
      <c r="DH11" s="139">
        <v>0</v>
      </c>
      <c r="DI11" s="139">
        <v>0</v>
      </c>
      <c r="DJ11" s="139">
        <v>1</v>
      </c>
      <c r="DK11" s="139">
        <v>3</v>
      </c>
      <c r="DL11" s="139">
        <v>2</v>
      </c>
      <c r="DM11" s="139">
        <v>2</v>
      </c>
      <c r="DN11" s="139">
        <v>2</v>
      </c>
      <c r="DO11" s="139">
        <v>1</v>
      </c>
      <c r="DP11" s="139">
        <v>1</v>
      </c>
      <c r="DQ11" s="139">
        <v>0</v>
      </c>
      <c r="DR11" s="139">
        <v>0</v>
      </c>
      <c r="DS11" s="139">
        <v>2</v>
      </c>
      <c r="DT11" s="139">
        <v>1</v>
      </c>
      <c r="DU11" s="139">
        <v>0</v>
      </c>
      <c r="DV11" s="139">
        <v>0</v>
      </c>
      <c r="DW11" s="139">
        <v>0</v>
      </c>
      <c r="DX11" s="139">
        <v>0</v>
      </c>
      <c r="DY11" s="139">
        <v>0</v>
      </c>
      <c r="DZ11" s="139">
        <v>0</v>
      </c>
      <c r="EA11" s="139">
        <v>0</v>
      </c>
      <c r="EB11" s="139">
        <v>2</v>
      </c>
      <c r="EC11" s="139">
        <v>18</v>
      </c>
      <c r="ED11" s="141">
        <v>1</v>
      </c>
      <c r="EE11" s="141">
        <v>3</v>
      </c>
      <c r="EF11" s="139" t="s">
        <v>171</v>
      </c>
      <c r="EG11" s="139" t="s">
        <v>178</v>
      </c>
      <c r="EH11" s="139">
        <v>4</v>
      </c>
      <c r="EI11" s="142" t="s">
        <v>131</v>
      </c>
      <c r="EK11" s="136">
        <v>8</v>
      </c>
      <c r="EL11" s="96">
        <v>90007</v>
      </c>
      <c r="EM11" s="97">
        <v>1</v>
      </c>
      <c r="EN11" s="97">
        <v>0</v>
      </c>
      <c r="EO11" s="97">
        <v>1</v>
      </c>
      <c r="EP11" s="97">
        <v>0</v>
      </c>
      <c r="EQ11" s="97">
        <v>0</v>
      </c>
      <c r="ER11" s="97">
        <v>2</v>
      </c>
      <c r="ES11" s="97">
        <v>0</v>
      </c>
      <c r="ET11" s="97">
        <v>1</v>
      </c>
      <c r="EU11" s="97">
        <v>0</v>
      </c>
      <c r="EV11" s="97">
        <v>0</v>
      </c>
      <c r="EW11" s="97">
        <v>0</v>
      </c>
      <c r="EX11" s="97">
        <v>0</v>
      </c>
      <c r="EY11" s="97">
        <v>0</v>
      </c>
      <c r="EZ11" s="97">
        <v>0</v>
      </c>
      <c r="FA11" s="97">
        <v>0</v>
      </c>
      <c r="FB11" s="97">
        <v>0</v>
      </c>
      <c r="FC11" s="97">
        <v>0</v>
      </c>
      <c r="FD11" s="97">
        <v>0</v>
      </c>
      <c r="FE11" s="97">
        <v>0</v>
      </c>
      <c r="FF11" s="97">
        <v>5</v>
      </c>
      <c r="FG11" s="99">
        <v>1</v>
      </c>
      <c r="FH11" s="99">
        <v>2</v>
      </c>
      <c r="FI11" s="97" t="s">
        <v>171</v>
      </c>
      <c r="FJ11" s="97" t="s">
        <v>178</v>
      </c>
      <c r="FK11" s="97">
        <v>4</v>
      </c>
      <c r="FL11" s="14" t="s">
        <v>120</v>
      </c>
      <c r="FN11" s="137">
        <v>8</v>
      </c>
      <c r="FO11" s="138">
        <v>90003</v>
      </c>
      <c r="FP11" s="139">
        <v>1</v>
      </c>
      <c r="FQ11" s="139">
        <v>0</v>
      </c>
      <c r="FR11" s="139">
        <v>2</v>
      </c>
      <c r="FS11" s="139">
        <v>1</v>
      </c>
      <c r="FT11" s="139">
        <v>3</v>
      </c>
      <c r="FU11" s="139">
        <v>1</v>
      </c>
      <c r="FV11" s="139">
        <v>0</v>
      </c>
      <c r="FW11" s="139">
        <v>2</v>
      </c>
      <c r="FX11" s="139">
        <v>0</v>
      </c>
      <c r="FY11" s="139">
        <v>0</v>
      </c>
      <c r="FZ11" s="139">
        <v>10</v>
      </c>
      <c r="GA11" s="141">
        <v>2</v>
      </c>
      <c r="GB11" s="141">
        <v>2</v>
      </c>
      <c r="GC11" s="139" t="s">
        <v>171</v>
      </c>
      <c r="GD11" s="139" t="s">
        <v>178</v>
      </c>
      <c r="GE11" s="139">
        <v>4</v>
      </c>
      <c r="GF11" s="142" t="s">
        <v>116</v>
      </c>
      <c r="GH11" s="136">
        <v>8</v>
      </c>
      <c r="GI11" s="96">
        <v>90016</v>
      </c>
      <c r="GJ11" s="97">
        <v>2</v>
      </c>
      <c r="GK11" s="97">
        <v>0</v>
      </c>
      <c r="GL11" s="97">
        <v>2</v>
      </c>
      <c r="GM11" s="97">
        <v>2</v>
      </c>
      <c r="GN11" s="97">
        <v>0</v>
      </c>
      <c r="GO11" s="97">
        <v>0</v>
      </c>
      <c r="GP11" s="97">
        <v>0</v>
      </c>
      <c r="GQ11" s="97">
        <v>0</v>
      </c>
      <c r="GR11" s="97">
        <v>2</v>
      </c>
      <c r="GS11" s="97">
        <v>1</v>
      </c>
      <c r="GT11" s="97">
        <v>1</v>
      </c>
      <c r="GU11" s="97">
        <v>1</v>
      </c>
      <c r="GV11" s="97">
        <v>0</v>
      </c>
      <c r="GW11" s="97">
        <v>1</v>
      </c>
      <c r="GX11" s="97">
        <v>0</v>
      </c>
      <c r="GY11" s="97">
        <v>1</v>
      </c>
      <c r="GZ11" s="97">
        <v>0</v>
      </c>
      <c r="HA11" s="97">
        <v>0</v>
      </c>
      <c r="HB11" s="97">
        <v>1</v>
      </c>
      <c r="HC11" s="97">
        <v>0</v>
      </c>
      <c r="HD11" s="97">
        <v>1</v>
      </c>
      <c r="HE11" s="97">
        <v>15</v>
      </c>
      <c r="HF11" s="99">
        <v>1</v>
      </c>
      <c r="HG11" s="99">
        <v>2</v>
      </c>
      <c r="HH11" s="97" t="s">
        <v>171</v>
      </c>
      <c r="HI11" s="97" t="s">
        <v>179</v>
      </c>
      <c r="HJ11" s="97">
        <v>3</v>
      </c>
      <c r="HK11" s="14" t="s">
        <v>129</v>
      </c>
    </row>
    <row r="12" spans="1:219" ht="15.75" thickBot="1" x14ac:dyDescent="0.3">
      <c r="A12" s="136">
        <v>9</v>
      </c>
      <c r="B12" s="96">
        <v>90005</v>
      </c>
      <c r="C12" s="97">
        <v>2</v>
      </c>
      <c r="D12" s="97">
        <v>1</v>
      </c>
      <c r="E12" s="97">
        <v>1</v>
      </c>
      <c r="F12" s="97">
        <v>2</v>
      </c>
      <c r="G12" s="97">
        <v>1</v>
      </c>
      <c r="H12" s="97">
        <v>1</v>
      </c>
      <c r="I12" s="97">
        <v>0</v>
      </c>
      <c r="J12" s="97">
        <v>1</v>
      </c>
      <c r="K12" s="97">
        <v>0</v>
      </c>
      <c r="L12" s="97">
        <v>0</v>
      </c>
      <c r="M12" s="97">
        <v>0</v>
      </c>
      <c r="N12" s="97">
        <v>0</v>
      </c>
      <c r="O12" s="97">
        <v>0</v>
      </c>
      <c r="P12" s="97">
        <v>0</v>
      </c>
      <c r="Q12" s="97">
        <v>2</v>
      </c>
      <c r="R12" s="97">
        <v>1</v>
      </c>
      <c r="S12" s="98"/>
      <c r="T12" s="97">
        <v>1</v>
      </c>
      <c r="U12" s="97">
        <v>0</v>
      </c>
      <c r="V12" s="97">
        <v>1</v>
      </c>
      <c r="W12" s="97">
        <v>0</v>
      </c>
      <c r="X12" s="97">
        <v>0</v>
      </c>
      <c r="Y12" s="97">
        <v>14</v>
      </c>
      <c r="Z12" s="99">
        <v>2</v>
      </c>
      <c r="AA12" s="99">
        <v>3</v>
      </c>
      <c r="AB12" s="97" t="s">
        <v>171</v>
      </c>
      <c r="AC12" s="97" t="s">
        <v>178</v>
      </c>
      <c r="AD12" s="97">
        <v>5</v>
      </c>
      <c r="AE12" s="14" t="s">
        <v>118</v>
      </c>
      <c r="AG12" s="216">
        <v>9</v>
      </c>
      <c r="AH12" s="122">
        <v>90013</v>
      </c>
      <c r="AI12" s="97">
        <v>1</v>
      </c>
      <c r="AJ12" s="97">
        <v>0</v>
      </c>
      <c r="AK12" s="97">
        <v>0</v>
      </c>
      <c r="AL12" s="98"/>
      <c r="AM12" s="98"/>
      <c r="AN12" s="98"/>
      <c r="AO12" s="97">
        <v>0</v>
      </c>
      <c r="AP12" s="97">
        <v>0</v>
      </c>
      <c r="AQ12" s="98"/>
      <c r="AR12" s="98"/>
      <c r="AS12" s="98"/>
      <c r="AT12" s="97">
        <v>1</v>
      </c>
      <c r="AU12" s="99">
        <v>2</v>
      </c>
      <c r="AV12" s="99">
        <v>2</v>
      </c>
      <c r="AW12" s="97" t="s">
        <v>171</v>
      </c>
      <c r="AX12" s="97" t="s">
        <v>179</v>
      </c>
      <c r="AY12" s="97">
        <v>5</v>
      </c>
      <c r="AZ12" s="14" t="s">
        <v>126</v>
      </c>
      <c r="BB12" s="136">
        <v>9</v>
      </c>
      <c r="BC12" s="96">
        <v>90008</v>
      </c>
      <c r="BD12" s="97">
        <v>2</v>
      </c>
      <c r="BE12" s="97">
        <v>1</v>
      </c>
      <c r="BF12" s="97">
        <v>0</v>
      </c>
      <c r="BG12" s="97">
        <v>0</v>
      </c>
      <c r="BH12" s="97">
        <v>0</v>
      </c>
      <c r="BI12" s="97">
        <v>1</v>
      </c>
      <c r="BJ12" s="97">
        <v>1</v>
      </c>
      <c r="BK12" s="97">
        <v>1</v>
      </c>
      <c r="BL12" s="97">
        <v>0</v>
      </c>
      <c r="BM12" s="97">
        <v>1</v>
      </c>
      <c r="BN12" s="97">
        <v>0</v>
      </c>
      <c r="BO12" s="97">
        <v>0</v>
      </c>
      <c r="BP12" s="97">
        <v>0</v>
      </c>
      <c r="BQ12" s="97">
        <v>0</v>
      </c>
      <c r="BR12" s="97">
        <v>0</v>
      </c>
      <c r="BS12" s="97">
        <v>0</v>
      </c>
      <c r="BT12" s="97">
        <v>0</v>
      </c>
      <c r="BU12" s="97">
        <v>0</v>
      </c>
      <c r="BV12" s="97">
        <v>0</v>
      </c>
      <c r="BW12" s="97">
        <v>1</v>
      </c>
      <c r="BX12" s="97">
        <v>0</v>
      </c>
      <c r="BY12" s="97">
        <v>0</v>
      </c>
      <c r="BZ12" s="97">
        <v>8</v>
      </c>
      <c r="CA12" s="99">
        <v>2</v>
      </c>
      <c r="CB12" s="99">
        <v>2</v>
      </c>
      <c r="CC12" s="97" t="s">
        <v>171</v>
      </c>
      <c r="CD12" s="97" t="s">
        <v>178</v>
      </c>
      <c r="CE12" s="97">
        <v>3</v>
      </c>
      <c r="CF12" s="14" t="s">
        <v>121</v>
      </c>
      <c r="CH12" s="136">
        <v>9</v>
      </c>
      <c r="CI12" s="96">
        <v>90009</v>
      </c>
      <c r="CJ12" s="97">
        <v>0</v>
      </c>
      <c r="CK12" s="97">
        <v>0</v>
      </c>
      <c r="CL12" s="97">
        <v>0</v>
      </c>
      <c r="CM12" s="97">
        <v>0</v>
      </c>
      <c r="CN12" s="97">
        <v>0</v>
      </c>
      <c r="CO12" s="97">
        <v>0</v>
      </c>
      <c r="CP12" s="97">
        <v>0</v>
      </c>
      <c r="CQ12" s="97">
        <v>2</v>
      </c>
      <c r="CR12" s="97">
        <v>1</v>
      </c>
      <c r="CS12" s="97">
        <v>0</v>
      </c>
      <c r="CT12" s="97">
        <v>0</v>
      </c>
      <c r="CU12" s="97">
        <v>0</v>
      </c>
      <c r="CV12" s="97">
        <v>0</v>
      </c>
      <c r="CW12" s="97">
        <v>3</v>
      </c>
      <c r="CX12" s="99">
        <v>2</v>
      </c>
      <c r="CY12" s="99">
        <v>2</v>
      </c>
      <c r="CZ12" s="97" t="s">
        <v>171</v>
      </c>
      <c r="DA12" s="97" t="s">
        <v>179</v>
      </c>
      <c r="DB12" s="97">
        <v>3</v>
      </c>
      <c r="DC12" s="14" t="s">
        <v>122</v>
      </c>
      <c r="DE12" s="132">
        <v>9</v>
      </c>
      <c r="DF12" s="133">
        <v>90003</v>
      </c>
      <c r="DG12" s="134">
        <v>0</v>
      </c>
      <c r="DH12" s="134">
        <v>2</v>
      </c>
      <c r="DI12" s="134">
        <v>1</v>
      </c>
      <c r="DJ12" s="134">
        <v>1</v>
      </c>
      <c r="DK12" s="134">
        <v>1</v>
      </c>
      <c r="DL12" s="134">
        <v>1</v>
      </c>
      <c r="DM12" s="134">
        <v>2</v>
      </c>
      <c r="DN12" s="134">
        <v>2</v>
      </c>
      <c r="DO12" s="134">
        <v>1</v>
      </c>
      <c r="DP12" s="134">
        <v>1</v>
      </c>
      <c r="DQ12" s="134">
        <v>0</v>
      </c>
      <c r="DR12" s="134">
        <v>0</v>
      </c>
      <c r="DS12" s="134">
        <v>1</v>
      </c>
      <c r="DT12" s="134">
        <v>1</v>
      </c>
      <c r="DU12" s="134">
        <v>0</v>
      </c>
      <c r="DV12" s="134">
        <v>0</v>
      </c>
      <c r="DW12" s="134">
        <v>0</v>
      </c>
      <c r="DX12" s="134">
        <v>0</v>
      </c>
      <c r="DY12" s="134">
        <v>1</v>
      </c>
      <c r="DZ12" s="134">
        <v>1</v>
      </c>
      <c r="EA12" s="134">
        <v>2</v>
      </c>
      <c r="EB12" s="134">
        <v>2</v>
      </c>
      <c r="EC12" s="134">
        <v>20</v>
      </c>
      <c r="ED12" s="135">
        <v>1</v>
      </c>
      <c r="EE12" s="177">
        <v>4</v>
      </c>
      <c r="EF12" s="134" t="s">
        <v>171</v>
      </c>
      <c r="EG12" s="134" t="s">
        <v>178</v>
      </c>
      <c r="EH12" s="175">
        <v>4</v>
      </c>
      <c r="EI12" s="44" t="s">
        <v>116</v>
      </c>
      <c r="EK12" s="137">
        <v>9</v>
      </c>
      <c r="EL12" s="138">
        <v>90006</v>
      </c>
      <c r="EM12" s="139">
        <v>1</v>
      </c>
      <c r="EN12" s="139">
        <v>0</v>
      </c>
      <c r="EO12" s="139">
        <v>0</v>
      </c>
      <c r="EP12" s="139">
        <v>0</v>
      </c>
      <c r="EQ12" s="139">
        <v>1</v>
      </c>
      <c r="ER12" s="139">
        <v>2</v>
      </c>
      <c r="ES12" s="139">
        <v>0</v>
      </c>
      <c r="ET12" s="139">
        <v>1</v>
      </c>
      <c r="EU12" s="139">
        <v>0</v>
      </c>
      <c r="EV12" s="139">
        <v>0</v>
      </c>
      <c r="EW12" s="139">
        <v>1</v>
      </c>
      <c r="EX12" s="139">
        <v>0</v>
      </c>
      <c r="EY12" s="139">
        <v>0</v>
      </c>
      <c r="EZ12" s="139">
        <v>1</v>
      </c>
      <c r="FA12" s="139">
        <v>0</v>
      </c>
      <c r="FB12" s="139">
        <v>0</v>
      </c>
      <c r="FC12" s="139">
        <v>0</v>
      </c>
      <c r="FD12" s="139">
        <v>0</v>
      </c>
      <c r="FE12" s="139">
        <v>0</v>
      </c>
      <c r="FF12" s="139">
        <v>7</v>
      </c>
      <c r="FG12" s="141">
        <v>1</v>
      </c>
      <c r="FH12" s="141">
        <v>2</v>
      </c>
      <c r="FI12" s="139" t="s">
        <v>171</v>
      </c>
      <c r="FJ12" s="139" t="s">
        <v>179</v>
      </c>
      <c r="FK12" s="139">
        <v>4</v>
      </c>
      <c r="FL12" s="142" t="s">
        <v>119</v>
      </c>
      <c r="FN12" s="132">
        <v>9</v>
      </c>
      <c r="FO12" s="133">
        <v>90001</v>
      </c>
      <c r="FP12" s="134">
        <v>4</v>
      </c>
      <c r="FQ12" s="134">
        <v>1</v>
      </c>
      <c r="FR12" s="134">
        <v>0</v>
      </c>
      <c r="FS12" s="134">
        <v>0</v>
      </c>
      <c r="FT12" s="134">
        <v>2</v>
      </c>
      <c r="FU12" s="134">
        <v>1</v>
      </c>
      <c r="FV12" s="134">
        <v>1</v>
      </c>
      <c r="FW12" s="134">
        <v>1</v>
      </c>
      <c r="FX12" s="134">
        <v>0</v>
      </c>
      <c r="FY12" s="134">
        <v>2</v>
      </c>
      <c r="FZ12" s="134">
        <v>12</v>
      </c>
      <c r="GA12" s="135">
        <v>1</v>
      </c>
      <c r="GB12" s="135">
        <v>3</v>
      </c>
      <c r="GC12" s="134" t="s">
        <v>171</v>
      </c>
      <c r="GD12" s="134" t="s">
        <v>178</v>
      </c>
      <c r="GE12" s="134">
        <v>4</v>
      </c>
      <c r="GF12" s="44" t="s">
        <v>114</v>
      </c>
      <c r="GH12" s="137">
        <v>9</v>
      </c>
      <c r="GI12" s="138">
        <v>90006</v>
      </c>
      <c r="GJ12" s="139">
        <v>2</v>
      </c>
      <c r="GK12" s="139">
        <v>0</v>
      </c>
      <c r="GL12" s="139">
        <v>2</v>
      </c>
      <c r="GM12" s="139">
        <v>0</v>
      </c>
      <c r="GN12" s="139">
        <v>2</v>
      </c>
      <c r="GO12" s="139">
        <v>2</v>
      </c>
      <c r="GP12" s="139">
        <v>3</v>
      </c>
      <c r="GQ12" s="139">
        <v>0</v>
      </c>
      <c r="GR12" s="139">
        <v>2</v>
      </c>
      <c r="GS12" s="139">
        <v>1</v>
      </c>
      <c r="GT12" s="139">
        <v>1</v>
      </c>
      <c r="GU12" s="139">
        <v>0</v>
      </c>
      <c r="GV12" s="139">
        <v>0</v>
      </c>
      <c r="GW12" s="139">
        <v>1</v>
      </c>
      <c r="GX12" s="139">
        <v>1</v>
      </c>
      <c r="GY12" s="139">
        <v>0</v>
      </c>
      <c r="GZ12" s="139">
        <v>1</v>
      </c>
      <c r="HA12" s="139">
        <v>2</v>
      </c>
      <c r="HB12" s="139">
        <v>1</v>
      </c>
      <c r="HC12" s="139">
        <v>1</v>
      </c>
      <c r="HD12" s="139">
        <v>1</v>
      </c>
      <c r="HE12" s="139">
        <v>23</v>
      </c>
      <c r="HF12" s="141">
        <v>2</v>
      </c>
      <c r="HG12" s="141">
        <v>2</v>
      </c>
      <c r="HH12" s="139" t="s">
        <v>171</v>
      </c>
      <c r="HI12" s="139" t="s">
        <v>179</v>
      </c>
      <c r="HJ12" s="139">
        <v>4</v>
      </c>
      <c r="HK12" s="142" t="s">
        <v>119</v>
      </c>
    </row>
    <row r="13" spans="1:219" ht="15.75" thickBot="1" x14ac:dyDescent="0.3">
      <c r="A13" s="136">
        <v>10</v>
      </c>
      <c r="B13" s="96">
        <v>90009</v>
      </c>
      <c r="C13" s="97">
        <v>1</v>
      </c>
      <c r="D13" s="97">
        <v>1</v>
      </c>
      <c r="E13" s="97">
        <v>1</v>
      </c>
      <c r="F13" s="97">
        <v>1</v>
      </c>
      <c r="G13" s="98"/>
      <c r="H13" s="97">
        <v>1</v>
      </c>
      <c r="I13" s="97">
        <v>0</v>
      </c>
      <c r="J13" s="98"/>
      <c r="K13" s="97">
        <v>0</v>
      </c>
      <c r="L13" s="97">
        <v>1</v>
      </c>
      <c r="M13" s="97">
        <v>0</v>
      </c>
      <c r="N13" s="97">
        <v>1</v>
      </c>
      <c r="O13" s="97">
        <v>0</v>
      </c>
      <c r="P13" s="97">
        <v>2</v>
      </c>
      <c r="Q13" s="97">
        <v>0</v>
      </c>
      <c r="R13" s="97">
        <v>1</v>
      </c>
      <c r="S13" s="97">
        <v>1</v>
      </c>
      <c r="T13" s="97">
        <v>0</v>
      </c>
      <c r="U13" s="97">
        <v>0</v>
      </c>
      <c r="V13" s="97">
        <v>2</v>
      </c>
      <c r="W13" s="97">
        <v>1</v>
      </c>
      <c r="X13" s="97">
        <v>0</v>
      </c>
      <c r="Y13" s="97">
        <v>14</v>
      </c>
      <c r="Z13" s="99">
        <v>1</v>
      </c>
      <c r="AA13" s="99">
        <v>3</v>
      </c>
      <c r="AB13" s="97" t="s">
        <v>171</v>
      </c>
      <c r="AC13" s="97" t="s">
        <v>179</v>
      </c>
      <c r="AD13" s="97">
        <v>4</v>
      </c>
      <c r="AE13" s="14" t="s">
        <v>122</v>
      </c>
      <c r="AG13" s="216">
        <v>10</v>
      </c>
      <c r="AH13" s="122">
        <v>90014</v>
      </c>
      <c r="AI13" s="97">
        <v>0</v>
      </c>
      <c r="AJ13" s="98"/>
      <c r="AK13" s="97">
        <v>0</v>
      </c>
      <c r="AL13" s="97">
        <v>1</v>
      </c>
      <c r="AM13" s="97">
        <v>0</v>
      </c>
      <c r="AN13" s="98"/>
      <c r="AO13" s="98"/>
      <c r="AP13" s="97">
        <v>0</v>
      </c>
      <c r="AQ13" s="98"/>
      <c r="AR13" s="98"/>
      <c r="AS13" s="98"/>
      <c r="AT13" s="97">
        <v>1</v>
      </c>
      <c r="AU13" s="99">
        <v>1</v>
      </c>
      <c r="AV13" s="99">
        <v>2</v>
      </c>
      <c r="AW13" s="97" t="s">
        <v>171</v>
      </c>
      <c r="AX13" s="97" t="s">
        <v>179</v>
      </c>
      <c r="AY13" s="97">
        <v>3</v>
      </c>
      <c r="AZ13" s="14" t="s">
        <v>127</v>
      </c>
      <c r="BB13" s="137">
        <v>10</v>
      </c>
      <c r="BC13" s="138">
        <v>90013</v>
      </c>
      <c r="BD13" s="139">
        <v>3</v>
      </c>
      <c r="BE13" s="139">
        <v>0</v>
      </c>
      <c r="BF13" s="139">
        <v>0</v>
      </c>
      <c r="BG13" s="145"/>
      <c r="BH13" s="145"/>
      <c r="BI13" s="139">
        <v>1</v>
      </c>
      <c r="BJ13" s="139">
        <v>0</v>
      </c>
      <c r="BK13" s="139">
        <v>0</v>
      </c>
      <c r="BL13" s="139">
        <v>0</v>
      </c>
      <c r="BM13" s="139">
        <v>0</v>
      </c>
      <c r="BN13" s="145"/>
      <c r="BO13" s="145"/>
      <c r="BP13" s="139">
        <v>0</v>
      </c>
      <c r="BQ13" s="145"/>
      <c r="BR13" s="145"/>
      <c r="BS13" s="145"/>
      <c r="BT13" s="139">
        <v>2</v>
      </c>
      <c r="BU13" s="139">
        <v>1</v>
      </c>
      <c r="BV13" s="139">
        <v>1</v>
      </c>
      <c r="BW13" s="139">
        <v>0</v>
      </c>
      <c r="BX13" s="139">
        <v>0</v>
      </c>
      <c r="BY13" s="139">
        <v>1</v>
      </c>
      <c r="BZ13" s="139">
        <v>9</v>
      </c>
      <c r="CA13" s="141">
        <v>2</v>
      </c>
      <c r="CB13" s="141">
        <v>2</v>
      </c>
      <c r="CC13" s="139" t="s">
        <v>171</v>
      </c>
      <c r="CD13" s="139" t="s">
        <v>179</v>
      </c>
      <c r="CE13" s="139">
        <v>4</v>
      </c>
      <c r="CF13" s="142" t="s">
        <v>126</v>
      </c>
      <c r="CH13" s="136">
        <v>10</v>
      </c>
      <c r="CI13" s="96">
        <v>90017</v>
      </c>
      <c r="CJ13" s="97">
        <v>1</v>
      </c>
      <c r="CK13" s="97">
        <v>0</v>
      </c>
      <c r="CL13" s="97">
        <v>0</v>
      </c>
      <c r="CM13" s="97">
        <v>0</v>
      </c>
      <c r="CN13" s="97">
        <v>0</v>
      </c>
      <c r="CO13" s="97">
        <v>0</v>
      </c>
      <c r="CP13" s="97">
        <v>0</v>
      </c>
      <c r="CQ13" s="97">
        <v>0</v>
      </c>
      <c r="CR13" s="97">
        <v>0</v>
      </c>
      <c r="CS13" s="97">
        <v>1</v>
      </c>
      <c r="CT13" s="97">
        <v>0</v>
      </c>
      <c r="CU13" s="97">
        <v>0</v>
      </c>
      <c r="CV13" s="97">
        <v>1</v>
      </c>
      <c r="CW13" s="97">
        <v>3</v>
      </c>
      <c r="CX13" s="99">
        <v>1</v>
      </c>
      <c r="CY13" s="99">
        <v>2</v>
      </c>
      <c r="CZ13" s="97" t="s">
        <v>171</v>
      </c>
      <c r="DA13" s="97" t="s">
        <v>179</v>
      </c>
      <c r="DB13" s="97">
        <v>3</v>
      </c>
      <c r="DC13" s="14" t="s">
        <v>130</v>
      </c>
      <c r="DE13" s="136">
        <v>10</v>
      </c>
      <c r="DF13" s="96">
        <v>90001</v>
      </c>
      <c r="DG13" s="97">
        <v>1</v>
      </c>
      <c r="DH13" s="97">
        <v>1</v>
      </c>
      <c r="DI13" s="97">
        <v>1</v>
      </c>
      <c r="DJ13" s="97">
        <v>1</v>
      </c>
      <c r="DK13" s="97">
        <v>3</v>
      </c>
      <c r="DL13" s="97">
        <v>2</v>
      </c>
      <c r="DM13" s="97">
        <v>2</v>
      </c>
      <c r="DN13" s="97">
        <v>2</v>
      </c>
      <c r="DO13" s="97">
        <v>1</v>
      </c>
      <c r="DP13" s="97">
        <v>1</v>
      </c>
      <c r="DQ13" s="97">
        <v>0</v>
      </c>
      <c r="DR13" s="97">
        <v>0</v>
      </c>
      <c r="DS13" s="97">
        <v>0</v>
      </c>
      <c r="DT13" s="97">
        <v>1</v>
      </c>
      <c r="DU13" s="97">
        <v>0</v>
      </c>
      <c r="DV13" s="97">
        <v>0</v>
      </c>
      <c r="DW13" s="97">
        <v>0</v>
      </c>
      <c r="DX13" s="97">
        <v>0</v>
      </c>
      <c r="DY13" s="97">
        <v>0</v>
      </c>
      <c r="DZ13" s="97">
        <v>2</v>
      </c>
      <c r="EA13" s="97">
        <v>2</v>
      </c>
      <c r="EB13" s="97">
        <v>1</v>
      </c>
      <c r="EC13" s="97">
        <v>21</v>
      </c>
      <c r="ED13" s="99">
        <v>2</v>
      </c>
      <c r="EE13" s="99">
        <v>4</v>
      </c>
      <c r="EF13" s="97" t="s">
        <v>171</v>
      </c>
      <c r="EG13" s="97" t="s">
        <v>178</v>
      </c>
      <c r="EH13" s="97">
        <v>5</v>
      </c>
      <c r="EI13" s="14" t="s">
        <v>114</v>
      </c>
      <c r="EK13" s="132">
        <v>10</v>
      </c>
      <c r="EL13" s="133">
        <v>90001</v>
      </c>
      <c r="EM13" s="134">
        <v>0</v>
      </c>
      <c r="EN13" s="134">
        <v>0</v>
      </c>
      <c r="EO13" s="134">
        <v>1</v>
      </c>
      <c r="EP13" s="134">
        <v>1</v>
      </c>
      <c r="EQ13" s="134">
        <v>0</v>
      </c>
      <c r="ER13" s="134">
        <v>2</v>
      </c>
      <c r="ES13" s="134">
        <v>0</v>
      </c>
      <c r="ET13" s="134">
        <v>2</v>
      </c>
      <c r="EU13" s="134">
        <v>0</v>
      </c>
      <c r="EV13" s="134">
        <v>0</v>
      </c>
      <c r="EW13" s="134">
        <v>0</v>
      </c>
      <c r="EX13" s="134">
        <v>0</v>
      </c>
      <c r="EY13" s="134">
        <v>0</v>
      </c>
      <c r="EZ13" s="134">
        <v>1</v>
      </c>
      <c r="FA13" s="134">
        <v>0</v>
      </c>
      <c r="FB13" s="134">
        <v>1</v>
      </c>
      <c r="FC13" s="134">
        <v>1</v>
      </c>
      <c r="FD13" s="134">
        <v>0</v>
      </c>
      <c r="FE13" s="134">
        <v>0</v>
      </c>
      <c r="FF13" s="134">
        <v>9</v>
      </c>
      <c r="FG13" s="135">
        <v>2</v>
      </c>
      <c r="FH13" s="135">
        <v>3</v>
      </c>
      <c r="FI13" s="134" t="s">
        <v>171</v>
      </c>
      <c r="FJ13" s="134" t="s">
        <v>178</v>
      </c>
      <c r="FK13" s="134">
        <v>4</v>
      </c>
      <c r="FL13" s="44" t="s">
        <v>114</v>
      </c>
      <c r="FN13" s="136">
        <v>10</v>
      </c>
      <c r="FO13" s="96">
        <v>90007</v>
      </c>
      <c r="FP13" s="97">
        <v>4</v>
      </c>
      <c r="FQ13" s="97">
        <v>0</v>
      </c>
      <c r="FR13" s="97">
        <v>1</v>
      </c>
      <c r="FS13" s="97">
        <v>0</v>
      </c>
      <c r="FT13" s="97">
        <v>2</v>
      </c>
      <c r="FU13" s="97">
        <v>1</v>
      </c>
      <c r="FV13" s="97">
        <v>0</v>
      </c>
      <c r="FW13" s="97">
        <v>2</v>
      </c>
      <c r="FX13" s="97">
        <v>1</v>
      </c>
      <c r="FY13" s="97">
        <v>1</v>
      </c>
      <c r="FZ13" s="97">
        <v>12</v>
      </c>
      <c r="GA13" s="99">
        <v>1</v>
      </c>
      <c r="GB13" s="99">
        <v>3</v>
      </c>
      <c r="GC13" s="97" t="s">
        <v>171</v>
      </c>
      <c r="GD13" s="97" t="s">
        <v>178</v>
      </c>
      <c r="GE13" s="97">
        <v>5</v>
      </c>
      <c r="GF13" s="14" t="s">
        <v>120</v>
      </c>
      <c r="GH13" s="132">
        <v>10</v>
      </c>
      <c r="GI13" s="133">
        <v>90001</v>
      </c>
      <c r="GJ13" s="134">
        <v>2</v>
      </c>
      <c r="GK13" s="134">
        <v>0</v>
      </c>
      <c r="GL13" s="134">
        <v>2</v>
      </c>
      <c r="GM13" s="134">
        <v>3</v>
      </c>
      <c r="GN13" s="134">
        <v>0</v>
      </c>
      <c r="GO13" s="134">
        <v>0</v>
      </c>
      <c r="GP13" s="134">
        <v>3</v>
      </c>
      <c r="GQ13" s="134">
        <v>2</v>
      </c>
      <c r="GR13" s="134">
        <v>2</v>
      </c>
      <c r="GS13" s="134">
        <v>0</v>
      </c>
      <c r="GT13" s="134">
        <v>0</v>
      </c>
      <c r="GU13" s="134">
        <v>2</v>
      </c>
      <c r="GV13" s="134">
        <v>1</v>
      </c>
      <c r="GW13" s="134">
        <v>1</v>
      </c>
      <c r="GX13" s="134">
        <v>1</v>
      </c>
      <c r="GY13" s="134">
        <v>1</v>
      </c>
      <c r="GZ13" s="134">
        <v>0</v>
      </c>
      <c r="HA13" s="134">
        <v>2</v>
      </c>
      <c r="HB13" s="134">
        <v>1</v>
      </c>
      <c r="HC13" s="134">
        <v>1</v>
      </c>
      <c r="HD13" s="134">
        <v>1</v>
      </c>
      <c r="HE13" s="134">
        <v>25</v>
      </c>
      <c r="HF13" s="135">
        <v>2</v>
      </c>
      <c r="HG13" s="135">
        <v>3</v>
      </c>
      <c r="HH13" s="134" t="s">
        <v>171</v>
      </c>
      <c r="HI13" s="134" t="s">
        <v>178</v>
      </c>
      <c r="HJ13" s="134">
        <v>5</v>
      </c>
      <c r="HK13" s="44" t="s">
        <v>114</v>
      </c>
    </row>
    <row r="14" spans="1:219" x14ac:dyDescent="0.25">
      <c r="A14" s="136">
        <v>11</v>
      </c>
      <c r="B14" s="96">
        <v>90013</v>
      </c>
      <c r="C14" s="97">
        <v>2</v>
      </c>
      <c r="D14" s="97">
        <v>0</v>
      </c>
      <c r="E14" s="97">
        <v>0</v>
      </c>
      <c r="F14" s="97">
        <v>2</v>
      </c>
      <c r="G14" s="97">
        <v>0</v>
      </c>
      <c r="H14" s="97">
        <v>0</v>
      </c>
      <c r="I14" s="97">
        <v>0</v>
      </c>
      <c r="J14" s="97">
        <v>2</v>
      </c>
      <c r="K14" s="97">
        <v>1</v>
      </c>
      <c r="L14" s="97">
        <v>1</v>
      </c>
      <c r="M14" s="97">
        <v>1</v>
      </c>
      <c r="N14" s="97">
        <v>1</v>
      </c>
      <c r="O14" s="97">
        <v>1</v>
      </c>
      <c r="P14" s="97">
        <v>0</v>
      </c>
      <c r="Q14" s="97">
        <v>0</v>
      </c>
      <c r="R14" s="97">
        <v>1</v>
      </c>
      <c r="S14" s="97">
        <v>1</v>
      </c>
      <c r="T14" s="98"/>
      <c r="U14" s="97">
        <v>0</v>
      </c>
      <c r="V14" s="97">
        <v>3</v>
      </c>
      <c r="W14" s="97">
        <v>1</v>
      </c>
      <c r="X14" s="97">
        <v>0</v>
      </c>
      <c r="Y14" s="97">
        <v>17</v>
      </c>
      <c r="Z14" s="99">
        <v>1</v>
      </c>
      <c r="AA14" s="99">
        <v>3</v>
      </c>
      <c r="AB14" s="97" t="s">
        <v>171</v>
      </c>
      <c r="AC14" s="97" t="s">
        <v>179</v>
      </c>
      <c r="AD14" s="97">
        <v>5</v>
      </c>
      <c r="AE14" s="14" t="s">
        <v>126</v>
      </c>
      <c r="AG14" s="216">
        <v>11</v>
      </c>
      <c r="AH14" s="122">
        <v>90001</v>
      </c>
      <c r="AI14" s="97">
        <v>0</v>
      </c>
      <c r="AJ14" s="97">
        <v>0</v>
      </c>
      <c r="AK14" s="97">
        <v>0</v>
      </c>
      <c r="AL14" s="97">
        <v>0</v>
      </c>
      <c r="AM14" s="98"/>
      <c r="AN14" s="97">
        <v>0</v>
      </c>
      <c r="AO14" s="97">
        <v>0</v>
      </c>
      <c r="AP14" s="97">
        <v>2</v>
      </c>
      <c r="AQ14" s="98"/>
      <c r="AR14" s="97">
        <v>0</v>
      </c>
      <c r="AS14" s="97">
        <v>0</v>
      </c>
      <c r="AT14" s="97">
        <v>2</v>
      </c>
      <c r="AU14" s="99">
        <v>2</v>
      </c>
      <c r="AV14" s="99">
        <v>2</v>
      </c>
      <c r="AW14" s="97" t="s">
        <v>171</v>
      </c>
      <c r="AX14" s="97" t="s">
        <v>178</v>
      </c>
      <c r="AY14" s="97">
        <v>5</v>
      </c>
      <c r="AZ14" s="14" t="s">
        <v>114</v>
      </c>
      <c r="BB14" s="132">
        <v>11</v>
      </c>
      <c r="BC14" s="133">
        <v>90001</v>
      </c>
      <c r="BD14" s="134">
        <v>0</v>
      </c>
      <c r="BE14" s="134">
        <v>0</v>
      </c>
      <c r="BF14" s="134">
        <v>0</v>
      </c>
      <c r="BG14" s="134">
        <v>0</v>
      </c>
      <c r="BH14" s="134">
        <v>2</v>
      </c>
      <c r="BI14" s="134">
        <v>2</v>
      </c>
      <c r="BJ14" s="134">
        <v>0</v>
      </c>
      <c r="BK14" s="134">
        <v>1</v>
      </c>
      <c r="BL14" s="134">
        <v>0</v>
      </c>
      <c r="BM14" s="134">
        <v>2</v>
      </c>
      <c r="BN14" s="134">
        <v>0</v>
      </c>
      <c r="BO14" s="134">
        <v>0</v>
      </c>
      <c r="BP14" s="134">
        <v>0</v>
      </c>
      <c r="BQ14" s="134">
        <v>0</v>
      </c>
      <c r="BR14" s="134">
        <v>0</v>
      </c>
      <c r="BS14" s="134">
        <v>0</v>
      </c>
      <c r="BT14" s="134">
        <v>2</v>
      </c>
      <c r="BU14" s="134">
        <v>1</v>
      </c>
      <c r="BV14" s="134">
        <v>1</v>
      </c>
      <c r="BW14" s="134">
        <v>0</v>
      </c>
      <c r="BX14" s="134">
        <v>0</v>
      </c>
      <c r="BY14" s="134">
        <v>2</v>
      </c>
      <c r="BZ14" s="134">
        <v>13</v>
      </c>
      <c r="CA14" s="135">
        <v>1</v>
      </c>
      <c r="CB14" s="135">
        <v>3</v>
      </c>
      <c r="CC14" s="134" t="s">
        <v>171</v>
      </c>
      <c r="CD14" s="134" t="s">
        <v>178</v>
      </c>
      <c r="CE14" s="134">
        <v>5</v>
      </c>
      <c r="CF14" s="44" t="s">
        <v>114</v>
      </c>
      <c r="CH14" s="136">
        <v>11</v>
      </c>
      <c r="CI14" s="96">
        <v>90006</v>
      </c>
      <c r="CJ14" s="97">
        <v>0</v>
      </c>
      <c r="CK14" s="97">
        <v>0</v>
      </c>
      <c r="CL14" s="97">
        <v>0</v>
      </c>
      <c r="CM14" s="97">
        <v>0</v>
      </c>
      <c r="CN14" s="97">
        <v>0</v>
      </c>
      <c r="CO14" s="97">
        <v>0</v>
      </c>
      <c r="CP14" s="97">
        <v>0</v>
      </c>
      <c r="CQ14" s="97">
        <v>1</v>
      </c>
      <c r="CR14" s="97">
        <v>0</v>
      </c>
      <c r="CS14" s="97">
        <v>1</v>
      </c>
      <c r="CT14" s="97">
        <v>0</v>
      </c>
      <c r="CU14" s="97">
        <v>0</v>
      </c>
      <c r="CV14" s="97">
        <v>2</v>
      </c>
      <c r="CW14" s="97">
        <v>4</v>
      </c>
      <c r="CX14" s="99">
        <v>2</v>
      </c>
      <c r="CY14" s="99">
        <v>2</v>
      </c>
      <c r="CZ14" s="97" t="s">
        <v>171</v>
      </c>
      <c r="DA14" s="97" t="s">
        <v>179</v>
      </c>
      <c r="DB14" s="97">
        <v>5</v>
      </c>
      <c r="DC14" s="14" t="s">
        <v>119</v>
      </c>
      <c r="DE14" s="136">
        <v>11</v>
      </c>
      <c r="DF14" s="96">
        <v>90002</v>
      </c>
      <c r="DG14" s="97">
        <v>1</v>
      </c>
      <c r="DH14" s="97">
        <v>0</v>
      </c>
      <c r="DI14" s="97">
        <v>1</v>
      </c>
      <c r="DJ14" s="97">
        <v>1</v>
      </c>
      <c r="DK14" s="97">
        <v>3</v>
      </c>
      <c r="DL14" s="97">
        <v>2</v>
      </c>
      <c r="DM14" s="97">
        <v>2</v>
      </c>
      <c r="DN14" s="97">
        <v>2</v>
      </c>
      <c r="DO14" s="97">
        <v>1</v>
      </c>
      <c r="DP14" s="97">
        <v>1</v>
      </c>
      <c r="DQ14" s="97">
        <v>0</v>
      </c>
      <c r="DR14" s="97">
        <v>0</v>
      </c>
      <c r="DS14" s="97">
        <v>2</v>
      </c>
      <c r="DT14" s="97">
        <v>1</v>
      </c>
      <c r="DU14" s="97">
        <v>0</v>
      </c>
      <c r="DV14" s="97">
        <v>0</v>
      </c>
      <c r="DW14" s="97">
        <v>0</v>
      </c>
      <c r="DX14" s="97">
        <v>1</v>
      </c>
      <c r="DY14" s="97">
        <v>0</v>
      </c>
      <c r="DZ14" s="97">
        <v>0</v>
      </c>
      <c r="EA14" s="97">
        <v>1</v>
      </c>
      <c r="EB14" s="97">
        <v>2</v>
      </c>
      <c r="EC14" s="97">
        <v>21</v>
      </c>
      <c r="ED14" s="99">
        <v>1</v>
      </c>
      <c r="EE14" s="99">
        <v>4</v>
      </c>
      <c r="EF14" s="97" t="s">
        <v>171</v>
      </c>
      <c r="EG14" s="97" t="s">
        <v>178</v>
      </c>
      <c r="EH14" s="97">
        <v>5</v>
      </c>
      <c r="EI14" s="14" t="s">
        <v>115</v>
      </c>
      <c r="EK14" s="136">
        <v>11</v>
      </c>
      <c r="EL14" s="96">
        <v>90002</v>
      </c>
      <c r="EM14" s="97">
        <v>1</v>
      </c>
      <c r="EN14" s="97">
        <v>1</v>
      </c>
      <c r="EO14" s="97">
        <v>1</v>
      </c>
      <c r="EP14" s="97">
        <v>1</v>
      </c>
      <c r="EQ14" s="97">
        <v>0</v>
      </c>
      <c r="ER14" s="97">
        <v>2</v>
      </c>
      <c r="ES14" s="97">
        <v>1</v>
      </c>
      <c r="ET14" s="97">
        <v>2</v>
      </c>
      <c r="EU14" s="97">
        <v>0</v>
      </c>
      <c r="EV14" s="97">
        <v>0</v>
      </c>
      <c r="EW14" s="97">
        <v>1</v>
      </c>
      <c r="EX14" s="97">
        <v>0</v>
      </c>
      <c r="EY14" s="97">
        <v>0</v>
      </c>
      <c r="EZ14" s="97">
        <v>0</v>
      </c>
      <c r="FA14" s="97">
        <v>0</v>
      </c>
      <c r="FB14" s="97">
        <v>0</v>
      </c>
      <c r="FC14" s="97">
        <v>0</v>
      </c>
      <c r="FD14" s="97">
        <v>0</v>
      </c>
      <c r="FE14" s="97">
        <v>0</v>
      </c>
      <c r="FF14" s="97">
        <v>10</v>
      </c>
      <c r="FG14" s="99">
        <v>1</v>
      </c>
      <c r="FH14" s="99">
        <v>3</v>
      </c>
      <c r="FI14" s="97" t="s">
        <v>171</v>
      </c>
      <c r="FJ14" s="97" t="s">
        <v>178</v>
      </c>
      <c r="FK14" s="97">
        <v>5</v>
      </c>
      <c r="FL14" s="14" t="s">
        <v>115</v>
      </c>
      <c r="FN14" s="136">
        <v>11</v>
      </c>
      <c r="FO14" s="96">
        <v>90018</v>
      </c>
      <c r="FP14" s="97">
        <v>1</v>
      </c>
      <c r="FQ14" s="97">
        <v>0</v>
      </c>
      <c r="FR14" s="97">
        <v>3</v>
      </c>
      <c r="FS14" s="97">
        <v>1</v>
      </c>
      <c r="FT14" s="97">
        <v>2</v>
      </c>
      <c r="FU14" s="97">
        <v>1</v>
      </c>
      <c r="FV14" s="97">
        <v>0</v>
      </c>
      <c r="FW14" s="97">
        <v>2</v>
      </c>
      <c r="FX14" s="97">
        <v>0</v>
      </c>
      <c r="FY14" s="97">
        <v>2</v>
      </c>
      <c r="FZ14" s="97">
        <v>12</v>
      </c>
      <c r="GA14" s="99">
        <v>2</v>
      </c>
      <c r="GB14" s="99">
        <v>3</v>
      </c>
      <c r="GC14" s="97" t="s">
        <v>171</v>
      </c>
      <c r="GD14" s="97" t="s">
        <v>178</v>
      </c>
      <c r="GE14" s="97">
        <v>4</v>
      </c>
      <c r="GF14" s="14" t="s">
        <v>131</v>
      </c>
      <c r="GH14" s="136">
        <v>11</v>
      </c>
      <c r="GI14" s="96">
        <v>90015</v>
      </c>
      <c r="GJ14" s="97">
        <v>3</v>
      </c>
      <c r="GK14" s="97">
        <v>2</v>
      </c>
      <c r="GL14" s="97">
        <v>2</v>
      </c>
      <c r="GM14" s="97">
        <v>2</v>
      </c>
      <c r="GN14" s="97">
        <v>0</v>
      </c>
      <c r="GO14" s="97">
        <v>2</v>
      </c>
      <c r="GP14" s="97">
        <v>2</v>
      </c>
      <c r="GQ14" s="97">
        <v>1</v>
      </c>
      <c r="GR14" s="97">
        <v>2</v>
      </c>
      <c r="GS14" s="97">
        <v>1</v>
      </c>
      <c r="GT14" s="97">
        <v>0</v>
      </c>
      <c r="GU14" s="97">
        <v>2</v>
      </c>
      <c r="GV14" s="97">
        <v>0</v>
      </c>
      <c r="GW14" s="97">
        <v>1</v>
      </c>
      <c r="GX14" s="97">
        <v>1</v>
      </c>
      <c r="GY14" s="97">
        <v>1</v>
      </c>
      <c r="GZ14" s="97">
        <v>0</v>
      </c>
      <c r="HA14" s="97">
        <v>2</v>
      </c>
      <c r="HB14" s="97">
        <v>0</v>
      </c>
      <c r="HC14" s="97">
        <v>1</v>
      </c>
      <c r="HD14" s="97">
        <v>1</v>
      </c>
      <c r="HE14" s="97">
        <v>26</v>
      </c>
      <c r="HF14" s="99">
        <v>2</v>
      </c>
      <c r="HG14" s="99">
        <v>3</v>
      </c>
      <c r="HH14" s="97" t="s">
        <v>171</v>
      </c>
      <c r="HI14" s="97" t="s">
        <v>179</v>
      </c>
      <c r="HJ14" s="97">
        <v>5</v>
      </c>
      <c r="HK14" s="14" t="s">
        <v>128</v>
      </c>
    </row>
    <row r="15" spans="1:219" x14ac:dyDescent="0.25">
      <c r="A15" s="136">
        <v>12</v>
      </c>
      <c r="B15" s="96">
        <v>90002</v>
      </c>
      <c r="C15" s="97">
        <v>2</v>
      </c>
      <c r="D15" s="97">
        <v>1</v>
      </c>
      <c r="E15" s="97">
        <v>0</v>
      </c>
      <c r="F15" s="97">
        <v>2</v>
      </c>
      <c r="G15" s="97">
        <v>1</v>
      </c>
      <c r="H15" s="97">
        <v>1</v>
      </c>
      <c r="I15" s="97">
        <v>0</v>
      </c>
      <c r="J15" s="97">
        <v>2</v>
      </c>
      <c r="K15" s="97">
        <v>1</v>
      </c>
      <c r="L15" s="97">
        <v>2</v>
      </c>
      <c r="M15" s="97">
        <v>0</v>
      </c>
      <c r="N15" s="97">
        <v>1</v>
      </c>
      <c r="O15" s="97">
        <v>0</v>
      </c>
      <c r="P15" s="97">
        <v>0</v>
      </c>
      <c r="Q15" s="97">
        <v>1</v>
      </c>
      <c r="R15" s="97">
        <v>0</v>
      </c>
      <c r="S15" s="97">
        <v>1</v>
      </c>
      <c r="T15" s="97">
        <v>1</v>
      </c>
      <c r="U15" s="97">
        <v>0</v>
      </c>
      <c r="V15" s="97">
        <v>2</v>
      </c>
      <c r="W15" s="97">
        <v>0</v>
      </c>
      <c r="X15" s="97">
        <v>0</v>
      </c>
      <c r="Y15" s="97">
        <v>18</v>
      </c>
      <c r="Z15" s="99">
        <v>2</v>
      </c>
      <c r="AA15" s="99">
        <v>3</v>
      </c>
      <c r="AB15" s="97" t="s">
        <v>171</v>
      </c>
      <c r="AC15" s="97" t="s">
        <v>178</v>
      </c>
      <c r="AD15" s="97">
        <v>5</v>
      </c>
      <c r="AE15" s="14" t="s">
        <v>115</v>
      </c>
      <c r="AG15" s="216">
        <v>12</v>
      </c>
      <c r="AH15" s="122">
        <v>90015</v>
      </c>
      <c r="AI15" s="97">
        <v>1</v>
      </c>
      <c r="AJ15" s="98"/>
      <c r="AK15" s="98"/>
      <c r="AL15" s="98"/>
      <c r="AM15" s="98"/>
      <c r="AN15" s="98"/>
      <c r="AO15" s="98"/>
      <c r="AP15" s="98"/>
      <c r="AQ15" s="98"/>
      <c r="AR15" s="97">
        <v>1</v>
      </c>
      <c r="AS15" s="98"/>
      <c r="AT15" s="97">
        <v>2</v>
      </c>
      <c r="AU15" s="99">
        <v>1</v>
      </c>
      <c r="AV15" s="99">
        <v>2</v>
      </c>
      <c r="AW15" s="97" t="s">
        <v>171</v>
      </c>
      <c r="AX15" s="97" t="s">
        <v>179</v>
      </c>
      <c r="AY15" s="97">
        <v>5</v>
      </c>
      <c r="AZ15" s="14" t="s">
        <v>128</v>
      </c>
      <c r="BB15" s="136">
        <v>12</v>
      </c>
      <c r="BC15" s="96">
        <v>90002</v>
      </c>
      <c r="BD15" s="97">
        <v>2</v>
      </c>
      <c r="BE15" s="97">
        <v>0</v>
      </c>
      <c r="BF15" s="97">
        <v>0</v>
      </c>
      <c r="BG15" s="97">
        <v>0</v>
      </c>
      <c r="BH15" s="97">
        <v>1</v>
      </c>
      <c r="BI15" s="97">
        <v>1</v>
      </c>
      <c r="BJ15" s="97">
        <v>2</v>
      </c>
      <c r="BK15" s="97">
        <v>0</v>
      </c>
      <c r="BL15" s="97">
        <v>1</v>
      </c>
      <c r="BM15" s="97">
        <v>0</v>
      </c>
      <c r="BN15" s="97">
        <v>1</v>
      </c>
      <c r="BO15" s="97">
        <v>0</v>
      </c>
      <c r="BP15" s="97">
        <v>0</v>
      </c>
      <c r="BQ15" s="98"/>
      <c r="BR15" s="97">
        <v>0</v>
      </c>
      <c r="BS15" s="97">
        <v>0</v>
      </c>
      <c r="BT15" s="97">
        <v>2</v>
      </c>
      <c r="BU15" s="97">
        <v>1</v>
      </c>
      <c r="BV15" s="97">
        <v>1</v>
      </c>
      <c r="BW15" s="97">
        <v>1</v>
      </c>
      <c r="BX15" s="98"/>
      <c r="BY15" s="98"/>
      <c r="BZ15" s="97">
        <v>13</v>
      </c>
      <c r="CA15" s="99">
        <v>2</v>
      </c>
      <c r="CB15" s="99">
        <v>3</v>
      </c>
      <c r="CC15" s="97" t="s">
        <v>171</v>
      </c>
      <c r="CD15" s="97" t="s">
        <v>178</v>
      </c>
      <c r="CE15" s="97">
        <v>5</v>
      </c>
      <c r="CF15" s="14" t="s">
        <v>115</v>
      </c>
      <c r="CH15" s="136">
        <v>12</v>
      </c>
      <c r="CI15" s="96">
        <v>90013</v>
      </c>
      <c r="CJ15" s="97">
        <v>0</v>
      </c>
      <c r="CK15" s="97">
        <v>0</v>
      </c>
      <c r="CL15" s="97">
        <v>0</v>
      </c>
      <c r="CM15" s="97">
        <v>0</v>
      </c>
      <c r="CN15" s="97">
        <v>0</v>
      </c>
      <c r="CO15" s="97">
        <v>0</v>
      </c>
      <c r="CP15" s="97">
        <v>0</v>
      </c>
      <c r="CQ15" s="97">
        <v>1</v>
      </c>
      <c r="CR15" s="97">
        <v>1</v>
      </c>
      <c r="CS15" s="97">
        <v>0</v>
      </c>
      <c r="CT15" s="97">
        <v>0</v>
      </c>
      <c r="CU15" s="97">
        <v>0</v>
      </c>
      <c r="CV15" s="97">
        <v>2</v>
      </c>
      <c r="CW15" s="97">
        <v>4</v>
      </c>
      <c r="CX15" s="99">
        <v>2</v>
      </c>
      <c r="CY15" s="99">
        <v>2</v>
      </c>
      <c r="CZ15" s="97" t="s">
        <v>171</v>
      </c>
      <c r="DA15" s="97" t="s">
        <v>179</v>
      </c>
      <c r="DB15" s="97">
        <v>4</v>
      </c>
      <c r="DC15" s="14" t="s">
        <v>126</v>
      </c>
      <c r="DE15" s="136">
        <v>12</v>
      </c>
      <c r="DF15" s="96">
        <v>90012</v>
      </c>
      <c r="DG15" s="97">
        <v>1</v>
      </c>
      <c r="DH15" s="97">
        <v>0</v>
      </c>
      <c r="DI15" s="97">
        <v>1</v>
      </c>
      <c r="DJ15" s="97">
        <v>0</v>
      </c>
      <c r="DK15" s="97">
        <v>3</v>
      </c>
      <c r="DL15" s="97">
        <v>2</v>
      </c>
      <c r="DM15" s="97">
        <v>2</v>
      </c>
      <c r="DN15" s="97">
        <v>2</v>
      </c>
      <c r="DO15" s="97">
        <v>1</v>
      </c>
      <c r="DP15" s="97">
        <v>2</v>
      </c>
      <c r="DQ15" s="97">
        <v>0</v>
      </c>
      <c r="DR15" s="97">
        <v>0</v>
      </c>
      <c r="DS15" s="97">
        <v>2</v>
      </c>
      <c r="DT15" s="97">
        <v>1</v>
      </c>
      <c r="DU15" s="97">
        <v>1</v>
      </c>
      <c r="DV15" s="97">
        <v>0</v>
      </c>
      <c r="DW15" s="97">
        <v>0</v>
      </c>
      <c r="DX15" s="97">
        <v>0</v>
      </c>
      <c r="DY15" s="97">
        <v>0</v>
      </c>
      <c r="DZ15" s="97">
        <v>1</v>
      </c>
      <c r="EA15" s="97">
        <v>0</v>
      </c>
      <c r="EB15" s="97">
        <v>2</v>
      </c>
      <c r="EC15" s="97">
        <v>21</v>
      </c>
      <c r="ED15" s="99">
        <v>2</v>
      </c>
      <c r="EE15" s="100">
        <v>4</v>
      </c>
      <c r="EF15" s="97" t="s">
        <v>171</v>
      </c>
      <c r="EG15" s="97" t="s">
        <v>178</v>
      </c>
      <c r="EH15" s="101">
        <v>4</v>
      </c>
      <c r="EI15" s="14" t="s">
        <v>125</v>
      </c>
      <c r="EK15" s="136">
        <v>12</v>
      </c>
      <c r="EL15" s="96">
        <v>90003</v>
      </c>
      <c r="EM15" s="97">
        <v>1</v>
      </c>
      <c r="EN15" s="97">
        <v>1</v>
      </c>
      <c r="EO15" s="97">
        <v>1</v>
      </c>
      <c r="EP15" s="97">
        <v>1</v>
      </c>
      <c r="EQ15" s="97">
        <v>0</v>
      </c>
      <c r="ER15" s="97">
        <v>2</v>
      </c>
      <c r="ES15" s="97">
        <v>0</v>
      </c>
      <c r="ET15" s="97">
        <v>0</v>
      </c>
      <c r="EU15" s="97">
        <v>0</v>
      </c>
      <c r="EV15" s="97">
        <v>0</v>
      </c>
      <c r="EW15" s="97">
        <v>0</v>
      </c>
      <c r="EX15" s="97">
        <v>0</v>
      </c>
      <c r="EY15" s="97">
        <v>0</v>
      </c>
      <c r="EZ15" s="97">
        <v>1</v>
      </c>
      <c r="FA15" s="97">
        <v>0</v>
      </c>
      <c r="FB15" s="97">
        <v>2</v>
      </c>
      <c r="FC15" s="97">
        <v>1</v>
      </c>
      <c r="FD15" s="97">
        <v>0</v>
      </c>
      <c r="FE15" s="97">
        <v>0</v>
      </c>
      <c r="FF15" s="97">
        <v>10</v>
      </c>
      <c r="FG15" s="99">
        <v>2</v>
      </c>
      <c r="FH15" s="99">
        <v>3</v>
      </c>
      <c r="FI15" s="97" t="s">
        <v>171</v>
      </c>
      <c r="FJ15" s="97" t="s">
        <v>178</v>
      </c>
      <c r="FK15" s="97">
        <v>4</v>
      </c>
      <c r="FL15" s="14" t="s">
        <v>116</v>
      </c>
      <c r="FN15" s="136">
        <v>12</v>
      </c>
      <c r="FO15" s="96">
        <v>90013</v>
      </c>
      <c r="FP15" s="97">
        <v>2</v>
      </c>
      <c r="FQ15" s="97">
        <v>0</v>
      </c>
      <c r="FR15" s="97">
        <v>3</v>
      </c>
      <c r="FS15" s="97">
        <v>0</v>
      </c>
      <c r="FT15" s="97">
        <v>2</v>
      </c>
      <c r="FU15" s="97">
        <v>1</v>
      </c>
      <c r="FV15" s="97">
        <v>2</v>
      </c>
      <c r="FW15" s="97">
        <v>2</v>
      </c>
      <c r="FX15" s="97">
        <v>1</v>
      </c>
      <c r="FY15" s="97">
        <v>0</v>
      </c>
      <c r="FZ15" s="97">
        <v>13</v>
      </c>
      <c r="GA15" s="99">
        <v>2</v>
      </c>
      <c r="GB15" s="99">
        <v>3</v>
      </c>
      <c r="GC15" s="97" t="s">
        <v>171</v>
      </c>
      <c r="GD15" s="97" t="s">
        <v>179</v>
      </c>
      <c r="GE15" s="97">
        <v>4</v>
      </c>
      <c r="GF15" s="14" t="s">
        <v>126</v>
      </c>
      <c r="GH15" s="136">
        <v>12</v>
      </c>
      <c r="GI15" s="96">
        <v>90005</v>
      </c>
      <c r="GJ15" s="97">
        <v>1</v>
      </c>
      <c r="GK15" s="97">
        <v>0</v>
      </c>
      <c r="GL15" s="97">
        <v>2</v>
      </c>
      <c r="GM15" s="97">
        <v>3</v>
      </c>
      <c r="GN15" s="97">
        <v>2</v>
      </c>
      <c r="GO15" s="97">
        <v>2</v>
      </c>
      <c r="GP15" s="97">
        <v>4</v>
      </c>
      <c r="GQ15" s="97">
        <v>1</v>
      </c>
      <c r="GR15" s="97">
        <v>1</v>
      </c>
      <c r="GS15" s="97">
        <v>1</v>
      </c>
      <c r="GT15" s="97">
        <v>1</v>
      </c>
      <c r="GU15" s="97">
        <v>0</v>
      </c>
      <c r="GV15" s="97">
        <v>0</v>
      </c>
      <c r="GW15" s="97">
        <v>1</v>
      </c>
      <c r="GX15" s="97">
        <v>0</v>
      </c>
      <c r="GY15" s="97">
        <v>0</v>
      </c>
      <c r="GZ15" s="97">
        <v>1</v>
      </c>
      <c r="HA15" s="97">
        <v>2</v>
      </c>
      <c r="HB15" s="97">
        <v>2</v>
      </c>
      <c r="HC15" s="97">
        <v>2</v>
      </c>
      <c r="HD15" s="97">
        <v>1</v>
      </c>
      <c r="HE15" s="97">
        <v>27</v>
      </c>
      <c r="HF15" s="99">
        <v>2</v>
      </c>
      <c r="HG15" s="99">
        <v>3</v>
      </c>
      <c r="HH15" s="97" t="s">
        <v>171</v>
      </c>
      <c r="HI15" s="97" t="s">
        <v>178</v>
      </c>
      <c r="HJ15" s="97">
        <v>5</v>
      </c>
      <c r="HK15" s="14" t="s">
        <v>118</v>
      </c>
    </row>
    <row r="16" spans="1:219" x14ac:dyDescent="0.25">
      <c r="A16" s="136">
        <v>13</v>
      </c>
      <c r="B16" s="96">
        <v>90006</v>
      </c>
      <c r="C16" s="97">
        <v>2</v>
      </c>
      <c r="D16" s="97">
        <v>1</v>
      </c>
      <c r="E16" s="97">
        <v>0</v>
      </c>
      <c r="F16" s="97">
        <v>0</v>
      </c>
      <c r="G16" s="97">
        <v>1</v>
      </c>
      <c r="H16" s="97">
        <v>1</v>
      </c>
      <c r="I16" s="97">
        <v>0</v>
      </c>
      <c r="J16" s="98"/>
      <c r="K16" s="97">
        <v>1</v>
      </c>
      <c r="L16" s="97">
        <v>2</v>
      </c>
      <c r="M16" s="97">
        <v>1</v>
      </c>
      <c r="N16" s="97">
        <v>1</v>
      </c>
      <c r="O16" s="97">
        <v>1</v>
      </c>
      <c r="P16" s="97">
        <v>2</v>
      </c>
      <c r="Q16" s="97">
        <v>0</v>
      </c>
      <c r="R16" s="97">
        <v>1</v>
      </c>
      <c r="S16" s="97">
        <v>0</v>
      </c>
      <c r="T16" s="98"/>
      <c r="U16" s="97">
        <v>0</v>
      </c>
      <c r="V16" s="97">
        <v>2</v>
      </c>
      <c r="W16" s="97">
        <v>0</v>
      </c>
      <c r="X16" s="97">
        <v>2</v>
      </c>
      <c r="Y16" s="97">
        <v>18</v>
      </c>
      <c r="Z16" s="99">
        <v>1</v>
      </c>
      <c r="AA16" s="99">
        <v>3</v>
      </c>
      <c r="AB16" s="97" t="s">
        <v>171</v>
      </c>
      <c r="AC16" s="97" t="s">
        <v>179</v>
      </c>
      <c r="AD16" s="97">
        <v>4</v>
      </c>
      <c r="AE16" s="14" t="s">
        <v>119</v>
      </c>
      <c r="AG16" s="216">
        <v>13</v>
      </c>
      <c r="AH16" s="122">
        <v>90004</v>
      </c>
      <c r="AI16" s="97">
        <v>1</v>
      </c>
      <c r="AJ16" s="97">
        <v>0</v>
      </c>
      <c r="AK16" s="98"/>
      <c r="AL16" s="97">
        <v>1</v>
      </c>
      <c r="AM16" s="97">
        <v>0</v>
      </c>
      <c r="AN16" s="98"/>
      <c r="AO16" s="97">
        <v>0</v>
      </c>
      <c r="AP16" s="97">
        <v>0</v>
      </c>
      <c r="AQ16" s="97">
        <v>1</v>
      </c>
      <c r="AR16" s="98"/>
      <c r="AS16" s="98"/>
      <c r="AT16" s="97">
        <v>3</v>
      </c>
      <c r="AU16" s="99">
        <v>1</v>
      </c>
      <c r="AV16" s="99">
        <v>2</v>
      </c>
      <c r="AW16" s="97" t="s">
        <v>171</v>
      </c>
      <c r="AX16" s="97" t="s">
        <v>178</v>
      </c>
      <c r="AY16" s="97">
        <v>5</v>
      </c>
      <c r="AZ16" s="14" t="s">
        <v>117</v>
      </c>
      <c r="BB16" s="136">
        <v>13</v>
      </c>
      <c r="BC16" s="96">
        <v>90015</v>
      </c>
      <c r="BD16" s="97">
        <v>0</v>
      </c>
      <c r="BE16" s="97">
        <v>0</v>
      </c>
      <c r="BF16" s="98"/>
      <c r="BG16" s="98"/>
      <c r="BH16" s="97">
        <v>1</v>
      </c>
      <c r="BI16" s="97">
        <v>1</v>
      </c>
      <c r="BJ16" s="97">
        <v>2</v>
      </c>
      <c r="BK16" s="97">
        <v>0</v>
      </c>
      <c r="BL16" s="97">
        <v>0</v>
      </c>
      <c r="BM16" s="97">
        <v>0</v>
      </c>
      <c r="BN16" s="98"/>
      <c r="BO16" s="97">
        <v>0</v>
      </c>
      <c r="BP16" s="97">
        <v>1</v>
      </c>
      <c r="BQ16" s="97">
        <v>2</v>
      </c>
      <c r="BR16" s="97">
        <v>1</v>
      </c>
      <c r="BS16" s="97">
        <v>0</v>
      </c>
      <c r="BT16" s="97">
        <v>2</v>
      </c>
      <c r="BU16" s="97">
        <v>1</v>
      </c>
      <c r="BV16" s="97">
        <v>1</v>
      </c>
      <c r="BW16" s="97">
        <v>1</v>
      </c>
      <c r="BX16" s="97">
        <v>0</v>
      </c>
      <c r="BY16" s="97">
        <v>0</v>
      </c>
      <c r="BZ16" s="97">
        <v>13</v>
      </c>
      <c r="CA16" s="99">
        <v>2</v>
      </c>
      <c r="CB16" s="99">
        <v>3</v>
      </c>
      <c r="CC16" s="97" t="s">
        <v>171</v>
      </c>
      <c r="CD16" s="97" t="s">
        <v>179</v>
      </c>
      <c r="CE16" s="97">
        <v>5</v>
      </c>
      <c r="CF16" s="14" t="s">
        <v>128</v>
      </c>
      <c r="CH16" s="136">
        <v>13</v>
      </c>
      <c r="CI16" s="96">
        <v>90015</v>
      </c>
      <c r="CJ16" s="97">
        <v>1</v>
      </c>
      <c r="CK16" s="97">
        <v>1</v>
      </c>
      <c r="CL16" s="97">
        <v>0</v>
      </c>
      <c r="CM16" s="97">
        <v>0</v>
      </c>
      <c r="CN16" s="97">
        <v>0</v>
      </c>
      <c r="CO16" s="97">
        <v>0</v>
      </c>
      <c r="CP16" s="97">
        <v>0</v>
      </c>
      <c r="CQ16" s="97">
        <v>1</v>
      </c>
      <c r="CR16" s="97">
        <v>1</v>
      </c>
      <c r="CS16" s="97">
        <v>0</v>
      </c>
      <c r="CT16" s="97">
        <v>0</v>
      </c>
      <c r="CU16" s="97">
        <v>0</v>
      </c>
      <c r="CV16" s="97">
        <v>0</v>
      </c>
      <c r="CW16" s="97">
        <v>4</v>
      </c>
      <c r="CX16" s="99">
        <v>1</v>
      </c>
      <c r="CY16" s="99">
        <v>2</v>
      </c>
      <c r="CZ16" s="97" t="s">
        <v>171</v>
      </c>
      <c r="DA16" s="97" t="s">
        <v>179</v>
      </c>
      <c r="DB16" s="97">
        <v>5</v>
      </c>
      <c r="DC16" s="14" t="s">
        <v>128</v>
      </c>
      <c r="DE16" s="136">
        <v>13</v>
      </c>
      <c r="DF16" s="96">
        <v>90005</v>
      </c>
      <c r="DG16" s="97">
        <v>0</v>
      </c>
      <c r="DH16" s="97">
        <v>1</v>
      </c>
      <c r="DI16" s="97">
        <v>1</v>
      </c>
      <c r="DJ16" s="97">
        <v>0</v>
      </c>
      <c r="DK16" s="97">
        <v>3</v>
      </c>
      <c r="DL16" s="97">
        <v>2</v>
      </c>
      <c r="DM16" s="97">
        <v>2</v>
      </c>
      <c r="DN16" s="97">
        <v>2</v>
      </c>
      <c r="DO16" s="97">
        <v>1</v>
      </c>
      <c r="DP16" s="97">
        <v>2</v>
      </c>
      <c r="DQ16" s="97">
        <v>0</v>
      </c>
      <c r="DR16" s="97">
        <v>0</v>
      </c>
      <c r="DS16" s="97">
        <v>1</v>
      </c>
      <c r="DT16" s="97">
        <v>1</v>
      </c>
      <c r="DU16" s="97">
        <v>0</v>
      </c>
      <c r="DV16" s="97">
        <v>0</v>
      </c>
      <c r="DW16" s="97">
        <v>1</v>
      </c>
      <c r="DX16" s="97">
        <v>1</v>
      </c>
      <c r="DY16" s="97">
        <v>1</v>
      </c>
      <c r="DZ16" s="97">
        <v>0</v>
      </c>
      <c r="EA16" s="97">
        <v>2</v>
      </c>
      <c r="EB16" s="97">
        <v>2</v>
      </c>
      <c r="EC16" s="97">
        <v>23</v>
      </c>
      <c r="ED16" s="99">
        <v>1</v>
      </c>
      <c r="EE16" s="99">
        <v>4</v>
      </c>
      <c r="EF16" s="97" t="s">
        <v>171</v>
      </c>
      <c r="EG16" s="97" t="s">
        <v>178</v>
      </c>
      <c r="EH16" s="97">
        <v>5</v>
      </c>
      <c r="EI16" s="14" t="s">
        <v>118</v>
      </c>
      <c r="EK16" s="136">
        <v>13</v>
      </c>
      <c r="EL16" s="96">
        <v>90004</v>
      </c>
      <c r="EM16" s="97">
        <v>1</v>
      </c>
      <c r="EN16" s="97">
        <v>1</v>
      </c>
      <c r="EO16" s="97">
        <v>1</v>
      </c>
      <c r="EP16" s="97">
        <v>0</v>
      </c>
      <c r="EQ16" s="97">
        <v>0</v>
      </c>
      <c r="ER16" s="97">
        <v>2</v>
      </c>
      <c r="ES16" s="97">
        <v>0</v>
      </c>
      <c r="ET16" s="97">
        <v>2</v>
      </c>
      <c r="EU16" s="97">
        <v>0</v>
      </c>
      <c r="EV16" s="97">
        <v>0</v>
      </c>
      <c r="EW16" s="97">
        <v>1</v>
      </c>
      <c r="EX16" s="97">
        <v>0</v>
      </c>
      <c r="EY16" s="97">
        <v>0</v>
      </c>
      <c r="EZ16" s="97">
        <v>1</v>
      </c>
      <c r="FA16" s="97">
        <v>0</v>
      </c>
      <c r="FB16" s="97">
        <v>2</v>
      </c>
      <c r="FC16" s="97">
        <v>0</v>
      </c>
      <c r="FD16" s="97">
        <v>0</v>
      </c>
      <c r="FE16" s="97">
        <v>0</v>
      </c>
      <c r="FF16" s="97">
        <v>11</v>
      </c>
      <c r="FG16" s="99">
        <v>1</v>
      </c>
      <c r="FH16" s="99">
        <v>3</v>
      </c>
      <c r="FI16" s="97" t="s">
        <v>171</v>
      </c>
      <c r="FJ16" s="97" t="s">
        <v>178</v>
      </c>
      <c r="FK16" s="97">
        <v>5</v>
      </c>
      <c r="FL16" s="14" t="s">
        <v>117</v>
      </c>
      <c r="FN16" s="136">
        <v>13</v>
      </c>
      <c r="FO16" s="96">
        <v>90015</v>
      </c>
      <c r="FP16" s="97">
        <v>3</v>
      </c>
      <c r="FQ16" s="97">
        <v>1</v>
      </c>
      <c r="FR16" s="97">
        <v>2</v>
      </c>
      <c r="FS16" s="97">
        <v>1</v>
      </c>
      <c r="FT16" s="97">
        <v>3</v>
      </c>
      <c r="FU16" s="97">
        <v>1</v>
      </c>
      <c r="FV16" s="97">
        <v>0</v>
      </c>
      <c r="FW16" s="97">
        <v>1</v>
      </c>
      <c r="FX16" s="97">
        <v>1</v>
      </c>
      <c r="FY16" s="97">
        <v>0</v>
      </c>
      <c r="FZ16" s="97">
        <v>13</v>
      </c>
      <c r="GA16" s="99">
        <v>1</v>
      </c>
      <c r="GB16" s="99">
        <v>3</v>
      </c>
      <c r="GC16" s="97" t="s">
        <v>171</v>
      </c>
      <c r="GD16" s="97" t="s">
        <v>179</v>
      </c>
      <c r="GE16" s="97">
        <v>5</v>
      </c>
      <c r="GF16" s="14" t="s">
        <v>128</v>
      </c>
      <c r="GH16" s="136">
        <v>13</v>
      </c>
      <c r="GI16" s="96">
        <v>90007</v>
      </c>
      <c r="GJ16" s="97">
        <v>3</v>
      </c>
      <c r="GK16" s="97">
        <v>0</v>
      </c>
      <c r="GL16" s="97">
        <v>2</v>
      </c>
      <c r="GM16" s="97">
        <v>3</v>
      </c>
      <c r="GN16" s="97">
        <v>2</v>
      </c>
      <c r="GO16" s="97">
        <v>2</v>
      </c>
      <c r="GP16" s="97">
        <v>4</v>
      </c>
      <c r="GQ16" s="97">
        <v>0</v>
      </c>
      <c r="GR16" s="97">
        <v>1</v>
      </c>
      <c r="GS16" s="97">
        <v>1</v>
      </c>
      <c r="GT16" s="97">
        <v>0</v>
      </c>
      <c r="GU16" s="97">
        <v>1</v>
      </c>
      <c r="GV16" s="97">
        <v>1</v>
      </c>
      <c r="GW16" s="97">
        <v>1</v>
      </c>
      <c r="GX16" s="97">
        <v>0</v>
      </c>
      <c r="GY16" s="97">
        <v>1</v>
      </c>
      <c r="GZ16" s="97">
        <v>1</v>
      </c>
      <c r="HA16" s="97">
        <v>2</v>
      </c>
      <c r="HB16" s="97">
        <v>1</v>
      </c>
      <c r="HC16" s="97">
        <v>1</v>
      </c>
      <c r="HD16" s="97">
        <v>1</v>
      </c>
      <c r="HE16" s="97">
        <v>28</v>
      </c>
      <c r="HF16" s="99">
        <v>2</v>
      </c>
      <c r="HG16" s="99">
        <v>3</v>
      </c>
      <c r="HH16" s="97" t="s">
        <v>171</v>
      </c>
      <c r="HI16" s="97" t="s">
        <v>178</v>
      </c>
      <c r="HJ16" s="97">
        <v>5</v>
      </c>
      <c r="HK16" s="14" t="s">
        <v>120</v>
      </c>
    </row>
    <row r="17" spans="1:219" ht="15.75" thickBot="1" x14ac:dyDescent="0.3">
      <c r="A17" s="136">
        <v>14</v>
      </c>
      <c r="B17" s="96">
        <v>90001</v>
      </c>
      <c r="C17" s="97">
        <v>2</v>
      </c>
      <c r="D17" s="97">
        <v>0</v>
      </c>
      <c r="E17" s="97">
        <v>1</v>
      </c>
      <c r="F17" s="97">
        <v>1</v>
      </c>
      <c r="G17" s="97">
        <v>1</v>
      </c>
      <c r="H17" s="97">
        <v>2</v>
      </c>
      <c r="I17" s="97">
        <v>0</v>
      </c>
      <c r="J17" s="97">
        <v>1</v>
      </c>
      <c r="K17" s="97">
        <v>0</v>
      </c>
      <c r="L17" s="97">
        <v>2</v>
      </c>
      <c r="M17" s="97">
        <v>1</v>
      </c>
      <c r="N17" s="97">
        <v>1</v>
      </c>
      <c r="O17" s="97">
        <v>1</v>
      </c>
      <c r="P17" s="97">
        <v>2</v>
      </c>
      <c r="Q17" s="97">
        <v>0</v>
      </c>
      <c r="R17" s="97">
        <v>0</v>
      </c>
      <c r="S17" s="97">
        <v>1</v>
      </c>
      <c r="T17" s="97">
        <v>1</v>
      </c>
      <c r="U17" s="97">
        <v>1</v>
      </c>
      <c r="V17" s="97">
        <v>0</v>
      </c>
      <c r="W17" s="97">
        <v>0</v>
      </c>
      <c r="X17" s="97">
        <v>1</v>
      </c>
      <c r="Y17" s="97">
        <v>19</v>
      </c>
      <c r="Z17" s="99">
        <v>2</v>
      </c>
      <c r="AA17" s="99">
        <v>3</v>
      </c>
      <c r="AB17" s="97" t="s">
        <v>171</v>
      </c>
      <c r="AC17" s="97" t="s">
        <v>178</v>
      </c>
      <c r="AD17" s="97">
        <v>5</v>
      </c>
      <c r="AE17" s="14" t="s">
        <v>114</v>
      </c>
      <c r="AG17" s="216">
        <v>14</v>
      </c>
      <c r="AH17" s="122">
        <v>90012</v>
      </c>
      <c r="AI17" s="97">
        <v>0</v>
      </c>
      <c r="AJ17" s="98"/>
      <c r="AK17" s="97">
        <v>1</v>
      </c>
      <c r="AL17" s="97">
        <v>0</v>
      </c>
      <c r="AM17" s="98"/>
      <c r="AN17" s="97">
        <v>1</v>
      </c>
      <c r="AO17" s="97">
        <v>1</v>
      </c>
      <c r="AP17" s="98"/>
      <c r="AQ17" s="98"/>
      <c r="AR17" s="98"/>
      <c r="AS17" s="98"/>
      <c r="AT17" s="97">
        <v>3</v>
      </c>
      <c r="AU17" s="99">
        <v>2</v>
      </c>
      <c r="AV17" s="99">
        <v>2</v>
      </c>
      <c r="AW17" s="97" t="s">
        <v>171</v>
      </c>
      <c r="AX17" s="97" t="s">
        <v>178</v>
      </c>
      <c r="AY17" s="97">
        <v>4</v>
      </c>
      <c r="AZ17" s="14" t="s">
        <v>125</v>
      </c>
      <c r="BB17" s="136">
        <v>14</v>
      </c>
      <c r="BC17" s="96">
        <v>90003</v>
      </c>
      <c r="BD17" s="97">
        <v>1</v>
      </c>
      <c r="BE17" s="97">
        <v>0</v>
      </c>
      <c r="BF17" s="97">
        <v>0</v>
      </c>
      <c r="BG17" s="97">
        <v>2</v>
      </c>
      <c r="BH17" s="97">
        <v>0</v>
      </c>
      <c r="BI17" s="97">
        <v>1</v>
      </c>
      <c r="BJ17" s="97">
        <v>1</v>
      </c>
      <c r="BK17" s="97">
        <v>0</v>
      </c>
      <c r="BL17" s="97">
        <v>2</v>
      </c>
      <c r="BM17" s="97">
        <v>0</v>
      </c>
      <c r="BN17" s="97">
        <v>0</v>
      </c>
      <c r="BO17" s="97">
        <v>0</v>
      </c>
      <c r="BP17" s="97">
        <v>1</v>
      </c>
      <c r="BQ17" s="97">
        <v>0</v>
      </c>
      <c r="BR17" s="97">
        <v>0</v>
      </c>
      <c r="BS17" s="97">
        <v>0</v>
      </c>
      <c r="BT17" s="97">
        <v>2</v>
      </c>
      <c r="BU17" s="97">
        <v>1</v>
      </c>
      <c r="BV17" s="97">
        <v>1</v>
      </c>
      <c r="BW17" s="97">
        <v>1</v>
      </c>
      <c r="BX17" s="97">
        <v>2</v>
      </c>
      <c r="BY17" s="97">
        <v>3</v>
      </c>
      <c r="BZ17" s="97">
        <v>18</v>
      </c>
      <c r="CA17" s="99">
        <v>2</v>
      </c>
      <c r="CB17" s="99">
        <v>3</v>
      </c>
      <c r="CC17" s="97" t="s">
        <v>171</v>
      </c>
      <c r="CD17" s="97" t="s">
        <v>178</v>
      </c>
      <c r="CE17" s="97">
        <v>4</v>
      </c>
      <c r="CF17" s="14" t="s">
        <v>116</v>
      </c>
      <c r="CH17" s="136">
        <v>14</v>
      </c>
      <c r="CI17" s="96">
        <v>90019</v>
      </c>
      <c r="CJ17" s="97">
        <v>0</v>
      </c>
      <c r="CK17" s="97">
        <v>0</v>
      </c>
      <c r="CL17" s="97">
        <v>1</v>
      </c>
      <c r="CM17" s="97">
        <v>0</v>
      </c>
      <c r="CN17" s="97">
        <v>1</v>
      </c>
      <c r="CO17" s="97">
        <v>0</v>
      </c>
      <c r="CP17" s="97">
        <v>0</v>
      </c>
      <c r="CQ17" s="97">
        <v>1</v>
      </c>
      <c r="CR17" s="97">
        <v>0</v>
      </c>
      <c r="CS17" s="97">
        <v>0</v>
      </c>
      <c r="CT17" s="97">
        <v>0</v>
      </c>
      <c r="CU17" s="97">
        <v>0</v>
      </c>
      <c r="CV17" s="97">
        <v>1</v>
      </c>
      <c r="CW17" s="97">
        <v>4</v>
      </c>
      <c r="CX17" s="99">
        <v>1</v>
      </c>
      <c r="CY17" s="99">
        <v>2</v>
      </c>
      <c r="CZ17" s="97" t="s">
        <v>171</v>
      </c>
      <c r="DA17" s="97" t="s">
        <v>178</v>
      </c>
      <c r="DB17" s="97">
        <v>3</v>
      </c>
      <c r="DC17" s="14" t="s">
        <v>132</v>
      </c>
      <c r="DE17" s="136">
        <v>14</v>
      </c>
      <c r="DF17" s="96">
        <v>90010</v>
      </c>
      <c r="DG17" s="97">
        <v>1</v>
      </c>
      <c r="DH17" s="97">
        <v>3</v>
      </c>
      <c r="DI17" s="97">
        <v>1</v>
      </c>
      <c r="DJ17" s="97">
        <v>0</v>
      </c>
      <c r="DK17" s="97">
        <v>3</v>
      </c>
      <c r="DL17" s="97">
        <v>2</v>
      </c>
      <c r="DM17" s="97">
        <v>2</v>
      </c>
      <c r="DN17" s="97">
        <v>2</v>
      </c>
      <c r="DO17" s="97">
        <v>1</v>
      </c>
      <c r="DP17" s="97">
        <v>2</v>
      </c>
      <c r="DQ17" s="97">
        <v>0</v>
      </c>
      <c r="DR17" s="97">
        <v>0</v>
      </c>
      <c r="DS17" s="97">
        <v>1</v>
      </c>
      <c r="DT17" s="97">
        <v>1</v>
      </c>
      <c r="DU17" s="97">
        <v>0</v>
      </c>
      <c r="DV17" s="97">
        <v>0</v>
      </c>
      <c r="DW17" s="97">
        <v>0</v>
      </c>
      <c r="DX17" s="97">
        <v>0</v>
      </c>
      <c r="DY17" s="97">
        <v>0</v>
      </c>
      <c r="DZ17" s="97">
        <v>1</v>
      </c>
      <c r="EA17" s="97">
        <v>1</v>
      </c>
      <c r="EB17" s="97">
        <v>2</v>
      </c>
      <c r="EC17" s="97">
        <v>23</v>
      </c>
      <c r="ED17" s="99">
        <v>2</v>
      </c>
      <c r="EE17" s="99">
        <v>4</v>
      </c>
      <c r="EF17" s="97" t="s">
        <v>171</v>
      </c>
      <c r="EG17" s="97" t="s">
        <v>178</v>
      </c>
      <c r="EH17" s="97">
        <v>5</v>
      </c>
      <c r="EI17" s="14" t="s">
        <v>123</v>
      </c>
      <c r="EK17" s="136">
        <v>14</v>
      </c>
      <c r="EL17" s="96">
        <v>90005</v>
      </c>
      <c r="EM17" s="97">
        <v>1</v>
      </c>
      <c r="EN17" s="97">
        <v>0</v>
      </c>
      <c r="EO17" s="97">
        <v>1</v>
      </c>
      <c r="EP17" s="97">
        <v>1</v>
      </c>
      <c r="EQ17" s="97">
        <v>0</v>
      </c>
      <c r="ER17" s="97">
        <v>2</v>
      </c>
      <c r="ES17" s="97">
        <v>1</v>
      </c>
      <c r="ET17" s="97">
        <v>1</v>
      </c>
      <c r="EU17" s="97">
        <v>0</v>
      </c>
      <c r="EV17" s="97">
        <v>0</v>
      </c>
      <c r="EW17" s="97">
        <v>1</v>
      </c>
      <c r="EX17" s="97">
        <v>0</v>
      </c>
      <c r="EY17" s="97">
        <v>0</v>
      </c>
      <c r="EZ17" s="97">
        <v>1</v>
      </c>
      <c r="FA17" s="97">
        <v>0</v>
      </c>
      <c r="FB17" s="97">
        <v>2</v>
      </c>
      <c r="FC17" s="97">
        <v>0</v>
      </c>
      <c r="FD17" s="97">
        <v>0</v>
      </c>
      <c r="FE17" s="97">
        <v>0</v>
      </c>
      <c r="FF17" s="97">
        <v>11</v>
      </c>
      <c r="FG17" s="99">
        <v>1</v>
      </c>
      <c r="FH17" s="99">
        <v>3</v>
      </c>
      <c r="FI17" s="97" t="s">
        <v>171</v>
      </c>
      <c r="FJ17" s="97" t="s">
        <v>178</v>
      </c>
      <c r="FK17" s="97">
        <v>4</v>
      </c>
      <c r="FL17" s="14" t="s">
        <v>118</v>
      </c>
      <c r="FN17" s="136">
        <v>14</v>
      </c>
      <c r="FO17" s="96">
        <v>90002</v>
      </c>
      <c r="FP17" s="97">
        <v>2</v>
      </c>
      <c r="FQ17" s="97">
        <v>1</v>
      </c>
      <c r="FR17" s="97">
        <v>3</v>
      </c>
      <c r="FS17" s="97">
        <v>1</v>
      </c>
      <c r="FT17" s="97">
        <v>3</v>
      </c>
      <c r="FU17" s="97">
        <v>1</v>
      </c>
      <c r="FV17" s="97">
        <v>2</v>
      </c>
      <c r="FW17" s="97">
        <v>1</v>
      </c>
      <c r="FX17" s="97">
        <v>1</v>
      </c>
      <c r="FY17" s="97">
        <v>0</v>
      </c>
      <c r="FZ17" s="97">
        <v>15</v>
      </c>
      <c r="GA17" s="99">
        <v>2</v>
      </c>
      <c r="GB17" s="99">
        <v>3</v>
      </c>
      <c r="GC17" s="97" t="s">
        <v>171</v>
      </c>
      <c r="GD17" s="97" t="s">
        <v>178</v>
      </c>
      <c r="GE17" s="97">
        <v>5</v>
      </c>
      <c r="GF17" s="14" t="s">
        <v>115</v>
      </c>
      <c r="GH17" s="137">
        <v>14</v>
      </c>
      <c r="GI17" s="138">
        <v>90004</v>
      </c>
      <c r="GJ17" s="139">
        <v>4</v>
      </c>
      <c r="GK17" s="139">
        <v>0</v>
      </c>
      <c r="GL17" s="139">
        <v>2</v>
      </c>
      <c r="GM17" s="139">
        <v>3</v>
      </c>
      <c r="GN17" s="139">
        <v>1</v>
      </c>
      <c r="GO17" s="139">
        <v>2</v>
      </c>
      <c r="GP17" s="139">
        <v>2</v>
      </c>
      <c r="GQ17" s="139">
        <v>0</v>
      </c>
      <c r="GR17" s="139">
        <v>2</v>
      </c>
      <c r="GS17" s="139">
        <v>2</v>
      </c>
      <c r="GT17" s="139">
        <v>2</v>
      </c>
      <c r="GU17" s="139">
        <v>0</v>
      </c>
      <c r="GV17" s="139">
        <v>1</v>
      </c>
      <c r="GW17" s="139">
        <v>1</v>
      </c>
      <c r="GX17" s="139">
        <v>1</v>
      </c>
      <c r="GY17" s="139">
        <v>1</v>
      </c>
      <c r="GZ17" s="139">
        <v>1</v>
      </c>
      <c r="HA17" s="139">
        <v>2</v>
      </c>
      <c r="HB17" s="139">
        <v>1</v>
      </c>
      <c r="HC17" s="139">
        <v>0</v>
      </c>
      <c r="HD17" s="139">
        <v>1</v>
      </c>
      <c r="HE17" s="139">
        <v>29</v>
      </c>
      <c r="HF17" s="141">
        <v>1</v>
      </c>
      <c r="HG17" s="141">
        <v>3</v>
      </c>
      <c r="HH17" s="139" t="s">
        <v>171</v>
      </c>
      <c r="HI17" s="139" t="s">
        <v>178</v>
      </c>
      <c r="HJ17" s="139">
        <v>5</v>
      </c>
      <c r="HK17" s="142" t="s">
        <v>117</v>
      </c>
    </row>
    <row r="18" spans="1:219" ht="15.75" thickBot="1" x14ac:dyDescent="0.3">
      <c r="A18" s="137">
        <v>15</v>
      </c>
      <c r="B18" s="138">
        <v>90004</v>
      </c>
      <c r="C18" s="139">
        <v>2</v>
      </c>
      <c r="D18" s="139">
        <v>1</v>
      </c>
      <c r="E18" s="139">
        <v>1</v>
      </c>
      <c r="F18" s="139">
        <v>0</v>
      </c>
      <c r="G18" s="139">
        <v>1</v>
      </c>
      <c r="H18" s="139">
        <v>1</v>
      </c>
      <c r="I18" s="139">
        <v>0</v>
      </c>
      <c r="J18" s="139">
        <v>2</v>
      </c>
      <c r="K18" s="139">
        <v>0</v>
      </c>
      <c r="L18" s="139">
        <v>0</v>
      </c>
      <c r="M18" s="139">
        <v>1</v>
      </c>
      <c r="N18" s="139">
        <v>1</v>
      </c>
      <c r="O18" s="139">
        <v>0</v>
      </c>
      <c r="P18" s="139">
        <v>1</v>
      </c>
      <c r="Q18" s="139">
        <v>2</v>
      </c>
      <c r="R18" s="139">
        <v>1</v>
      </c>
      <c r="S18" s="139">
        <v>1</v>
      </c>
      <c r="T18" s="139">
        <v>1</v>
      </c>
      <c r="U18" s="139">
        <v>1</v>
      </c>
      <c r="V18" s="139">
        <v>2</v>
      </c>
      <c r="W18" s="139">
        <v>0</v>
      </c>
      <c r="X18" s="139">
        <v>0</v>
      </c>
      <c r="Y18" s="139">
        <v>19</v>
      </c>
      <c r="Z18" s="141">
        <v>2</v>
      </c>
      <c r="AA18" s="141">
        <v>3</v>
      </c>
      <c r="AB18" s="139" t="s">
        <v>171</v>
      </c>
      <c r="AC18" s="139" t="s">
        <v>178</v>
      </c>
      <c r="AD18" s="139">
        <v>5</v>
      </c>
      <c r="AE18" s="142" t="s">
        <v>117</v>
      </c>
      <c r="AG18" s="216">
        <v>15</v>
      </c>
      <c r="AH18" s="122">
        <v>90005</v>
      </c>
      <c r="AI18" s="97">
        <v>1</v>
      </c>
      <c r="AJ18" s="97">
        <v>0</v>
      </c>
      <c r="AK18" s="97">
        <v>1</v>
      </c>
      <c r="AL18" s="97">
        <v>0</v>
      </c>
      <c r="AM18" s="98"/>
      <c r="AN18" s="98"/>
      <c r="AO18" s="97">
        <v>0</v>
      </c>
      <c r="AP18" s="97">
        <v>1</v>
      </c>
      <c r="AQ18" s="98"/>
      <c r="AR18" s="97">
        <v>1</v>
      </c>
      <c r="AS18" s="98"/>
      <c r="AT18" s="97">
        <v>4</v>
      </c>
      <c r="AU18" s="99">
        <v>2</v>
      </c>
      <c r="AV18" s="99">
        <v>2</v>
      </c>
      <c r="AW18" s="97" t="s">
        <v>171</v>
      </c>
      <c r="AX18" s="97" t="s">
        <v>178</v>
      </c>
      <c r="AY18" s="97">
        <v>5</v>
      </c>
      <c r="AZ18" s="14" t="s">
        <v>118</v>
      </c>
      <c r="BB18" s="136">
        <v>15</v>
      </c>
      <c r="BC18" s="96">
        <v>90006</v>
      </c>
      <c r="BD18" s="97">
        <v>3</v>
      </c>
      <c r="BE18" s="97">
        <v>1</v>
      </c>
      <c r="BF18" s="97">
        <v>1</v>
      </c>
      <c r="BG18" s="97">
        <v>0</v>
      </c>
      <c r="BH18" s="97">
        <v>0</v>
      </c>
      <c r="BI18" s="97">
        <v>2</v>
      </c>
      <c r="BJ18" s="97">
        <v>1</v>
      </c>
      <c r="BK18" s="97">
        <v>1</v>
      </c>
      <c r="BL18" s="97">
        <v>1</v>
      </c>
      <c r="BM18" s="97">
        <v>2</v>
      </c>
      <c r="BN18" s="97">
        <v>0</v>
      </c>
      <c r="BO18" s="97">
        <v>0</v>
      </c>
      <c r="BP18" s="97">
        <v>1</v>
      </c>
      <c r="BQ18" s="97">
        <v>0</v>
      </c>
      <c r="BR18" s="97">
        <v>0</v>
      </c>
      <c r="BS18" s="97">
        <v>0</v>
      </c>
      <c r="BT18" s="97">
        <v>1</v>
      </c>
      <c r="BU18" s="97">
        <v>1</v>
      </c>
      <c r="BV18" s="97">
        <v>1</v>
      </c>
      <c r="BW18" s="97">
        <v>0</v>
      </c>
      <c r="BX18" s="97">
        <v>2</v>
      </c>
      <c r="BY18" s="97">
        <v>0</v>
      </c>
      <c r="BZ18" s="97">
        <v>18</v>
      </c>
      <c r="CA18" s="99">
        <v>2</v>
      </c>
      <c r="CB18" s="99">
        <v>3</v>
      </c>
      <c r="CC18" s="97" t="s">
        <v>171</v>
      </c>
      <c r="CD18" s="97" t="s">
        <v>179</v>
      </c>
      <c r="CE18" s="97">
        <v>4</v>
      </c>
      <c r="CF18" s="14" t="s">
        <v>119</v>
      </c>
      <c r="CH18" s="136">
        <v>15</v>
      </c>
      <c r="CI18" s="96">
        <v>90001</v>
      </c>
      <c r="CJ18" s="97">
        <v>0</v>
      </c>
      <c r="CK18" s="97">
        <v>0</v>
      </c>
      <c r="CL18" s="97">
        <v>0</v>
      </c>
      <c r="CM18" s="97">
        <v>0</v>
      </c>
      <c r="CN18" s="97">
        <v>1</v>
      </c>
      <c r="CO18" s="97">
        <v>0</v>
      </c>
      <c r="CP18" s="97">
        <v>1</v>
      </c>
      <c r="CQ18" s="97">
        <v>1</v>
      </c>
      <c r="CR18" s="97">
        <v>0</v>
      </c>
      <c r="CS18" s="97">
        <v>0</v>
      </c>
      <c r="CT18" s="97">
        <v>0</v>
      </c>
      <c r="CU18" s="97">
        <v>0</v>
      </c>
      <c r="CV18" s="97">
        <v>2</v>
      </c>
      <c r="CW18" s="97">
        <v>5</v>
      </c>
      <c r="CX18" s="99">
        <v>1</v>
      </c>
      <c r="CY18" s="99">
        <v>2</v>
      </c>
      <c r="CZ18" s="97" t="s">
        <v>171</v>
      </c>
      <c r="DA18" s="97" t="s">
        <v>178</v>
      </c>
      <c r="DB18" s="97">
        <v>5</v>
      </c>
      <c r="DC18" s="14" t="s">
        <v>114</v>
      </c>
      <c r="DE18" s="136">
        <v>15</v>
      </c>
      <c r="DF18" s="96">
        <v>90015</v>
      </c>
      <c r="DG18" s="97">
        <v>1</v>
      </c>
      <c r="DH18" s="97">
        <v>2</v>
      </c>
      <c r="DI18" s="97">
        <v>1</v>
      </c>
      <c r="DJ18" s="97">
        <v>1</v>
      </c>
      <c r="DK18" s="97">
        <v>2</v>
      </c>
      <c r="DL18" s="97">
        <v>0</v>
      </c>
      <c r="DM18" s="97">
        <v>2</v>
      </c>
      <c r="DN18" s="97">
        <v>2</v>
      </c>
      <c r="DO18" s="97">
        <v>1</v>
      </c>
      <c r="DP18" s="97">
        <v>2</v>
      </c>
      <c r="DQ18" s="97">
        <v>1</v>
      </c>
      <c r="DR18" s="97">
        <v>0</v>
      </c>
      <c r="DS18" s="97">
        <v>2</v>
      </c>
      <c r="DT18" s="97">
        <v>1</v>
      </c>
      <c r="DU18" s="97">
        <v>1</v>
      </c>
      <c r="DV18" s="97">
        <v>1</v>
      </c>
      <c r="DW18" s="97">
        <v>1</v>
      </c>
      <c r="DX18" s="97">
        <v>0</v>
      </c>
      <c r="DY18" s="97">
        <v>0</v>
      </c>
      <c r="DZ18" s="97">
        <v>2</v>
      </c>
      <c r="EA18" s="97">
        <v>2</v>
      </c>
      <c r="EB18" s="97">
        <v>1</v>
      </c>
      <c r="EC18" s="97">
        <v>26</v>
      </c>
      <c r="ED18" s="99">
        <v>2</v>
      </c>
      <c r="EE18" s="99">
        <v>4</v>
      </c>
      <c r="EF18" s="97" t="s">
        <v>171</v>
      </c>
      <c r="EG18" s="97" t="s">
        <v>179</v>
      </c>
      <c r="EH18" s="97">
        <v>5</v>
      </c>
      <c r="EI18" s="14" t="s">
        <v>128</v>
      </c>
      <c r="EK18" s="136">
        <v>15</v>
      </c>
      <c r="EL18" s="96">
        <v>90015</v>
      </c>
      <c r="EM18" s="97">
        <v>1</v>
      </c>
      <c r="EN18" s="97">
        <v>1</v>
      </c>
      <c r="EO18" s="97">
        <v>1</v>
      </c>
      <c r="EP18" s="97">
        <v>1</v>
      </c>
      <c r="EQ18" s="97">
        <v>0</v>
      </c>
      <c r="ER18" s="97">
        <v>2</v>
      </c>
      <c r="ES18" s="97">
        <v>1</v>
      </c>
      <c r="ET18" s="97">
        <v>0</v>
      </c>
      <c r="EU18" s="97">
        <v>0</v>
      </c>
      <c r="EV18" s="97">
        <v>0</v>
      </c>
      <c r="EW18" s="97">
        <v>0</v>
      </c>
      <c r="EX18" s="97">
        <v>1</v>
      </c>
      <c r="EY18" s="97">
        <v>0</v>
      </c>
      <c r="EZ18" s="97">
        <v>1</v>
      </c>
      <c r="FA18" s="97">
        <v>0</v>
      </c>
      <c r="FB18" s="97">
        <v>2</v>
      </c>
      <c r="FC18" s="97">
        <v>0</v>
      </c>
      <c r="FD18" s="97">
        <v>0</v>
      </c>
      <c r="FE18" s="97">
        <v>0</v>
      </c>
      <c r="FF18" s="97">
        <v>11</v>
      </c>
      <c r="FG18" s="99">
        <v>2</v>
      </c>
      <c r="FH18" s="99">
        <v>3</v>
      </c>
      <c r="FI18" s="97" t="s">
        <v>171</v>
      </c>
      <c r="FJ18" s="97" t="s">
        <v>179</v>
      </c>
      <c r="FK18" s="97">
        <v>5</v>
      </c>
      <c r="FL18" s="14" t="s">
        <v>128</v>
      </c>
      <c r="FN18" s="137">
        <v>15</v>
      </c>
      <c r="FO18" s="138">
        <v>90010</v>
      </c>
      <c r="FP18" s="139">
        <v>4</v>
      </c>
      <c r="FQ18" s="139">
        <v>0</v>
      </c>
      <c r="FR18" s="139">
        <v>4</v>
      </c>
      <c r="FS18" s="139">
        <v>1</v>
      </c>
      <c r="FT18" s="139">
        <v>3</v>
      </c>
      <c r="FU18" s="139">
        <v>0</v>
      </c>
      <c r="FV18" s="139">
        <v>0</v>
      </c>
      <c r="FW18" s="139">
        <v>2</v>
      </c>
      <c r="FX18" s="139">
        <v>1</v>
      </c>
      <c r="FY18" s="139">
        <v>0</v>
      </c>
      <c r="FZ18" s="139">
        <v>15</v>
      </c>
      <c r="GA18" s="141">
        <v>1</v>
      </c>
      <c r="GB18" s="141">
        <v>3</v>
      </c>
      <c r="GC18" s="139" t="s">
        <v>171</v>
      </c>
      <c r="GD18" s="139" t="s">
        <v>178</v>
      </c>
      <c r="GE18" s="139">
        <v>5</v>
      </c>
      <c r="GF18" s="142" t="s">
        <v>123</v>
      </c>
      <c r="GH18" s="132">
        <v>15</v>
      </c>
      <c r="GI18" s="133">
        <v>90010</v>
      </c>
      <c r="GJ18" s="134">
        <v>3</v>
      </c>
      <c r="GK18" s="134">
        <v>2</v>
      </c>
      <c r="GL18" s="134">
        <v>2</v>
      </c>
      <c r="GM18" s="134">
        <v>3</v>
      </c>
      <c r="GN18" s="134">
        <v>2</v>
      </c>
      <c r="GO18" s="134">
        <v>2</v>
      </c>
      <c r="GP18" s="134">
        <v>0</v>
      </c>
      <c r="GQ18" s="134">
        <v>0</v>
      </c>
      <c r="GR18" s="134">
        <v>1</v>
      </c>
      <c r="GS18" s="134">
        <v>1</v>
      </c>
      <c r="GT18" s="134">
        <v>2</v>
      </c>
      <c r="GU18" s="134">
        <v>2</v>
      </c>
      <c r="GV18" s="134">
        <v>1</v>
      </c>
      <c r="GW18" s="134">
        <v>1</v>
      </c>
      <c r="GX18" s="134">
        <v>2</v>
      </c>
      <c r="GY18" s="134">
        <v>1</v>
      </c>
      <c r="GZ18" s="144"/>
      <c r="HA18" s="134">
        <v>2</v>
      </c>
      <c r="HB18" s="134">
        <v>3</v>
      </c>
      <c r="HC18" s="134">
        <v>2</v>
      </c>
      <c r="HD18" s="134">
        <v>1</v>
      </c>
      <c r="HE18" s="134">
        <v>33</v>
      </c>
      <c r="HF18" s="135">
        <v>1</v>
      </c>
      <c r="HG18" s="135">
        <v>4</v>
      </c>
      <c r="HH18" s="134" t="s">
        <v>171</v>
      </c>
      <c r="HI18" s="134" t="s">
        <v>178</v>
      </c>
      <c r="HJ18" s="134">
        <v>5</v>
      </c>
      <c r="HK18" s="44" t="s">
        <v>123</v>
      </c>
    </row>
    <row r="19" spans="1:219" ht="15.75" thickBot="1" x14ac:dyDescent="0.3">
      <c r="A19" s="132">
        <v>16</v>
      </c>
      <c r="B19" s="133">
        <v>90007</v>
      </c>
      <c r="C19" s="134">
        <v>2</v>
      </c>
      <c r="D19" s="134">
        <v>1</v>
      </c>
      <c r="E19" s="134">
        <v>1</v>
      </c>
      <c r="F19" s="134">
        <v>1</v>
      </c>
      <c r="G19" s="134">
        <v>1</v>
      </c>
      <c r="H19" s="134">
        <v>1</v>
      </c>
      <c r="I19" s="134">
        <v>0</v>
      </c>
      <c r="J19" s="134">
        <v>1</v>
      </c>
      <c r="K19" s="134">
        <v>1</v>
      </c>
      <c r="L19" s="134">
        <v>1</v>
      </c>
      <c r="M19" s="134">
        <v>1</v>
      </c>
      <c r="N19" s="134">
        <v>1</v>
      </c>
      <c r="O19" s="134">
        <v>1</v>
      </c>
      <c r="P19" s="134">
        <v>2</v>
      </c>
      <c r="Q19" s="134">
        <v>0</v>
      </c>
      <c r="R19" s="134">
        <v>1</v>
      </c>
      <c r="S19" s="134">
        <v>1</v>
      </c>
      <c r="T19" s="134">
        <v>1</v>
      </c>
      <c r="U19" s="134">
        <v>0</v>
      </c>
      <c r="V19" s="134">
        <v>1</v>
      </c>
      <c r="W19" s="134">
        <v>1</v>
      </c>
      <c r="X19" s="134">
        <v>1</v>
      </c>
      <c r="Y19" s="134">
        <v>21</v>
      </c>
      <c r="Z19" s="135">
        <v>1</v>
      </c>
      <c r="AA19" s="177">
        <v>4</v>
      </c>
      <c r="AB19" s="134" t="s">
        <v>171</v>
      </c>
      <c r="AC19" s="134" t="s">
        <v>178</v>
      </c>
      <c r="AD19" s="175">
        <v>4</v>
      </c>
      <c r="AE19" s="44" t="s">
        <v>120</v>
      </c>
      <c r="AG19" s="216">
        <v>16</v>
      </c>
      <c r="AH19" s="168">
        <v>90002</v>
      </c>
      <c r="AI19" s="139">
        <v>1</v>
      </c>
      <c r="AJ19" s="139">
        <v>0</v>
      </c>
      <c r="AK19" s="139">
        <v>1</v>
      </c>
      <c r="AL19" s="139">
        <v>0</v>
      </c>
      <c r="AM19" s="139">
        <v>0</v>
      </c>
      <c r="AN19" s="139">
        <v>0</v>
      </c>
      <c r="AO19" s="139">
        <v>1</v>
      </c>
      <c r="AP19" s="139">
        <v>2</v>
      </c>
      <c r="AQ19" s="139">
        <v>0</v>
      </c>
      <c r="AR19" s="145"/>
      <c r="AS19" s="145"/>
      <c r="AT19" s="139">
        <v>5</v>
      </c>
      <c r="AU19" s="141">
        <v>2</v>
      </c>
      <c r="AV19" s="141">
        <v>3</v>
      </c>
      <c r="AW19" s="139" t="s">
        <v>171</v>
      </c>
      <c r="AX19" s="139" t="s">
        <v>178</v>
      </c>
      <c r="AY19" s="139">
        <v>5</v>
      </c>
      <c r="AZ19" s="142" t="s">
        <v>115</v>
      </c>
      <c r="BB19" s="136">
        <v>16</v>
      </c>
      <c r="BC19" s="96">
        <v>90007</v>
      </c>
      <c r="BD19" s="97">
        <v>3</v>
      </c>
      <c r="BE19" s="97">
        <v>0</v>
      </c>
      <c r="BF19" s="97">
        <v>2</v>
      </c>
      <c r="BG19" s="97">
        <v>1</v>
      </c>
      <c r="BH19" s="97">
        <v>1</v>
      </c>
      <c r="BI19" s="97">
        <v>2</v>
      </c>
      <c r="BJ19" s="97">
        <v>0</v>
      </c>
      <c r="BK19" s="97">
        <v>1</v>
      </c>
      <c r="BL19" s="97">
        <v>2</v>
      </c>
      <c r="BM19" s="97">
        <v>1</v>
      </c>
      <c r="BN19" s="97">
        <v>0</v>
      </c>
      <c r="BO19" s="97">
        <v>0</v>
      </c>
      <c r="BP19" s="97">
        <v>0</v>
      </c>
      <c r="BQ19" s="97">
        <v>0</v>
      </c>
      <c r="BR19" s="97">
        <v>0</v>
      </c>
      <c r="BS19" s="97">
        <v>0</v>
      </c>
      <c r="BT19" s="97">
        <v>2</v>
      </c>
      <c r="BU19" s="97">
        <v>1</v>
      </c>
      <c r="BV19" s="97">
        <v>1</v>
      </c>
      <c r="BW19" s="97">
        <v>0</v>
      </c>
      <c r="BX19" s="97">
        <v>0</v>
      </c>
      <c r="BY19" s="97">
        <v>2</v>
      </c>
      <c r="BZ19" s="97">
        <v>19</v>
      </c>
      <c r="CA19" s="99">
        <v>1</v>
      </c>
      <c r="CB19" s="99">
        <v>3</v>
      </c>
      <c r="CC19" s="97" t="s">
        <v>171</v>
      </c>
      <c r="CD19" s="97" t="s">
        <v>178</v>
      </c>
      <c r="CE19" s="97">
        <v>5</v>
      </c>
      <c r="CF19" s="14" t="s">
        <v>120</v>
      </c>
      <c r="CH19" s="136">
        <v>16</v>
      </c>
      <c r="CI19" s="96">
        <v>90007</v>
      </c>
      <c r="CJ19" s="97">
        <v>0</v>
      </c>
      <c r="CK19" s="97">
        <v>0</v>
      </c>
      <c r="CL19" s="97">
        <v>1</v>
      </c>
      <c r="CM19" s="97">
        <v>0</v>
      </c>
      <c r="CN19" s="97">
        <v>0</v>
      </c>
      <c r="CO19" s="97">
        <v>0</v>
      </c>
      <c r="CP19" s="97">
        <v>1</v>
      </c>
      <c r="CQ19" s="97">
        <v>1</v>
      </c>
      <c r="CR19" s="97">
        <v>1</v>
      </c>
      <c r="CS19" s="97">
        <v>0</v>
      </c>
      <c r="CT19" s="97">
        <v>0</v>
      </c>
      <c r="CU19" s="97">
        <v>0</v>
      </c>
      <c r="CV19" s="97">
        <v>1</v>
      </c>
      <c r="CW19" s="97">
        <v>5</v>
      </c>
      <c r="CX19" s="99">
        <v>2</v>
      </c>
      <c r="CY19" s="99">
        <v>2</v>
      </c>
      <c r="CZ19" s="97" t="s">
        <v>171</v>
      </c>
      <c r="DA19" s="97" t="s">
        <v>178</v>
      </c>
      <c r="DB19" s="97">
        <v>5</v>
      </c>
      <c r="DC19" s="14" t="s">
        <v>120</v>
      </c>
      <c r="DE19" s="137">
        <v>16</v>
      </c>
      <c r="DF19" s="138">
        <v>90013</v>
      </c>
      <c r="DG19" s="139">
        <v>1</v>
      </c>
      <c r="DH19" s="139">
        <v>2</v>
      </c>
      <c r="DI19" s="139">
        <v>1</v>
      </c>
      <c r="DJ19" s="139">
        <v>1</v>
      </c>
      <c r="DK19" s="139">
        <v>3</v>
      </c>
      <c r="DL19" s="139">
        <v>2</v>
      </c>
      <c r="DM19" s="139">
        <v>2</v>
      </c>
      <c r="DN19" s="139">
        <v>2</v>
      </c>
      <c r="DO19" s="139">
        <v>1</v>
      </c>
      <c r="DP19" s="139">
        <v>2</v>
      </c>
      <c r="DQ19" s="139">
        <v>0</v>
      </c>
      <c r="DR19" s="139">
        <v>0</v>
      </c>
      <c r="DS19" s="139">
        <v>2</v>
      </c>
      <c r="DT19" s="139">
        <v>1</v>
      </c>
      <c r="DU19" s="139">
        <v>1</v>
      </c>
      <c r="DV19" s="139">
        <v>1</v>
      </c>
      <c r="DW19" s="139">
        <v>1</v>
      </c>
      <c r="DX19" s="139">
        <v>0</v>
      </c>
      <c r="DY19" s="139">
        <v>0</v>
      </c>
      <c r="DZ19" s="139">
        <v>1</v>
      </c>
      <c r="EA19" s="139">
        <v>2</v>
      </c>
      <c r="EB19" s="139">
        <v>1</v>
      </c>
      <c r="EC19" s="139">
        <v>27</v>
      </c>
      <c r="ED19" s="141">
        <v>2</v>
      </c>
      <c r="EE19" s="178">
        <v>4</v>
      </c>
      <c r="EF19" s="139" t="s">
        <v>171</v>
      </c>
      <c r="EG19" s="139" t="s">
        <v>179</v>
      </c>
      <c r="EH19" s="176">
        <v>4</v>
      </c>
      <c r="EI19" s="142" t="s">
        <v>126</v>
      </c>
      <c r="EK19" s="137">
        <v>16</v>
      </c>
      <c r="EL19" s="138">
        <v>90010</v>
      </c>
      <c r="EM19" s="139">
        <v>1</v>
      </c>
      <c r="EN19" s="139">
        <v>0</v>
      </c>
      <c r="EO19" s="139">
        <v>1</v>
      </c>
      <c r="EP19" s="139">
        <v>1</v>
      </c>
      <c r="EQ19" s="139">
        <v>1</v>
      </c>
      <c r="ER19" s="139">
        <v>2</v>
      </c>
      <c r="ES19" s="139">
        <v>1</v>
      </c>
      <c r="ET19" s="139">
        <v>2</v>
      </c>
      <c r="EU19" s="139">
        <v>0</v>
      </c>
      <c r="EV19" s="139">
        <v>0</v>
      </c>
      <c r="EW19" s="139">
        <v>0</v>
      </c>
      <c r="EX19" s="139">
        <v>0</v>
      </c>
      <c r="EY19" s="139">
        <v>0</v>
      </c>
      <c r="EZ19" s="139">
        <v>0</v>
      </c>
      <c r="FA19" s="139">
        <v>0</v>
      </c>
      <c r="FB19" s="139">
        <v>1</v>
      </c>
      <c r="FC19" s="139">
        <v>1</v>
      </c>
      <c r="FD19" s="139">
        <v>2</v>
      </c>
      <c r="FE19" s="139">
        <v>0</v>
      </c>
      <c r="FF19" s="139">
        <v>13</v>
      </c>
      <c r="FG19" s="141">
        <v>2</v>
      </c>
      <c r="FH19" s="141">
        <v>3</v>
      </c>
      <c r="FI19" s="139" t="s">
        <v>171</v>
      </c>
      <c r="FJ19" s="139" t="s">
        <v>178</v>
      </c>
      <c r="FK19" s="139">
        <v>5</v>
      </c>
      <c r="FL19" s="142" t="s">
        <v>123</v>
      </c>
      <c r="FN19" s="132">
        <v>16</v>
      </c>
      <c r="FO19" s="133">
        <v>90004</v>
      </c>
      <c r="FP19" s="134">
        <v>4</v>
      </c>
      <c r="FQ19" s="134">
        <v>1</v>
      </c>
      <c r="FR19" s="134">
        <v>3</v>
      </c>
      <c r="FS19" s="134">
        <v>0</v>
      </c>
      <c r="FT19" s="134">
        <v>2</v>
      </c>
      <c r="FU19" s="134">
        <v>1</v>
      </c>
      <c r="FV19" s="134">
        <v>0</v>
      </c>
      <c r="FW19" s="134">
        <v>1</v>
      </c>
      <c r="FX19" s="134">
        <v>1</v>
      </c>
      <c r="FY19" s="134">
        <v>4</v>
      </c>
      <c r="FZ19" s="134">
        <v>17</v>
      </c>
      <c r="GA19" s="135">
        <v>1</v>
      </c>
      <c r="GB19" s="135">
        <v>4</v>
      </c>
      <c r="GC19" s="134" t="s">
        <v>171</v>
      </c>
      <c r="GD19" s="134" t="s">
        <v>178</v>
      </c>
      <c r="GE19" s="134">
        <v>5</v>
      </c>
      <c r="GF19" s="44" t="s">
        <v>117</v>
      </c>
      <c r="GH19" s="137">
        <v>16</v>
      </c>
      <c r="GI19" s="138">
        <v>90002</v>
      </c>
      <c r="GJ19" s="139">
        <v>3</v>
      </c>
      <c r="GK19" s="139">
        <v>2</v>
      </c>
      <c r="GL19" s="139">
        <v>2</v>
      </c>
      <c r="GM19" s="139">
        <v>3</v>
      </c>
      <c r="GN19" s="139">
        <v>1</v>
      </c>
      <c r="GO19" s="139">
        <v>2</v>
      </c>
      <c r="GP19" s="139">
        <v>3</v>
      </c>
      <c r="GQ19" s="139">
        <v>2</v>
      </c>
      <c r="GR19" s="139">
        <v>1</v>
      </c>
      <c r="GS19" s="139">
        <v>2</v>
      </c>
      <c r="GT19" s="139">
        <v>0</v>
      </c>
      <c r="GU19" s="139">
        <v>2</v>
      </c>
      <c r="GV19" s="139">
        <v>1</v>
      </c>
      <c r="GW19" s="139">
        <v>0</v>
      </c>
      <c r="GX19" s="139">
        <v>1</v>
      </c>
      <c r="GY19" s="139">
        <v>1</v>
      </c>
      <c r="GZ19" s="139">
        <v>0</v>
      </c>
      <c r="HA19" s="139">
        <v>2</v>
      </c>
      <c r="HB19" s="139">
        <v>3</v>
      </c>
      <c r="HC19" s="139">
        <v>2</v>
      </c>
      <c r="HD19" s="139">
        <v>1</v>
      </c>
      <c r="HE19" s="139">
        <v>34</v>
      </c>
      <c r="HF19" s="141">
        <v>1</v>
      </c>
      <c r="HG19" s="141">
        <v>4</v>
      </c>
      <c r="HH19" s="139" t="s">
        <v>171</v>
      </c>
      <c r="HI19" s="139" t="s">
        <v>178</v>
      </c>
      <c r="HJ19" s="139">
        <v>5</v>
      </c>
      <c r="HK19" s="142" t="s">
        <v>115</v>
      </c>
    </row>
    <row r="20" spans="1:219" ht="15.75" thickBot="1" x14ac:dyDescent="0.3">
      <c r="A20" s="137">
        <v>17</v>
      </c>
      <c r="B20" s="138">
        <v>90010</v>
      </c>
      <c r="C20" s="139">
        <v>2</v>
      </c>
      <c r="D20" s="139">
        <v>1</v>
      </c>
      <c r="E20" s="139">
        <v>1</v>
      </c>
      <c r="F20" s="139">
        <v>2</v>
      </c>
      <c r="G20" s="139">
        <v>1</v>
      </c>
      <c r="H20" s="139">
        <v>0</v>
      </c>
      <c r="I20" s="139">
        <v>0</v>
      </c>
      <c r="J20" s="139">
        <v>2</v>
      </c>
      <c r="K20" s="139">
        <v>0</v>
      </c>
      <c r="L20" s="139">
        <v>0</v>
      </c>
      <c r="M20" s="139">
        <v>1</v>
      </c>
      <c r="N20" s="139">
        <v>1</v>
      </c>
      <c r="O20" s="139">
        <v>1</v>
      </c>
      <c r="P20" s="139">
        <v>2</v>
      </c>
      <c r="Q20" s="139">
        <v>1</v>
      </c>
      <c r="R20" s="139">
        <v>1</v>
      </c>
      <c r="S20" s="139">
        <v>1</v>
      </c>
      <c r="T20" s="139">
        <v>1</v>
      </c>
      <c r="U20" s="139">
        <v>1</v>
      </c>
      <c r="V20" s="139">
        <v>2</v>
      </c>
      <c r="W20" s="139">
        <v>1</v>
      </c>
      <c r="X20" s="139">
        <v>1</v>
      </c>
      <c r="Y20" s="139">
        <v>23</v>
      </c>
      <c r="Z20" s="141">
        <v>1</v>
      </c>
      <c r="AA20" s="141">
        <v>4</v>
      </c>
      <c r="AB20" s="139" t="s">
        <v>171</v>
      </c>
      <c r="AC20" s="139" t="s">
        <v>178</v>
      </c>
      <c r="AD20" s="139">
        <v>5</v>
      </c>
      <c r="AE20" s="142" t="s">
        <v>123</v>
      </c>
      <c r="AG20" s="216">
        <v>17</v>
      </c>
      <c r="AH20" s="214">
        <v>90010</v>
      </c>
      <c r="AI20" s="129">
        <v>1</v>
      </c>
      <c r="AJ20" s="130"/>
      <c r="AK20" s="129">
        <v>1</v>
      </c>
      <c r="AL20" s="129">
        <v>0</v>
      </c>
      <c r="AM20" s="130"/>
      <c r="AN20" s="130"/>
      <c r="AO20" s="130"/>
      <c r="AP20" s="129">
        <v>2</v>
      </c>
      <c r="AQ20" s="129">
        <v>2</v>
      </c>
      <c r="AR20" s="130"/>
      <c r="AS20" s="130"/>
      <c r="AT20" s="129">
        <v>6</v>
      </c>
      <c r="AU20" s="131">
        <v>1</v>
      </c>
      <c r="AV20" s="131">
        <v>3</v>
      </c>
      <c r="AW20" s="129" t="s">
        <v>171</v>
      </c>
      <c r="AX20" s="129" t="s">
        <v>178</v>
      </c>
      <c r="AY20" s="129">
        <v>5</v>
      </c>
      <c r="AZ20" s="63" t="s">
        <v>123</v>
      </c>
      <c r="BB20" s="136">
        <v>17</v>
      </c>
      <c r="BC20" s="96">
        <v>90005</v>
      </c>
      <c r="BD20" s="97">
        <v>2</v>
      </c>
      <c r="BE20" s="97">
        <v>1</v>
      </c>
      <c r="BF20" s="97">
        <v>2</v>
      </c>
      <c r="BG20" s="97">
        <v>2</v>
      </c>
      <c r="BH20" s="97">
        <v>0</v>
      </c>
      <c r="BI20" s="97">
        <v>1</v>
      </c>
      <c r="BJ20" s="97">
        <v>1</v>
      </c>
      <c r="BK20" s="97">
        <v>0</v>
      </c>
      <c r="BL20" s="97">
        <v>2</v>
      </c>
      <c r="BM20" s="97">
        <v>0</v>
      </c>
      <c r="BN20" s="97">
        <v>0</v>
      </c>
      <c r="BO20" s="97">
        <v>2</v>
      </c>
      <c r="BP20" s="97">
        <v>1</v>
      </c>
      <c r="BQ20" s="97">
        <v>0</v>
      </c>
      <c r="BR20" s="97">
        <v>0</v>
      </c>
      <c r="BS20" s="97">
        <v>1</v>
      </c>
      <c r="BT20" s="97">
        <v>2</v>
      </c>
      <c r="BU20" s="97">
        <v>1</v>
      </c>
      <c r="BV20" s="97">
        <v>1</v>
      </c>
      <c r="BW20" s="97">
        <v>1</v>
      </c>
      <c r="BX20" s="97">
        <v>2</v>
      </c>
      <c r="BY20" s="97">
        <v>1</v>
      </c>
      <c r="BZ20" s="97">
        <v>23</v>
      </c>
      <c r="CA20" s="99">
        <v>2</v>
      </c>
      <c r="CB20" s="99">
        <v>3</v>
      </c>
      <c r="CC20" s="97" t="s">
        <v>171</v>
      </c>
      <c r="CD20" s="97" t="s">
        <v>178</v>
      </c>
      <c r="CE20" s="97">
        <v>5</v>
      </c>
      <c r="CF20" s="14" t="s">
        <v>118</v>
      </c>
      <c r="CH20" s="136">
        <v>17</v>
      </c>
      <c r="CI20" s="96">
        <v>90018</v>
      </c>
      <c r="CJ20" s="97">
        <v>0</v>
      </c>
      <c r="CK20" s="97">
        <v>1</v>
      </c>
      <c r="CL20" s="97">
        <v>1</v>
      </c>
      <c r="CM20" s="97">
        <v>0</v>
      </c>
      <c r="CN20" s="97">
        <v>1</v>
      </c>
      <c r="CO20" s="97">
        <v>0</v>
      </c>
      <c r="CP20" s="97">
        <v>1</v>
      </c>
      <c r="CQ20" s="97">
        <v>1</v>
      </c>
      <c r="CR20" s="97">
        <v>0</v>
      </c>
      <c r="CS20" s="97">
        <v>0</v>
      </c>
      <c r="CT20" s="97">
        <v>0</v>
      </c>
      <c r="CU20" s="97">
        <v>0</v>
      </c>
      <c r="CV20" s="97">
        <v>0</v>
      </c>
      <c r="CW20" s="97">
        <v>5</v>
      </c>
      <c r="CX20" s="99">
        <v>1</v>
      </c>
      <c r="CY20" s="99">
        <v>2</v>
      </c>
      <c r="CZ20" s="97" t="s">
        <v>171</v>
      </c>
      <c r="DA20" s="97" t="s">
        <v>178</v>
      </c>
      <c r="DB20" s="97">
        <v>4</v>
      </c>
      <c r="DC20" s="14" t="s">
        <v>131</v>
      </c>
      <c r="DE20" s="127">
        <v>17</v>
      </c>
      <c r="DF20" s="128">
        <v>90004</v>
      </c>
      <c r="DG20" s="129">
        <v>1</v>
      </c>
      <c r="DH20" s="129">
        <v>1</v>
      </c>
      <c r="DI20" s="129">
        <v>1</v>
      </c>
      <c r="DJ20" s="129">
        <v>1</v>
      </c>
      <c r="DK20" s="129">
        <v>3</v>
      </c>
      <c r="DL20" s="129">
        <v>2</v>
      </c>
      <c r="DM20" s="129">
        <v>2</v>
      </c>
      <c r="DN20" s="129">
        <v>2</v>
      </c>
      <c r="DO20" s="129">
        <v>1</v>
      </c>
      <c r="DP20" s="129">
        <v>1</v>
      </c>
      <c r="DQ20" s="129">
        <v>1</v>
      </c>
      <c r="DR20" s="129">
        <v>0</v>
      </c>
      <c r="DS20" s="129">
        <v>3</v>
      </c>
      <c r="DT20" s="129">
        <v>1</v>
      </c>
      <c r="DU20" s="129">
        <v>1</v>
      </c>
      <c r="DV20" s="129">
        <v>1</v>
      </c>
      <c r="DW20" s="129">
        <v>1</v>
      </c>
      <c r="DX20" s="129">
        <v>1</v>
      </c>
      <c r="DY20" s="129">
        <v>1</v>
      </c>
      <c r="DZ20" s="129">
        <v>1</v>
      </c>
      <c r="EA20" s="129">
        <v>2</v>
      </c>
      <c r="EB20" s="129">
        <v>2</v>
      </c>
      <c r="EC20" s="129">
        <v>30</v>
      </c>
      <c r="ED20" s="131">
        <v>2</v>
      </c>
      <c r="EE20" s="207">
        <v>5</v>
      </c>
      <c r="EF20" s="129" t="s">
        <v>171</v>
      </c>
      <c r="EG20" s="129" t="s">
        <v>178</v>
      </c>
      <c r="EH20" s="208">
        <v>5</v>
      </c>
      <c r="EI20" s="63" t="s">
        <v>117</v>
      </c>
      <c r="EK20" s="221">
        <v>17</v>
      </c>
      <c r="EL20" s="102">
        <v>90011</v>
      </c>
      <c r="EM20" s="124" t="s">
        <v>177</v>
      </c>
      <c r="EN20" s="124" t="s">
        <v>177</v>
      </c>
      <c r="EO20" s="124" t="s">
        <v>177</v>
      </c>
      <c r="EP20" s="124" t="s">
        <v>177</v>
      </c>
      <c r="EQ20" s="124" t="s">
        <v>177</v>
      </c>
      <c r="ER20" s="124" t="s">
        <v>177</v>
      </c>
      <c r="ES20" s="124" t="s">
        <v>177</v>
      </c>
      <c r="ET20" s="124" t="s">
        <v>177</v>
      </c>
      <c r="EU20" s="124" t="s">
        <v>177</v>
      </c>
      <c r="EV20" s="124" t="s">
        <v>177</v>
      </c>
      <c r="EW20" s="124" t="s">
        <v>177</v>
      </c>
      <c r="EX20" s="124" t="s">
        <v>177</v>
      </c>
      <c r="EY20" s="124" t="s">
        <v>177</v>
      </c>
      <c r="EZ20" s="124" t="s">
        <v>177</v>
      </c>
      <c r="FA20" s="124" t="s">
        <v>177</v>
      </c>
      <c r="FB20" s="124" t="s">
        <v>177</v>
      </c>
      <c r="FC20" s="124" t="s">
        <v>177</v>
      </c>
      <c r="FD20" s="124" t="s">
        <v>177</v>
      </c>
      <c r="FE20" s="124" t="s">
        <v>177</v>
      </c>
      <c r="FF20" s="124" t="s">
        <v>177</v>
      </c>
      <c r="FG20" s="126" t="s">
        <v>280</v>
      </c>
      <c r="FH20" s="126" t="s">
        <v>177</v>
      </c>
      <c r="FI20" s="124" t="s">
        <v>177</v>
      </c>
      <c r="FJ20" s="124" t="s">
        <v>177</v>
      </c>
      <c r="FK20" s="124" t="s">
        <v>177</v>
      </c>
      <c r="FL20" s="159" t="s">
        <v>124</v>
      </c>
      <c r="FN20" s="137">
        <v>17</v>
      </c>
      <c r="FO20" s="138">
        <v>90005</v>
      </c>
      <c r="FP20" s="139">
        <v>3</v>
      </c>
      <c r="FQ20" s="139">
        <v>1</v>
      </c>
      <c r="FR20" s="139">
        <v>3</v>
      </c>
      <c r="FS20" s="139">
        <v>1</v>
      </c>
      <c r="FT20" s="139">
        <v>3</v>
      </c>
      <c r="FU20" s="139">
        <v>1</v>
      </c>
      <c r="FV20" s="139">
        <v>1</v>
      </c>
      <c r="FW20" s="139">
        <v>2</v>
      </c>
      <c r="FX20" s="139">
        <v>1</v>
      </c>
      <c r="FY20" s="139">
        <v>1</v>
      </c>
      <c r="FZ20" s="139">
        <v>17</v>
      </c>
      <c r="GA20" s="141">
        <v>2</v>
      </c>
      <c r="GB20" s="141">
        <v>4</v>
      </c>
      <c r="GC20" s="139" t="s">
        <v>171</v>
      </c>
      <c r="GD20" s="139" t="s">
        <v>178</v>
      </c>
      <c r="GE20" s="139">
        <v>5</v>
      </c>
      <c r="GF20" s="142" t="s">
        <v>118</v>
      </c>
      <c r="GH20" s="221">
        <v>17</v>
      </c>
      <c r="GI20" s="102">
        <v>90003</v>
      </c>
      <c r="GJ20" s="124" t="s">
        <v>177</v>
      </c>
      <c r="GK20" s="124" t="s">
        <v>177</v>
      </c>
      <c r="GL20" s="124" t="s">
        <v>177</v>
      </c>
      <c r="GM20" s="124" t="s">
        <v>177</v>
      </c>
      <c r="GN20" s="124" t="s">
        <v>177</v>
      </c>
      <c r="GO20" s="124" t="s">
        <v>177</v>
      </c>
      <c r="GP20" s="124" t="s">
        <v>177</v>
      </c>
      <c r="GQ20" s="124" t="s">
        <v>177</v>
      </c>
      <c r="GR20" s="124" t="s">
        <v>177</v>
      </c>
      <c r="GS20" s="124" t="s">
        <v>177</v>
      </c>
      <c r="GT20" s="124" t="s">
        <v>177</v>
      </c>
      <c r="GU20" s="124" t="s">
        <v>177</v>
      </c>
      <c r="GV20" s="124" t="s">
        <v>177</v>
      </c>
      <c r="GW20" s="124" t="s">
        <v>177</v>
      </c>
      <c r="GX20" s="124" t="s">
        <v>177</v>
      </c>
      <c r="GY20" s="124" t="s">
        <v>177</v>
      </c>
      <c r="GZ20" s="124" t="s">
        <v>177</v>
      </c>
      <c r="HA20" s="124" t="s">
        <v>177</v>
      </c>
      <c r="HB20" s="124" t="s">
        <v>177</v>
      </c>
      <c r="HC20" s="124" t="s">
        <v>177</v>
      </c>
      <c r="HD20" s="124" t="s">
        <v>177</v>
      </c>
      <c r="HE20" s="124" t="s">
        <v>177</v>
      </c>
      <c r="HF20" s="126" t="s">
        <v>280</v>
      </c>
      <c r="HG20" s="126"/>
      <c r="HH20" s="124" t="s">
        <v>171</v>
      </c>
      <c r="HI20" s="124" t="s">
        <v>178</v>
      </c>
      <c r="HJ20" s="124">
        <v>4</v>
      </c>
      <c r="HK20" s="159" t="s">
        <v>116</v>
      </c>
    </row>
    <row r="21" spans="1:219" ht="15.75" thickBot="1" x14ac:dyDescent="0.3">
      <c r="A21" s="102">
        <v>18</v>
      </c>
      <c r="B21" s="102">
        <v>90003</v>
      </c>
      <c r="C21" s="124" t="s">
        <v>177</v>
      </c>
      <c r="D21" s="124" t="s">
        <v>177</v>
      </c>
      <c r="E21" s="124" t="s">
        <v>177</v>
      </c>
      <c r="F21" s="124" t="s">
        <v>177</v>
      </c>
      <c r="G21" s="124" t="s">
        <v>177</v>
      </c>
      <c r="H21" s="124" t="s">
        <v>177</v>
      </c>
      <c r="I21" s="124" t="s">
        <v>177</v>
      </c>
      <c r="J21" s="124" t="s">
        <v>177</v>
      </c>
      <c r="K21" s="124" t="s">
        <v>177</v>
      </c>
      <c r="L21" s="124" t="s">
        <v>177</v>
      </c>
      <c r="M21" s="124" t="s">
        <v>177</v>
      </c>
      <c r="N21" s="124" t="s">
        <v>177</v>
      </c>
      <c r="O21" s="124" t="s">
        <v>177</v>
      </c>
      <c r="P21" s="124" t="s">
        <v>177</v>
      </c>
      <c r="Q21" s="124" t="s">
        <v>177</v>
      </c>
      <c r="R21" s="124" t="s">
        <v>177</v>
      </c>
      <c r="S21" s="124" t="s">
        <v>177</v>
      </c>
      <c r="T21" s="124" t="s">
        <v>177</v>
      </c>
      <c r="U21" s="124" t="s">
        <v>177</v>
      </c>
      <c r="V21" s="124" t="s">
        <v>177</v>
      </c>
      <c r="W21" s="124" t="s">
        <v>177</v>
      </c>
      <c r="X21" s="124" t="s">
        <v>177</v>
      </c>
      <c r="Y21" s="124" t="s">
        <v>177</v>
      </c>
      <c r="Z21" s="126" t="s">
        <v>280</v>
      </c>
      <c r="AA21" s="126" t="s">
        <v>177</v>
      </c>
      <c r="AB21" s="124" t="s">
        <v>171</v>
      </c>
      <c r="AC21" s="124" t="s">
        <v>178</v>
      </c>
      <c r="AD21" s="124">
        <v>5</v>
      </c>
      <c r="AE21" s="125" t="s">
        <v>116</v>
      </c>
      <c r="AG21" s="216">
        <v>18</v>
      </c>
      <c r="AH21" s="143">
        <v>90006</v>
      </c>
      <c r="AI21" s="124" t="s">
        <v>177</v>
      </c>
      <c r="AJ21" s="124" t="s">
        <v>177</v>
      </c>
      <c r="AK21" s="124" t="s">
        <v>177</v>
      </c>
      <c r="AL21" s="124" t="s">
        <v>177</v>
      </c>
      <c r="AM21" s="124" t="s">
        <v>177</v>
      </c>
      <c r="AN21" s="124" t="s">
        <v>177</v>
      </c>
      <c r="AO21" s="124" t="s">
        <v>177</v>
      </c>
      <c r="AP21" s="124" t="s">
        <v>177</v>
      </c>
      <c r="AQ21" s="124" t="s">
        <v>177</v>
      </c>
      <c r="AR21" s="124" t="s">
        <v>177</v>
      </c>
      <c r="AS21" s="124" t="s">
        <v>177</v>
      </c>
      <c r="AT21" s="124" t="s">
        <v>177</v>
      </c>
      <c r="AU21" s="126" t="s">
        <v>280</v>
      </c>
      <c r="AV21" s="126" t="s">
        <v>177</v>
      </c>
      <c r="AW21" s="124" t="s">
        <v>171</v>
      </c>
      <c r="AX21" s="124" t="s">
        <v>179</v>
      </c>
      <c r="AY21" s="124">
        <v>4</v>
      </c>
      <c r="AZ21" s="125" t="s">
        <v>119</v>
      </c>
      <c r="BB21" s="136">
        <v>18</v>
      </c>
      <c r="BC21" s="96">
        <v>90010</v>
      </c>
      <c r="BD21" s="97">
        <v>2</v>
      </c>
      <c r="BE21" s="97">
        <v>0</v>
      </c>
      <c r="BF21" s="97">
        <v>1</v>
      </c>
      <c r="BG21" s="97">
        <v>0</v>
      </c>
      <c r="BH21" s="97">
        <v>2</v>
      </c>
      <c r="BI21" s="97">
        <v>2</v>
      </c>
      <c r="BJ21" s="97">
        <v>2</v>
      </c>
      <c r="BK21" s="97">
        <v>1</v>
      </c>
      <c r="BL21" s="97">
        <v>2</v>
      </c>
      <c r="BM21" s="97">
        <v>1</v>
      </c>
      <c r="BN21" s="97">
        <v>0</v>
      </c>
      <c r="BO21" s="97">
        <v>0</v>
      </c>
      <c r="BP21" s="97">
        <v>0</v>
      </c>
      <c r="BQ21" s="97">
        <v>0</v>
      </c>
      <c r="BR21" s="97">
        <v>1</v>
      </c>
      <c r="BS21" s="97">
        <v>1</v>
      </c>
      <c r="BT21" s="97">
        <v>2</v>
      </c>
      <c r="BU21" s="97">
        <v>1</v>
      </c>
      <c r="BV21" s="97">
        <v>1</v>
      </c>
      <c r="BW21" s="97">
        <v>1</v>
      </c>
      <c r="BX21" s="97">
        <v>1</v>
      </c>
      <c r="BY21" s="97">
        <v>2</v>
      </c>
      <c r="BZ21" s="97">
        <v>23</v>
      </c>
      <c r="CA21" s="99">
        <v>1</v>
      </c>
      <c r="CB21" s="99">
        <v>3</v>
      </c>
      <c r="CC21" s="97" t="s">
        <v>171</v>
      </c>
      <c r="CD21" s="97" t="s">
        <v>178</v>
      </c>
      <c r="CE21" s="97">
        <v>5</v>
      </c>
      <c r="CF21" s="14" t="s">
        <v>123</v>
      </c>
      <c r="CH21" s="137">
        <v>18</v>
      </c>
      <c r="CI21" s="138">
        <v>90004</v>
      </c>
      <c r="CJ21" s="139">
        <v>0</v>
      </c>
      <c r="CK21" s="139">
        <v>0</v>
      </c>
      <c r="CL21" s="139">
        <v>1</v>
      </c>
      <c r="CM21" s="139">
        <v>0</v>
      </c>
      <c r="CN21" s="139">
        <v>1</v>
      </c>
      <c r="CO21" s="139">
        <v>0</v>
      </c>
      <c r="CP21" s="139">
        <v>0</v>
      </c>
      <c r="CQ21" s="139">
        <v>1</v>
      </c>
      <c r="CR21" s="139">
        <v>0</v>
      </c>
      <c r="CS21" s="139">
        <v>1</v>
      </c>
      <c r="CT21" s="139">
        <v>0</v>
      </c>
      <c r="CU21" s="139">
        <v>0</v>
      </c>
      <c r="CV21" s="139">
        <v>2</v>
      </c>
      <c r="CW21" s="139">
        <v>6</v>
      </c>
      <c r="CX21" s="141">
        <v>2</v>
      </c>
      <c r="CY21" s="141">
        <v>2</v>
      </c>
      <c r="CZ21" s="139" t="s">
        <v>171</v>
      </c>
      <c r="DA21" s="139" t="s">
        <v>178</v>
      </c>
      <c r="DB21" s="139">
        <v>5</v>
      </c>
      <c r="DC21" s="142" t="s">
        <v>117</v>
      </c>
      <c r="DE21" s="221">
        <v>18</v>
      </c>
      <c r="DF21" s="102">
        <v>90006</v>
      </c>
      <c r="DG21" s="124" t="s">
        <v>177</v>
      </c>
      <c r="DH21" s="124" t="s">
        <v>177</v>
      </c>
      <c r="DI21" s="124" t="s">
        <v>177</v>
      </c>
      <c r="DJ21" s="124" t="s">
        <v>177</v>
      </c>
      <c r="DK21" s="124" t="s">
        <v>177</v>
      </c>
      <c r="DL21" s="124" t="s">
        <v>177</v>
      </c>
      <c r="DM21" s="124" t="s">
        <v>177</v>
      </c>
      <c r="DN21" s="124" t="s">
        <v>177</v>
      </c>
      <c r="DO21" s="124" t="s">
        <v>177</v>
      </c>
      <c r="DP21" s="124" t="s">
        <v>177</v>
      </c>
      <c r="DQ21" s="124" t="s">
        <v>177</v>
      </c>
      <c r="DR21" s="124" t="s">
        <v>177</v>
      </c>
      <c r="DS21" s="124" t="s">
        <v>177</v>
      </c>
      <c r="DT21" s="124" t="s">
        <v>177</v>
      </c>
      <c r="DU21" s="124" t="s">
        <v>177</v>
      </c>
      <c r="DV21" s="124" t="s">
        <v>177</v>
      </c>
      <c r="DW21" s="124" t="s">
        <v>177</v>
      </c>
      <c r="DX21" s="124" t="s">
        <v>177</v>
      </c>
      <c r="DY21" s="124" t="s">
        <v>177</v>
      </c>
      <c r="DZ21" s="124" t="s">
        <v>177</v>
      </c>
      <c r="EA21" s="124" t="s">
        <v>177</v>
      </c>
      <c r="EB21" s="124" t="s">
        <v>177</v>
      </c>
      <c r="EC21" s="124" t="s">
        <v>177</v>
      </c>
      <c r="ED21" s="126" t="s">
        <v>280</v>
      </c>
      <c r="EE21" s="126" t="s">
        <v>177</v>
      </c>
      <c r="EF21" s="124" t="s">
        <v>177</v>
      </c>
      <c r="EG21" s="124" t="s">
        <v>177</v>
      </c>
      <c r="EH21" s="124" t="s">
        <v>177</v>
      </c>
      <c r="EI21" s="159" t="s">
        <v>119</v>
      </c>
      <c r="EK21" s="136">
        <v>18</v>
      </c>
      <c r="EL21" s="96">
        <v>90012</v>
      </c>
      <c r="EM21" s="97" t="s">
        <v>177</v>
      </c>
      <c r="EN21" s="97" t="s">
        <v>177</v>
      </c>
      <c r="EO21" s="97" t="s">
        <v>177</v>
      </c>
      <c r="EP21" s="97" t="s">
        <v>177</v>
      </c>
      <c r="EQ21" s="97" t="s">
        <v>177</v>
      </c>
      <c r="ER21" s="97" t="s">
        <v>177</v>
      </c>
      <c r="ES21" s="97" t="s">
        <v>177</v>
      </c>
      <c r="ET21" s="97" t="s">
        <v>177</v>
      </c>
      <c r="EU21" s="97" t="s">
        <v>177</v>
      </c>
      <c r="EV21" s="97" t="s">
        <v>177</v>
      </c>
      <c r="EW21" s="97" t="s">
        <v>177</v>
      </c>
      <c r="EX21" s="97" t="s">
        <v>177</v>
      </c>
      <c r="EY21" s="97" t="s">
        <v>177</v>
      </c>
      <c r="EZ21" s="97" t="s">
        <v>177</v>
      </c>
      <c r="FA21" s="97" t="s">
        <v>177</v>
      </c>
      <c r="FB21" s="97" t="s">
        <v>177</v>
      </c>
      <c r="FC21" s="97" t="s">
        <v>177</v>
      </c>
      <c r="FD21" s="97" t="s">
        <v>177</v>
      </c>
      <c r="FE21" s="97" t="s">
        <v>177</v>
      </c>
      <c r="FF21" s="97" t="s">
        <v>177</v>
      </c>
      <c r="FG21" s="99" t="s">
        <v>280</v>
      </c>
      <c r="FH21" s="99" t="s">
        <v>177</v>
      </c>
      <c r="FI21" s="97" t="s">
        <v>177</v>
      </c>
      <c r="FJ21" s="97" t="s">
        <v>177</v>
      </c>
      <c r="FK21" s="97" t="s">
        <v>177</v>
      </c>
      <c r="FL21" s="14" t="s">
        <v>125</v>
      </c>
      <c r="FN21" s="221">
        <v>18</v>
      </c>
      <c r="FO21" s="102">
        <v>90011</v>
      </c>
      <c r="FP21" s="124" t="s">
        <v>177</v>
      </c>
      <c r="FQ21" s="124" t="s">
        <v>177</v>
      </c>
      <c r="FR21" s="124" t="s">
        <v>177</v>
      </c>
      <c r="FS21" s="124" t="s">
        <v>177</v>
      </c>
      <c r="FT21" s="124" t="s">
        <v>177</v>
      </c>
      <c r="FU21" s="124" t="s">
        <v>177</v>
      </c>
      <c r="FV21" s="124" t="s">
        <v>177</v>
      </c>
      <c r="FW21" s="124" t="s">
        <v>177</v>
      </c>
      <c r="FX21" s="124" t="s">
        <v>177</v>
      </c>
      <c r="FY21" s="124" t="s">
        <v>177</v>
      </c>
      <c r="FZ21" s="124" t="s">
        <v>177</v>
      </c>
      <c r="GA21" s="126" t="s">
        <v>280</v>
      </c>
      <c r="GB21" s="126" t="s">
        <v>177</v>
      </c>
      <c r="GC21" s="124" t="s">
        <v>177</v>
      </c>
      <c r="GD21" s="124" t="s">
        <v>177</v>
      </c>
      <c r="GE21" s="124" t="s">
        <v>177</v>
      </c>
      <c r="GF21" s="159" t="s">
        <v>124</v>
      </c>
      <c r="GH21" s="136">
        <v>18</v>
      </c>
      <c r="GI21" s="96">
        <v>90011</v>
      </c>
      <c r="GJ21" s="97" t="s">
        <v>177</v>
      </c>
      <c r="GK21" s="97" t="s">
        <v>177</v>
      </c>
      <c r="GL21" s="97" t="s">
        <v>177</v>
      </c>
      <c r="GM21" s="97" t="s">
        <v>177</v>
      </c>
      <c r="GN21" s="97" t="s">
        <v>177</v>
      </c>
      <c r="GO21" s="97" t="s">
        <v>177</v>
      </c>
      <c r="GP21" s="97" t="s">
        <v>177</v>
      </c>
      <c r="GQ21" s="97" t="s">
        <v>177</v>
      </c>
      <c r="GR21" s="97" t="s">
        <v>177</v>
      </c>
      <c r="GS21" s="97" t="s">
        <v>177</v>
      </c>
      <c r="GT21" s="97" t="s">
        <v>177</v>
      </c>
      <c r="GU21" s="97" t="s">
        <v>177</v>
      </c>
      <c r="GV21" s="97" t="s">
        <v>177</v>
      </c>
      <c r="GW21" s="97" t="s">
        <v>177</v>
      </c>
      <c r="GX21" s="97" t="s">
        <v>177</v>
      </c>
      <c r="GY21" s="97" t="s">
        <v>177</v>
      </c>
      <c r="GZ21" s="97" t="s">
        <v>177</v>
      </c>
      <c r="HA21" s="97" t="s">
        <v>177</v>
      </c>
      <c r="HB21" s="97" t="s">
        <v>177</v>
      </c>
      <c r="HC21" s="97" t="s">
        <v>177</v>
      </c>
      <c r="HD21" s="97" t="s">
        <v>177</v>
      </c>
      <c r="HE21" s="97" t="s">
        <v>177</v>
      </c>
      <c r="HF21" s="99" t="s">
        <v>280</v>
      </c>
      <c r="HG21" s="99" t="s">
        <v>177</v>
      </c>
      <c r="HH21" s="97" t="s">
        <v>171</v>
      </c>
      <c r="HI21" s="97" t="s">
        <v>178</v>
      </c>
      <c r="HJ21" s="97">
        <v>3</v>
      </c>
      <c r="HK21" s="14" t="s">
        <v>124</v>
      </c>
    </row>
    <row r="22" spans="1:219" ht="15.75" thickBot="1" x14ac:dyDescent="0.3">
      <c r="A22" s="96">
        <v>19</v>
      </c>
      <c r="B22" s="96">
        <v>90011</v>
      </c>
      <c r="C22" s="97" t="s">
        <v>177</v>
      </c>
      <c r="D22" s="97" t="s">
        <v>177</v>
      </c>
      <c r="E22" s="97" t="s">
        <v>177</v>
      </c>
      <c r="F22" s="97" t="s">
        <v>177</v>
      </c>
      <c r="G22" s="97" t="s">
        <v>177</v>
      </c>
      <c r="H22" s="97" t="s">
        <v>177</v>
      </c>
      <c r="I22" s="97" t="s">
        <v>177</v>
      </c>
      <c r="J22" s="97" t="s">
        <v>177</v>
      </c>
      <c r="K22" s="97" t="s">
        <v>177</v>
      </c>
      <c r="L22" s="97" t="s">
        <v>177</v>
      </c>
      <c r="M22" s="97" t="s">
        <v>177</v>
      </c>
      <c r="N22" s="97" t="s">
        <v>177</v>
      </c>
      <c r="O22" s="97" t="s">
        <v>177</v>
      </c>
      <c r="P22" s="97" t="s">
        <v>177</v>
      </c>
      <c r="Q22" s="97" t="s">
        <v>177</v>
      </c>
      <c r="R22" s="97" t="s">
        <v>177</v>
      </c>
      <c r="S22" s="97" t="s">
        <v>177</v>
      </c>
      <c r="T22" s="97" t="s">
        <v>177</v>
      </c>
      <c r="U22" s="97" t="s">
        <v>177</v>
      </c>
      <c r="V22" s="97" t="s">
        <v>177</v>
      </c>
      <c r="W22" s="97" t="s">
        <v>177</v>
      </c>
      <c r="X22" s="97" t="s">
        <v>177</v>
      </c>
      <c r="Y22" s="97" t="s">
        <v>177</v>
      </c>
      <c r="Z22" s="99" t="s">
        <v>280</v>
      </c>
      <c r="AA22" s="99" t="s">
        <v>177</v>
      </c>
      <c r="AB22" s="97" t="s">
        <v>171</v>
      </c>
      <c r="AC22" s="97" t="s">
        <v>178</v>
      </c>
      <c r="AD22" s="97">
        <v>3</v>
      </c>
      <c r="AE22" s="39" t="s">
        <v>124</v>
      </c>
      <c r="AG22" s="216">
        <v>19</v>
      </c>
      <c r="AH22" s="122">
        <v>90011</v>
      </c>
      <c r="AI22" s="97" t="s">
        <v>177</v>
      </c>
      <c r="AJ22" s="97" t="s">
        <v>177</v>
      </c>
      <c r="AK22" s="97" t="s">
        <v>177</v>
      </c>
      <c r="AL22" s="97" t="s">
        <v>177</v>
      </c>
      <c r="AM22" s="97" t="s">
        <v>177</v>
      </c>
      <c r="AN22" s="97" t="s">
        <v>177</v>
      </c>
      <c r="AO22" s="97" t="s">
        <v>177</v>
      </c>
      <c r="AP22" s="97" t="s">
        <v>177</v>
      </c>
      <c r="AQ22" s="97" t="s">
        <v>177</v>
      </c>
      <c r="AR22" s="97" t="s">
        <v>177</v>
      </c>
      <c r="AS22" s="97" t="s">
        <v>177</v>
      </c>
      <c r="AT22" s="97" t="s">
        <v>177</v>
      </c>
      <c r="AU22" s="99" t="s">
        <v>280</v>
      </c>
      <c r="AV22" s="99" t="s">
        <v>177</v>
      </c>
      <c r="AW22" s="97" t="s">
        <v>171</v>
      </c>
      <c r="AX22" s="97" t="s">
        <v>178</v>
      </c>
      <c r="AY22" s="97">
        <v>3</v>
      </c>
      <c r="AZ22" s="39" t="s">
        <v>124</v>
      </c>
      <c r="BB22" s="137">
        <v>19</v>
      </c>
      <c r="BC22" s="138">
        <v>90004</v>
      </c>
      <c r="BD22" s="139">
        <v>3</v>
      </c>
      <c r="BE22" s="139">
        <v>0</v>
      </c>
      <c r="BF22" s="139">
        <v>2</v>
      </c>
      <c r="BG22" s="139">
        <v>1</v>
      </c>
      <c r="BH22" s="139">
        <v>2</v>
      </c>
      <c r="BI22" s="139">
        <v>2</v>
      </c>
      <c r="BJ22" s="139">
        <v>0</v>
      </c>
      <c r="BK22" s="139">
        <v>1</v>
      </c>
      <c r="BL22" s="139">
        <v>2</v>
      </c>
      <c r="BM22" s="139">
        <v>2</v>
      </c>
      <c r="BN22" s="139">
        <v>0</v>
      </c>
      <c r="BO22" s="139">
        <v>0</v>
      </c>
      <c r="BP22" s="139">
        <v>0</v>
      </c>
      <c r="BQ22" s="139">
        <v>0</v>
      </c>
      <c r="BR22" s="139">
        <v>0</v>
      </c>
      <c r="BS22" s="139">
        <v>1</v>
      </c>
      <c r="BT22" s="139">
        <v>2</v>
      </c>
      <c r="BU22" s="139">
        <v>1</v>
      </c>
      <c r="BV22" s="139">
        <v>1</v>
      </c>
      <c r="BW22" s="139">
        <v>1</v>
      </c>
      <c r="BX22" s="139">
        <v>1</v>
      </c>
      <c r="BY22" s="139">
        <v>2</v>
      </c>
      <c r="BZ22" s="139">
        <v>24</v>
      </c>
      <c r="CA22" s="141">
        <v>1</v>
      </c>
      <c r="CB22" s="141">
        <v>3</v>
      </c>
      <c r="CC22" s="139" t="s">
        <v>171</v>
      </c>
      <c r="CD22" s="139" t="s">
        <v>178</v>
      </c>
      <c r="CE22" s="139">
        <v>5</v>
      </c>
      <c r="CF22" s="142" t="s">
        <v>117</v>
      </c>
      <c r="CH22" s="127">
        <v>19</v>
      </c>
      <c r="CI22" s="128">
        <v>90005</v>
      </c>
      <c r="CJ22" s="129">
        <v>0</v>
      </c>
      <c r="CK22" s="129">
        <v>0</v>
      </c>
      <c r="CL22" s="129">
        <v>1</v>
      </c>
      <c r="CM22" s="129">
        <v>0</v>
      </c>
      <c r="CN22" s="129">
        <v>1</v>
      </c>
      <c r="CO22" s="129">
        <v>1</v>
      </c>
      <c r="CP22" s="129">
        <v>0</v>
      </c>
      <c r="CQ22" s="129">
        <v>1</v>
      </c>
      <c r="CR22" s="129">
        <v>0</v>
      </c>
      <c r="CS22" s="129">
        <v>3</v>
      </c>
      <c r="CT22" s="129">
        <v>0</v>
      </c>
      <c r="CU22" s="129">
        <v>0</v>
      </c>
      <c r="CV22" s="129">
        <v>2</v>
      </c>
      <c r="CW22" s="129">
        <v>9</v>
      </c>
      <c r="CX22" s="131">
        <v>1</v>
      </c>
      <c r="CY22" s="131">
        <v>3</v>
      </c>
      <c r="CZ22" s="129" t="s">
        <v>171</v>
      </c>
      <c r="DA22" s="129" t="s">
        <v>178</v>
      </c>
      <c r="DB22" s="129">
        <v>5</v>
      </c>
      <c r="DC22" s="63" t="s">
        <v>118</v>
      </c>
      <c r="DE22" s="136">
        <v>19</v>
      </c>
      <c r="DF22" s="96">
        <v>90011</v>
      </c>
      <c r="DG22" s="97" t="s">
        <v>177</v>
      </c>
      <c r="DH22" s="97" t="s">
        <v>177</v>
      </c>
      <c r="DI22" s="97" t="s">
        <v>177</v>
      </c>
      <c r="DJ22" s="97" t="s">
        <v>177</v>
      </c>
      <c r="DK22" s="97" t="s">
        <v>177</v>
      </c>
      <c r="DL22" s="97" t="s">
        <v>177</v>
      </c>
      <c r="DM22" s="97" t="s">
        <v>177</v>
      </c>
      <c r="DN22" s="97" t="s">
        <v>177</v>
      </c>
      <c r="DO22" s="97" t="s">
        <v>177</v>
      </c>
      <c r="DP22" s="97" t="s">
        <v>177</v>
      </c>
      <c r="DQ22" s="97" t="s">
        <v>177</v>
      </c>
      <c r="DR22" s="97" t="s">
        <v>177</v>
      </c>
      <c r="DS22" s="97" t="s">
        <v>177</v>
      </c>
      <c r="DT22" s="97" t="s">
        <v>177</v>
      </c>
      <c r="DU22" s="97" t="s">
        <v>177</v>
      </c>
      <c r="DV22" s="97" t="s">
        <v>177</v>
      </c>
      <c r="DW22" s="97" t="s">
        <v>177</v>
      </c>
      <c r="DX22" s="97" t="s">
        <v>177</v>
      </c>
      <c r="DY22" s="97" t="s">
        <v>177</v>
      </c>
      <c r="DZ22" s="97" t="s">
        <v>177</v>
      </c>
      <c r="EA22" s="97" t="s">
        <v>177</v>
      </c>
      <c r="EB22" s="97" t="s">
        <v>177</v>
      </c>
      <c r="EC22" s="97" t="s">
        <v>177</v>
      </c>
      <c r="ED22" s="99" t="s">
        <v>280</v>
      </c>
      <c r="EE22" s="99" t="s">
        <v>177</v>
      </c>
      <c r="EF22" s="97" t="s">
        <v>177</v>
      </c>
      <c r="EG22" s="97" t="s">
        <v>177</v>
      </c>
      <c r="EH22" s="97" t="s">
        <v>177</v>
      </c>
      <c r="EI22" s="14" t="s">
        <v>124</v>
      </c>
      <c r="EK22" s="136">
        <v>19</v>
      </c>
      <c r="EL22" s="96">
        <v>90019</v>
      </c>
      <c r="EM22" s="97" t="s">
        <v>177</v>
      </c>
      <c r="EN22" s="97" t="s">
        <v>177</v>
      </c>
      <c r="EO22" s="97" t="s">
        <v>177</v>
      </c>
      <c r="EP22" s="97" t="s">
        <v>177</v>
      </c>
      <c r="EQ22" s="97" t="s">
        <v>177</v>
      </c>
      <c r="ER22" s="97" t="s">
        <v>177</v>
      </c>
      <c r="ES22" s="97" t="s">
        <v>177</v>
      </c>
      <c r="ET22" s="97" t="s">
        <v>177</v>
      </c>
      <c r="EU22" s="97" t="s">
        <v>177</v>
      </c>
      <c r="EV22" s="97" t="s">
        <v>177</v>
      </c>
      <c r="EW22" s="97" t="s">
        <v>177</v>
      </c>
      <c r="EX22" s="97" t="s">
        <v>177</v>
      </c>
      <c r="EY22" s="97" t="s">
        <v>177</v>
      </c>
      <c r="EZ22" s="97" t="s">
        <v>177</v>
      </c>
      <c r="FA22" s="97" t="s">
        <v>177</v>
      </c>
      <c r="FB22" s="97" t="s">
        <v>177</v>
      </c>
      <c r="FC22" s="97" t="s">
        <v>177</v>
      </c>
      <c r="FD22" s="97" t="s">
        <v>177</v>
      </c>
      <c r="FE22" s="97" t="s">
        <v>177</v>
      </c>
      <c r="FF22" s="97" t="s">
        <v>177</v>
      </c>
      <c r="FG22" s="99" t="s">
        <v>280</v>
      </c>
      <c r="FH22" s="99" t="s">
        <v>177</v>
      </c>
      <c r="FI22" s="97" t="s">
        <v>177</v>
      </c>
      <c r="FJ22" s="97" t="s">
        <v>177</v>
      </c>
      <c r="FK22" s="97" t="s">
        <v>177</v>
      </c>
      <c r="FL22" s="14" t="s">
        <v>132</v>
      </c>
      <c r="FN22" s="136">
        <v>19</v>
      </c>
      <c r="FO22" s="96">
        <v>90017</v>
      </c>
      <c r="FP22" s="97" t="s">
        <v>177</v>
      </c>
      <c r="FQ22" s="97" t="s">
        <v>177</v>
      </c>
      <c r="FR22" s="97" t="s">
        <v>177</v>
      </c>
      <c r="FS22" s="97" t="s">
        <v>177</v>
      </c>
      <c r="FT22" s="97" t="s">
        <v>177</v>
      </c>
      <c r="FU22" s="97" t="s">
        <v>177</v>
      </c>
      <c r="FV22" s="97" t="s">
        <v>177</v>
      </c>
      <c r="FW22" s="97" t="s">
        <v>177</v>
      </c>
      <c r="FX22" s="97" t="s">
        <v>177</v>
      </c>
      <c r="FY22" s="97" t="s">
        <v>177</v>
      </c>
      <c r="FZ22" s="97" t="s">
        <v>177</v>
      </c>
      <c r="GA22" s="99" t="s">
        <v>280</v>
      </c>
      <c r="GB22" s="99" t="s">
        <v>177</v>
      </c>
      <c r="GC22" s="97" t="s">
        <v>177</v>
      </c>
      <c r="GD22" s="97" t="s">
        <v>177</v>
      </c>
      <c r="GE22" s="97" t="s">
        <v>177</v>
      </c>
      <c r="GF22" s="14" t="s">
        <v>130</v>
      </c>
      <c r="GH22" s="136">
        <v>19</v>
      </c>
      <c r="GI22" s="96">
        <v>90018</v>
      </c>
      <c r="GJ22" s="97" t="s">
        <v>177</v>
      </c>
      <c r="GK22" s="97" t="s">
        <v>177</v>
      </c>
      <c r="GL22" s="97" t="s">
        <v>177</v>
      </c>
      <c r="GM22" s="97" t="s">
        <v>177</v>
      </c>
      <c r="GN22" s="97" t="s">
        <v>177</v>
      </c>
      <c r="GO22" s="97" t="s">
        <v>177</v>
      </c>
      <c r="GP22" s="97" t="s">
        <v>177</v>
      </c>
      <c r="GQ22" s="97" t="s">
        <v>177</v>
      </c>
      <c r="GR22" s="97" t="s">
        <v>177</v>
      </c>
      <c r="GS22" s="97" t="s">
        <v>177</v>
      </c>
      <c r="GT22" s="97" t="s">
        <v>177</v>
      </c>
      <c r="GU22" s="97" t="s">
        <v>177</v>
      </c>
      <c r="GV22" s="97" t="s">
        <v>177</v>
      </c>
      <c r="GW22" s="97" t="s">
        <v>177</v>
      </c>
      <c r="GX22" s="97" t="s">
        <v>177</v>
      </c>
      <c r="GY22" s="97" t="s">
        <v>177</v>
      </c>
      <c r="GZ22" s="97" t="s">
        <v>177</v>
      </c>
      <c r="HA22" s="97" t="s">
        <v>177</v>
      </c>
      <c r="HB22" s="97" t="s">
        <v>177</v>
      </c>
      <c r="HC22" s="97" t="s">
        <v>177</v>
      </c>
      <c r="HD22" s="97" t="s">
        <v>177</v>
      </c>
      <c r="HE22" s="97" t="s">
        <v>177</v>
      </c>
      <c r="HF22" s="99" t="s">
        <v>280</v>
      </c>
      <c r="HG22" s="99" t="s">
        <v>177</v>
      </c>
      <c r="HH22" s="97" t="s">
        <v>171</v>
      </c>
      <c r="HI22" s="97" t="s">
        <v>178</v>
      </c>
      <c r="HJ22" s="97">
        <v>4</v>
      </c>
      <c r="HK22" s="14" t="s">
        <v>131</v>
      </c>
    </row>
    <row r="23" spans="1:219" ht="15.75" thickBot="1" x14ac:dyDescent="0.3">
      <c r="A23" s="209">
        <v>20</v>
      </c>
      <c r="B23" s="209">
        <v>90018</v>
      </c>
      <c r="C23" s="210" t="s">
        <v>177</v>
      </c>
      <c r="D23" s="210" t="s">
        <v>177</v>
      </c>
      <c r="E23" s="210" t="s">
        <v>177</v>
      </c>
      <c r="F23" s="210" t="s">
        <v>177</v>
      </c>
      <c r="G23" s="210" t="s">
        <v>177</v>
      </c>
      <c r="H23" s="210" t="s">
        <v>177</v>
      </c>
      <c r="I23" s="210" t="s">
        <v>177</v>
      </c>
      <c r="J23" s="210" t="s">
        <v>177</v>
      </c>
      <c r="K23" s="210" t="s">
        <v>177</v>
      </c>
      <c r="L23" s="210" t="s">
        <v>177</v>
      </c>
      <c r="M23" s="210" t="s">
        <v>177</v>
      </c>
      <c r="N23" s="210" t="s">
        <v>177</v>
      </c>
      <c r="O23" s="210" t="s">
        <v>177</v>
      </c>
      <c r="P23" s="210" t="s">
        <v>177</v>
      </c>
      <c r="Q23" s="210" t="s">
        <v>177</v>
      </c>
      <c r="R23" s="210" t="s">
        <v>177</v>
      </c>
      <c r="S23" s="210" t="s">
        <v>177</v>
      </c>
      <c r="T23" s="210" t="s">
        <v>177</v>
      </c>
      <c r="U23" s="210" t="s">
        <v>177</v>
      </c>
      <c r="V23" s="210" t="s">
        <v>177</v>
      </c>
      <c r="W23" s="210" t="s">
        <v>177</v>
      </c>
      <c r="X23" s="210" t="s">
        <v>177</v>
      </c>
      <c r="Y23" s="210" t="s">
        <v>177</v>
      </c>
      <c r="Z23" s="211" t="s">
        <v>280</v>
      </c>
      <c r="AA23" s="211" t="s">
        <v>177</v>
      </c>
      <c r="AB23" s="210" t="s">
        <v>171</v>
      </c>
      <c r="AC23" s="210" t="s">
        <v>178</v>
      </c>
      <c r="AD23" s="210">
        <v>4</v>
      </c>
      <c r="AE23" s="39" t="s">
        <v>131</v>
      </c>
      <c r="AG23" s="217">
        <v>20</v>
      </c>
      <c r="AH23" s="122">
        <v>90020</v>
      </c>
      <c r="AI23" s="97" t="s">
        <v>177</v>
      </c>
      <c r="AJ23" s="97" t="s">
        <v>177</v>
      </c>
      <c r="AK23" s="97" t="s">
        <v>177</v>
      </c>
      <c r="AL23" s="97" t="s">
        <v>177</v>
      </c>
      <c r="AM23" s="97" t="s">
        <v>177</v>
      </c>
      <c r="AN23" s="97" t="s">
        <v>177</v>
      </c>
      <c r="AO23" s="97" t="s">
        <v>177</v>
      </c>
      <c r="AP23" s="97" t="s">
        <v>177</v>
      </c>
      <c r="AQ23" s="97" t="s">
        <v>177</v>
      </c>
      <c r="AR23" s="97" t="s">
        <v>177</v>
      </c>
      <c r="AS23" s="97" t="s">
        <v>177</v>
      </c>
      <c r="AT23" s="97" t="s">
        <v>177</v>
      </c>
      <c r="AU23" s="99" t="s">
        <v>280</v>
      </c>
      <c r="AV23" s="99" t="s">
        <v>177</v>
      </c>
      <c r="AW23" s="97" t="s">
        <v>171</v>
      </c>
      <c r="AX23" s="97" t="s">
        <v>178</v>
      </c>
      <c r="AY23" s="97">
        <v>2</v>
      </c>
      <c r="AZ23" s="40" t="s">
        <v>133</v>
      </c>
      <c r="BB23" s="102">
        <v>20</v>
      </c>
      <c r="BC23" s="102">
        <v>90012</v>
      </c>
      <c r="BD23" s="124" t="s">
        <v>177</v>
      </c>
      <c r="BE23" s="124" t="s">
        <v>177</v>
      </c>
      <c r="BF23" s="124" t="s">
        <v>177</v>
      </c>
      <c r="BG23" s="124" t="s">
        <v>177</v>
      </c>
      <c r="BH23" s="124" t="s">
        <v>177</v>
      </c>
      <c r="BI23" s="124" t="s">
        <v>177</v>
      </c>
      <c r="BJ23" s="124" t="s">
        <v>177</v>
      </c>
      <c r="BK23" s="124" t="s">
        <v>177</v>
      </c>
      <c r="BL23" s="124" t="s">
        <v>177</v>
      </c>
      <c r="BM23" s="124" t="s">
        <v>177</v>
      </c>
      <c r="BN23" s="124" t="s">
        <v>177</v>
      </c>
      <c r="BO23" s="124" t="s">
        <v>177</v>
      </c>
      <c r="BP23" s="124" t="s">
        <v>177</v>
      </c>
      <c r="BQ23" s="124" t="s">
        <v>177</v>
      </c>
      <c r="BR23" s="124" t="s">
        <v>177</v>
      </c>
      <c r="BS23" s="124" t="s">
        <v>177</v>
      </c>
      <c r="BT23" s="124" t="s">
        <v>177</v>
      </c>
      <c r="BU23" s="124" t="s">
        <v>177</v>
      </c>
      <c r="BV23" s="124" t="s">
        <v>177</v>
      </c>
      <c r="BW23" s="124" t="s">
        <v>177</v>
      </c>
      <c r="BX23" s="124" t="s">
        <v>177</v>
      </c>
      <c r="BY23" s="124" t="s">
        <v>177</v>
      </c>
      <c r="BZ23" s="124" t="s">
        <v>177</v>
      </c>
      <c r="CA23" s="126" t="s">
        <v>280</v>
      </c>
      <c r="CB23" s="126" t="s">
        <v>177</v>
      </c>
      <c r="CC23" s="124" t="s">
        <v>171</v>
      </c>
      <c r="CD23" s="124" t="s">
        <v>178</v>
      </c>
      <c r="CE23" s="124">
        <v>4</v>
      </c>
      <c r="CF23" s="125" t="s">
        <v>125</v>
      </c>
      <c r="CH23" s="222">
        <v>20</v>
      </c>
      <c r="CI23" s="223">
        <v>90011</v>
      </c>
      <c r="CJ23" s="224" t="s">
        <v>177</v>
      </c>
      <c r="CK23" s="224" t="s">
        <v>177</v>
      </c>
      <c r="CL23" s="224" t="s">
        <v>177</v>
      </c>
      <c r="CM23" s="224" t="s">
        <v>177</v>
      </c>
      <c r="CN23" s="224" t="s">
        <v>177</v>
      </c>
      <c r="CO23" s="224" t="s">
        <v>177</v>
      </c>
      <c r="CP23" s="224" t="s">
        <v>177</v>
      </c>
      <c r="CQ23" s="224" t="s">
        <v>177</v>
      </c>
      <c r="CR23" s="224" t="s">
        <v>177</v>
      </c>
      <c r="CS23" s="224" t="s">
        <v>177</v>
      </c>
      <c r="CT23" s="224" t="s">
        <v>177</v>
      </c>
      <c r="CU23" s="224" t="s">
        <v>177</v>
      </c>
      <c r="CV23" s="224" t="s">
        <v>177</v>
      </c>
      <c r="CW23" s="224" t="s">
        <v>177</v>
      </c>
      <c r="CX23" s="225" t="s">
        <v>280</v>
      </c>
      <c r="CY23" s="225" t="s">
        <v>177</v>
      </c>
      <c r="CZ23" s="224" t="s">
        <v>171</v>
      </c>
      <c r="DA23" s="224" t="s">
        <v>178</v>
      </c>
      <c r="DB23" s="224">
        <v>3</v>
      </c>
      <c r="DC23" s="226" t="s">
        <v>124</v>
      </c>
      <c r="DE23" s="137">
        <v>20</v>
      </c>
      <c r="DF23" s="138">
        <v>90020</v>
      </c>
      <c r="DG23" s="139" t="s">
        <v>177</v>
      </c>
      <c r="DH23" s="139" t="s">
        <v>177</v>
      </c>
      <c r="DI23" s="139" t="s">
        <v>177</v>
      </c>
      <c r="DJ23" s="139" t="s">
        <v>177</v>
      </c>
      <c r="DK23" s="139" t="s">
        <v>177</v>
      </c>
      <c r="DL23" s="139" t="s">
        <v>177</v>
      </c>
      <c r="DM23" s="139" t="s">
        <v>177</v>
      </c>
      <c r="DN23" s="139" t="s">
        <v>177</v>
      </c>
      <c r="DO23" s="139" t="s">
        <v>177</v>
      </c>
      <c r="DP23" s="139" t="s">
        <v>177</v>
      </c>
      <c r="DQ23" s="139" t="s">
        <v>177</v>
      </c>
      <c r="DR23" s="139" t="s">
        <v>177</v>
      </c>
      <c r="DS23" s="139" t="s">
        <v>177</v>
      </c>
      <c r="DT23" s="139" t="s">
        <v>177</v>
      </c>
      <c r="DU23" s="139" t="s">
        <v>177</v>
      </c>
      <c r="DV23" s="139" t="s">
        <v>177</v>
      </c>
      <c r="DW23" s="139" t="s">
        <v>177</v>
      </c>
      <c r="DX23" s="139" t="s">
        <v>177</v>
      </c>
      <c r="DY23" s="139" t="s">
        <v>177</v>
      </c>
      <c r="DZ23" s="139" t="s">
        <v>177</v>
      </c>
      <c r="EA23" s="139" t="s">
        <v>177</v>
      </c>
      <c r="EB23" s="139" t="s">
        <v>177</v>
      </c>
      <c r="EC23" s="139" t="s">
        <v>177</v>
      </c>
      <c r="ED23" s="141" t="s">
        <v>280</v>
      </c>
      <c r="EE23" s="141" t="s">
        <v>177</v>
      </c>
      <c r="EF23" s="139" t="s">
        <v>177</v>
      </c>
      <c r="EG23" s="139" t="s">
        <v>177</v>
      </c>
      <c r="EH23" s="139" t="s">
        <v>177</v>
      </c>
      <c r="EI23" s="142" t="s">
        <v>133</v>
      </c>
      <c r="EK23" s="137">
        <v>20</v>
      </c>
      <c r="EL23" s="138">
        <v>90020</v>
      </c>
      <c r="EM23" s="139" t="s">
        <v>177</v>
      </c>
      <c r="EN23" s="139" t="s">
        <v>177</v>
      </c>
      <c r="EO23" s="139" t="s">
        <v>177</v>
      </c>
      <c r="EP23" s="139" t="s">
        <v>177</v>
      </c>
      <c r="EQ23" s="139" t="s">
        <v>177</v>
      </c>
      <c r="ER23" s="139" t="s">
        <v>177</v>
      </c>
      <c r="ES23" s="139" t="s">
        <v>177</v>
      </c>
      <c r="ET23" s="139" t="s">
        <v>177</v>
      </c>
      <c r="EU23" s="139" t="s">
        <v>177</v>
      </c>
      <c r="EV23" s="139" t="s">
        <v>177</v>
      </c>
      <c r="EW23" s="139" t="s">
        <v>177</v>
      </c>
      <c r="EX23" s="139" t="s">
        <v>177</v>
      </c>
      <c r="EY23" s="139" t="s">
        <v>177</v>
      </c>
      <c r="EZ23" s="139" t="s">
        <v>177</v>
      </c>
      <c r="FA23" s="139" t="s">
        <v>177</v>
      </c>
      <c r="FB23" s="139" t="s">
        <v>177</v>
      </c>
      <c r="FC23" s="139" t="s">
        <v>177</v>
      </c>
      <c r="FD23" s="139" t="s">
        <v>177</v>
      </c>
      <c r="FE23" s="139" t="s">
        <v>177</v>
      </c>
      <c r="FF23" s="139" t="s">
        <v>177</v>
      </c>
      <c r="FG23" s="141" t="s">
        <v>280</v>
      </c>
      <c r="FH23" s="141" t="s">
        <v>177</v>
      </c>
      <c r="FI23" s="139" t="s">
        <v>177</v>
      </c>
      <c r="FJ23" s="139" t="s">
        <v>177</v>
      </c>
      <c r="FK23" s="139" t="s">
        <v>177</v>
      </c>
      <c r="FL23" s="142" t="s">
        <v>133</v>
      </c>
      <c r="FN23" s="137">
        <v>20</v>
      </c>
      <c r="FO23" s="138">
        <v>90020</v>
      </c>
      <c r="FP23" s="139" t="s">
        <v>177</v>
      </c>
      <c r="FQ23" s="139" t="s">
        <v>177</v>
      </c>
      <c r="FR23" s="139" t="s">
        <v>177</v>
      </c>
      <c r="FS23" s="139" t="s">
        <v>177</v>
      </c>
      <c r="FT23" s="139" t="s">
        <v>177</v>
      </c>
      <c r="FU23" s="139" t="s">
        <v>177</v>
      </c>
      <c r="FV23" s="139" t="s">
        <v>177</v>
      </c>
      <c r="FW23" s="139" t="s">
        <v>177</v>
      </c>
      <c r="FX23" s="139" t="s">
        <v>177</v>
      </c>
      <c r="FY23" s="139" t="s">
        <v>177</v>
      </c>
      <c r="FZ23" s="139" t="s">
        <v>177</v>
      </c>
      <c r="GA23" s="141" t="s">
        <v>280</v>
      </c>
      <c r="GB23" s="141" t="s">
        <v>177</v>
      </c>
      <c r="GC23" s="139" t="s">
        <v>177</v>
      </c>
      <c r="GD23" s="139" t="s">
        <v>177</v>
      </c>
      <c r="GE23" s="139" t="s">
        <v>177</v>
      </c>
      <c r="GF23" s="142" t="s">
        <v>133</v>
      </c>
      <c r="GH23" s="137">
        <v>20</v>
      </c>
      <c r="GI23" s="138">
        <v>90020</v>
      </c>
      <c r="GJ23" s="139" t="s">
        <v>177</v>
      </c>
      <c r="GK23" s="139" t="s">
        <v>177</v>
      </c>
      <c r="GL23" s="139" t="s">
        <v>177</v>
      </c>
      <c r="GM23" s="139" t="s">
        <v>177</v>
      </c>
      <c r="GN23" s="139" t="s">
        <v>177</v>
      </c>
      <c r="GO23" s="139" t="s">
        <v>177</v>
      </c>
      <c r="GP23" s="139" t="s">
        <v>177</v>
      </c>
      <c r="GQ23" s="139" t="s">
        <v>177</v>
      </c>
      <c r="GR23" s="139" t="s">
        <v>177</v>
      </c>
      <c r="GS23" s="139" t="s">
        <v>177</v>
      </c>
      <c r="GT23" s="139" t="s">
        <v>177</v>
      </c>
      <c r="GU23" s="139" t="s">
        <v>177</v>
      </c>
      <c r="GV23" s="139" t="s">
        <v>177</v>
      </c>
      <c r="GW23" s="139" t="s">
        <v>177</v>
      </c>
      <c r="GX23" s="139" t="s">
        <v>177</v>
      </c>
      <c r="GY23" s="139" t="s">
        <v>177</v>
      </c>
      <c r="GZ23" s="139" t="s">
        <v>177</v>
      </c>
      <c r="HA23" s="139" t="s">
        <v>177</v>
      </c>
      <c r="HB23" s="139" t="s">
        <v>177</v>
      </c>
      <c r="HC23" s="139" t="s">
        <v>177</v>
      </c>
      <c r="HD23" s="139" t="s">
        <v>177</v>
      </c>
      <c r="HE23" s="139" t="s">
        <v>177</v>
      </c>
      <c r="HF23" s="141" t="s">
        <v>280</v>
      </c>
      <c r="HG23" s="141" t="s">
        <v>177</v>
      </c>
      <c r="HH23" s="139" t="s">
        <v>171</v>
      </c>
      <c r="HI23" s="139" t="s">
        <v>179</v>
      </c>
      <c r="HJ23" s="139">
        <v>3</v>
      </c>
      <c r="HK23" s="142" t="s">
        <v>133</v>
      </c>
    </row>
    <row r="24" spans="1:219" x14ac:dyDescent="0.25">
      <c r="A24" s="905" t="s">
        <v>141</v>
      </c>
      <c r="B24" s="906"/>
      <c r="C24" s="54">
        <f t="shared" ref="C24:Y24" si="0">AVERAGE(C4:C23)</f>
        <v>1.3529411764705883</v>
      </c>
      <c r="D24" s="54">
        <f t="shared" si="0"/>
        <v>0.5714285714285714</v>
      </c>
      <c r="E24" s="54">
        <f t="shared" si="0"/>
        <v>0.52941176470588236</v>
      </c>
      <c r="F24" s="54">
        <f t="shared" si="0"/>
        <v>1.0588235294117647</v>
      </c>
      <c r="G24" s="54">
        <f t="shared" si="0"/>
        <v>0.9285714285714286</v>
      </c>
      <c r="H24" s="54">
        <f t="shared" si="0"/>
        <v>0.94117647058823528</v>
      </c>
      <c r="I24" s="54">
        <f t="shared" si="0"/>
        <v>0</v>
      </c>
      <c r="J24" s="54">
        <f t="shared" si="0"/>
        <v>1.25</v>
      </c>
      <c r="K24" s="54">
        <f t="shared" si="0"/>
        <v>0.41176470588235292</v>
      </c>
      <c r="L24" s="54">
        <f t="shared" si="0"/>
        <v>0.6875</v>
      </c>
      <c r="M24" s="54">
        <f t="shared" si="0"/>
        <v>0.58823529411764708</v>
      </c>
      <c r="N24" s="54">
        <f t="shared" si="0"/>
        <v>0.8125</v>
      </c>
      <c r="O24" s="54">
        <f t="shared" si="0"/>
        <v>0.41176470588235292</v>
      </c>
      <c r="P24" s="54">
        <f t="shared" si="0"/>
        <v>1.1176470588235294</v>
      </c>
      <c r="Q24" s="54">
        <f t="shared" si="0"/>
        <v>0.42857142857142855</v>
      </c>
      <c r="R24" s="54">
        <f t="shared" si="0"/>
        <v>0.41176470588235292</v>
      </c>
      <c r="S24" s="54">
        <f t="shared" si="0"/>
        <v>0.8666666666666667</v>
      </c>
      <c r="T24" s="54">
        <f t="shared" si="0"/>
        <v>0.72727272727272729</v>
      </c>
      <c r="U24" s="54">
        <f t="shared" si="0"/>
        <v>0.29411764705882354</v>
      </c>
      <c r="V24" s="54">
        <f t="shared" si="0"/>
        <v>1.5</v>
      </c>
      <c r="W24" s="54">
        <f t="shared" si="0"/>
        <v>0.35294117647058826</v>
      </c>
      <c r="X24" s="54">
        <f t="shared" si="0"/>
        <v>0.4</v>
      </c>
      <c r="Y24" s="54">
        <f t="shared" si="0"/>
        <v>14.352941176470589</v>
      </c>
      <c r="Z24" s="54"/>
      <c r="AA24" s="54">
        <f>AVERAGE(AA4:AA23)</f>
        <v>2.7058823529411766</v>
      </c>
      <c r="AB24" s="54"/>
      <c r="AC24" s="54"/>
      <c r="AD24" s="55">
        <f>AVERAGE(AD4:AD23)</f>
        <v>4.0999999999999996</v>
      </c>
      <c r="AG24" s="894" t="s">
        <v>141</v>
      </c>
      <c r="AH24" s="906"/>
      <c r="AI24" s="54">
        <f>AVERAGE(AI4:AI23)</f>
        <v>0.375</v>
      </c>
      <c r="AJ24" s="54">
        <f t="shared" ref="AJ24:AY24" si="1">AVERAGE(AJ4:AJ23)</f>
        <v>0</v>
      </c>
      <c r="AK24" s="54">
        <f t="shared" si="1"/>
        <v>0.33333333333333331</v>
      </c>
      <c r="AL24" s="54">
        <f t="shared" si="1"/>
        <v>0.16666666666666666</v>
      </c>
      <c r="AM24" s="54">
        <f t="shared" si="1"/>
        <v>0</v>
      </c>
      <c r="AN24" s="54">
        <f t="shared" si="1"/>
        <v>0.16666666666666666</v>
      </c>
      <c r="AO24" s="54">
        <f t="shared" si="1"/>
        <v>0.16666666666666666</v>
      </c>
      <c r="AP24" s="54">
        <f t="shared" si="1"/>
        <v>0.6428571428571429</v>
      </c>
      <c r="AQ24" s="54">
        <f t="shared" si="1"/>
        <v>0.66666666666666663</v>
      </c>
      <c r="AR24" s="54">
        <f t="shared" si="1"/>
        <v>0.4</v>
      </c>
      <c r="AS24" s="54">
        <f t="shared" si="1"/>
        <v>0</v>
      </c>
      <c r="AT24" s="54">
        <f t="shared" si="1"/>
        <v>1.7647058823529411</v>
      </c>
      <c r="AU24" s="54"/>
      <c r="AV24" s="54">
        <f t="shared" si="1"/>
        <v>2.1176470588235294</v>
      </c>
      <c r="AW24" s="54"/>
      <c r="AX24" s="54"/>
      <c r="AY24" s="55">
        <f t="shared" si="1"/>
        <v>4</v>
      </c>
      <c r="AZ24" s="113"/>
      <c r="BA24" s="213"/>
      <c r="BB24" s="894" t="s">
        <v>141</v>
      </c>
      <c r="BC24" s="968"/>
      <c r="BD24" s="57">
        <f>AVERAGE(BD4:BD23)</f>
        <v>1.2941176470588236</v>
      </c>
      <c r="BE24" s="54">
        <f t="shared" ref="BE24:CE24" si="2">AVERAGE(BE4:BE23)</f>
        <v>0.1875</v>
      </c>
      <c r="BF24" s="54">
        <f t="shared" si="2"/>
        <v>0.52941176470588236</v>
      </c>
      <c r="BG24" s="54">
        <f t="shared" si="2"/>
        <v>0.58333333333333337</v>
      </c>
      <c r="BH24" s="54">
        <f t="shared" si="2"/>
        <v>0.69230769230769229</v>
      </c>
      <c r="BI24" s="54">
        <f t="shared" si="2"/>
        <v>1.4210526315789473</v>
      </c>
      <c r="BJ24" s="54">
        <f t="shared" si="2"/>
        <v>0.57894736842105265</v>
      </c>
      <c r="BK24" s="54">
        <f t="shared" si="2"/>
        <v>0.47368421052631576</v>
      </c>
      <c r="BL24" s="54">
        <f t="shared" si="2"/>
        <v>0.76470588235294112</v>
      </c>
      <c r="BM24" s="54">
        <f t="shared" si="2"/>
        <v>0.52941176470588236</v>
      </c>
      <c r="BN24" s="54">
        <f t="shared" si="2"/>
        <v>8.3333333333333329E-2</v>
      </c>
      <c r="BO24" s="54">
        <f t="shared" si="2"/>
        <v>0.13333333333333333</v>
      </c>
      <c r="BP24" s="54">
        <f t="shared" si="2"/>
        <v>0.27777777777777779</v>
      </c>
      <c r="BQ24" s="54">
        <f t="shared" si="2"/>
        <v>0.2</v>
      </c>
      <c r="BR24" s="54">
        <f t="shared" si="2"/>
        <v>0.14285714285714285</v>
      </c>
      <c r="BS24" s="54">
        <f t="shared" si="2"/>
        <v>0.21428571428571427</v>
      </c>
      <c r="BT24" s="54">
        <f t="shared" si="2"/>
        <v>1.4705882352941178</v>
      </c>
      <c r="BU24" s="54">
        <f t="shared" si="2"/>
        <v>0.70588235294117652</v>
      </c>
      <c r="BV24" s="54">
        <f t="shared" si="2"/>
        <v>0.75</v>
      </c>
      <c r="BW24" s="54">
        <f t="shared" si="2"/>
        <v>0.41176470588235292</v>
      </c>
      <c r="BX24" s="54">
        <f t="shared" si="2"/>
        <v>0.61538461538461542</v>
      </c>
      <c r="BY24" s="54">
        <f t="shared" si="2"/>
        <v>1</v>
      </c>
      <c r="BZ24" s="54">
        <f t="shared" si="2"/>
        <v>11.105263157894736</v>
      </c>
      <c r="CA24" s="54"/>
      <c r="CB24" s="54">
        <f t="shared" si="2"/>
        <v>2.4736842105263159</v>
      </c>
      <c r="CC24" s="54"/>
      <c r="CD24" s="54"/>
      <c r="CE24" s="55">
        <f t="shared" si="2"/>
        <v>3.95</v>
      </c>
      <c r="CH24" s="894" t="s">
        <v>141</v>
      </c>
      <c r="CI24" s="968"/>
      <c r="CJ24" s="57">
        <f>AVERAGE(CJ4:CJ23)</f>
        <v>0.10526315789473684</v>
      </c>
      <c r="CK24" s="57">
        <f t="shared" ref="CK24:DB24" si="3">AVERAGE(CK4:CK23)</f>
        <v>0.15789473684210525</v>
      </c>
      <c r="CL24" s="57">
        <f t="shared" si="3"/>
        <v>0.31578947368421051</v>
      </c>
      <c r="CM24" s="57">
        <f t="shared" si="3"/>
        <v>0</v>
      </c>
      <c r="CN24" s="57">
        <f t="shared" si="3"/>
        <v>0.31578947368421051</v>
      </c>
      <c r="CO24" s="57">
        <f t="shared" si="3"/>
        <v>5.2631578947368418E-2</v>
      </c>
      <c r="CP24" s="57">
        <f t="shared" si="3"/>
        <v>0.26315789473684209</v>
      </c>
      <c r="CQ24" s="57">
        <f t="shared" si="3"/>
        <v>0.73684210526315785</v>
      </c>
      <c r="CR24" s="57">
        <f t="shared" si="3"/>
        <v>0.42105263157894735</v>
      </c>
      <c r="CS24" s="57">
        <f t="shared" si="3"/>
        <v>0.31578947368421051</v>
      </c>
      <c r="CT24" s="57">
        <f t="shared" si="3"/>
        <v>0</v>
      </c>
      <c r="CU24" s="57">
        <f t="shared" si="3"/>
        <v>0</v>
      </c>
      <c r="CV24" s="57">
        <f t="shared" si="3"/>
        <v>0.73684210526315785</v>
      </c>
      <c r="CW24" s="57">
        <f t="shared" si="3"/>
        <v>3.4210526315789473</v>
      </c>
      <c r="CX24" s="57"/>
      <c r="CY24" s="57">
        <f t="shared" si="3"/>
        <v>2.0526315789473686</v>
      </c>
      <c r="CZ24" s="57"/>
      <c r="DA24" s="57"/>
      <c r="DB24" s="57">
        <f t="shared" si="3"/>
        <v>4.05</v>
      </c>
      <c r="DE24" s="894" t="s">
        <v>141</v>
      </c>
      <c r="DF24" s="968"/>
      <c r="DG24" s="229">
        <f>AVERAGE(DG4:DG23)</f>
        <v>0.58823529411764708</v>
      </c>
      <c r="DH24" s="229">
        <f t="shared" ref="DH24:EE24" si="4">AVERAGE(DH4:DH23)</f>
        <v>1.2941176470588236</v>
      </c>
      <c r="DI24" s="229">
        <f t="shared" si="4"/>
        <v>0.76470588235294112</v>
      </c>
      <c r="DJ24" s="229">
        <f t="shared" si="4"/>
        <v>0.41176470588235292</v>
      </c>
      <c r="DK24" s="229">
        <f t="shared" si="4"/>
        <v>2.4117647058823528</v>
      </c>
      <c r="DL24" s="229">
        <f t="shared" si="4"/>
        <v>1.411764705882353</v>
      </c>
      <c r="DM24" s="229">
        <f t="shared" si="4"/>
        <v>1.6470588235294117</v>
      </c>
      <c r="DN24" s="229">
        <f t="shared" si="4"/>
        <v>1.6470588235294117</v>
      </c>
      <c r="DO24" s="229">
        <f t="shared" si="4"/>
        <v>0.82352941176470584</v>
      </c>
      <c r="DP24" s="229">
        <f t="shared" si="4"/>
        <v>1.1176470588235294</v>
      </c>
      <c r="DQ24" s="229">
        <f t="shared" si="4"/>
        <v>0.23529411764705882</v>
      </c>
      <c r="DR24" s="229">
        <f t="shared" si="4"/>
        <v>5.8823529411764705E-2</v>
      </c>
      <c r="DS24" s="229">
        <f t="shared" si="4"/>
        <v>1.411764705882353</v>
      </c>
      <c r="DT24" s="229">
        <f t="shared" si="4"/>
        <v>0.88235294117647056</v>
      </c>
      <c r="DU24" s="229">
        <f t="shared" si="4"/>
        <v>0.23529411764705882</v>
      </c>
      <c r="DV24" s="229">
        <f t="shared" si="4"/>
        <v>0.17647058823529413</v>
      </c>
      <c r="DW24" s="229">
        <f t="shared" si="4"/>
        <v>0.29411764705882354</v>
      </c>
      <c r="DX24" s="229">
        <f t="shared" si="4"/>
        <v>0.35294117647058826</v>
      </c>
      <c r="DY24" s="229">
        <f t="shared" si="4"/>
        <v>0.17647058823529413</v>
      </c>
      <c r="DZ24" s="229">
        <f t="shared" si="4"/>
        <v>0.6470588235294118</v>
      </c>
      <c r="EA24" s="229">
        <f t="shared" si="4"/>
        <v>1.1764705882352942</v>
      </c>
      <c r="EB24" s="229">
        <f t="shared" si="4"/>
        <v>1.1764705882352942</v>
      </c>
      <c r="EC24" s="229">
        <f t="shared" si="4"/>
        <v>18.941176470588236</v>
      </c>
      <c r="ED24" s="229"/>
      <c r="EE24" s="229">
        <f t="shared" si="4"/>
        <v>3.5882352941176472</v>
      </c>
      <c r="EF24" s="229"/>
      <c r="EG24" s="229"/>
      <c r="EH24" s="229">
        <f t="shared" ref="EH24" si="5">AVERAGE(EH4:EH23)</f>
        <v>4</v>
      </c>
      <c r="EK24" s="894" t="s">
        <v>141</v>
      </c>
      <c r="EL24" s="968"/>
      <c r="EM24" s="229">
        <f>AVERAGE(EM4:EM23)</f>
        <v>0.5625</v>
      </c>
      <c r="EN24" s="229">
        <f t="shared" ref="EN24:FK24" si="6">AVERAGE(EN4:EN23)</f>
        <v>0.25</v>
      </c>
      <c r="EO24" s="229">
        <f t="shared" si="6"/>
        <v>0.625</v>
      </c>
      <c r="EP24" s="229">
        <f t="shared" si="6"/>
        <v>0.5</v>
      </c>
      <c r="EQ24" s="229">
        <f t="shared" si="6"/>
        <v>0.125</v>
      </c>
      <c r="ER24" s="229">
        <f t="shared" si="6"/>
        <v>1.25</v>
      </c>
      <c r="ES24" s="229">
        <f t="shared" si="6"/>
        <v>0.25</v>
      </c>
      <c r="ET24" s="229">
        <f t="shared" si="6"/>
        <v>1.0625</v>
      </c>
      <c r="EU24" s="229">
        <f t="shared" si="6"/>
        <v>0</v>
      </c>
      <c r="EV24" s="229">
        <f t="shared" si="6"/>
        <v>0</v>
      </c>
      <c r="EW24" s="229">
        <f t="shared" si="6"/>
        <v>0.3125</v>
      </c>
      <c r="EX24" s="229">
        <f t="shared" si="6"/>
        <v>6.25E-2</v>
      </c>
      <c r="EY24" s="229">
        <f t="shared" si="6"/>
        <v>0</v>
      </c>
      <c r="EZ24" s="229">
        <f t="shared" si="6"/>
        <v>0.375</v>
      </c>
      <c r="FA24" s="229">
        <f t="shared" si="6"/>
        <v>0</v>
      </c>
      <c r="FB24" s="229">
        <f t="shared" si="6"/>
        <v>0.625</v>
      </c>
      <c r="FC24" s="229">
        <f t="shared" si="6"/>
        <v>0.1875</v>
      </c>
      <c r="FD24" s="229">
        <f t="shared" si="6"/>
        <v>0.125</v>
      </c>
      <c r="FE24" s="229">
        <f t="shared" si="6"/>
        <v>0</v>
      </c>
      <c r="FF24" s="229">
        <f t="shared" si="6"/>
        <v>6.3125</v>
      </c>
      <c r="FG24" s="229"/>
      <c r="FH24" s="229">
        <f t="shared" si="6"/>
        <v>2.4375</v>
      </c>
      <c r="FI24" s="229"/>
      <c r="FJ24" s="229"/>
      <c r="FK24" s="229">
        <f t="shared" si="6"/>
        <v>3.8125</v>
      </c>
      <c r="FN24" s="894" t="s">
        <v>141</v>
      </c>
      <c r="FO24" s="968"/>
      <c r="FP24" s="229">
        <f>AVERAGE(FP4:FP23)</f>
        <v>2.2352941176470589</v>
      </c>
      <c r="FQ24" s="229">
        <f t="shared" ref="FQ24:GE24" si="7">AVERAGE(FQ4:FQ23)</f>
        <v>0.41176470588235292</v>
      </c>
      <c r="FR24" s="229">
        <f t="shared" si="7"/>
        <v>1.588235294117647</v>
      </c>
      <c r="FS24" s="229">
        <f t="shared" si="7"/>
        <v>0.35294117647058826</v>
      </c>
      <c r="FT24" s="229">
        <f t="shared" si="7"/>
        <v>2.0588235294117645</v>
      </c>
      <c r="FU24" s="229">
        <f t="shared" si="7"/>
        <v>0.76470588235294112</v>
      </c>
      <c r="FV24" s="229">
        <f t="shared" si="7"/>
        <v>0.47058823529411764</v>
      </c>
      <c r="FW24" s="229">
        <f t="shared" si="7"/>
        <v>1.2941176470588236</v>
      </c>
      <c r="FX24" s="229">
        <f t="shared" si="7"/>
        <v>0.41176470588235292</v>
      </c>
      <c r="FY24" s="229">
        <f t="shared" si="7"/>
        <v>0.58823529411764708</v>
      </c>
      <c r="FZ24" s="229">
        <f t="shared" si="7"/>
        <v>10.176470588235293</v>
      </c>
      <c r="GA24" s="229"/>
      <c r="GB24" s="229">
        <f t="shared" si="7"/>
        <v>2.6470588235294117</v>
      </c>
      <c r="GC24" s="229"/>
      <c r="GD24" s="229"/>
      <c r="GE24" s="229">
        <f t="shared" si="7"/>
        <v>4.0588235294117645</v>
      </c>
      <c r="GH24" s="894" t="s">
        <v>141</v>
      </c>
      <c r="GI24" s="969"/>
      <c r="GJ24" s="231">
        <f>AVERAGE(GJ4:GJ23)</f>
        <v>1.5625</v>
      </c>
      <c r="GK24" s="231">
        <f t="shared" ref="GK24:HJ24" si="8">AVERAGE(GK4:GK23)</f>
        <v>0.5</v>
      </c>
      <c r="GL24" s="231">
        <f t="shared" si="8"/>
        <v>1.75</v>
      </c>
      <c r="GM24" s="231">
        <f t="shared" si="8"/>
        <v>1.75</v>
      </c>
      <c r="GN24" s="231">
        <f t="shared" si="8"/>
        <v>0.7142857142857143</v>
      </c>
      <c r="GO24" s="231">
        <f t="shared" si="8"/>
        <v>1</v>
      </c>
      <c r="GP24" s="231">
        <f t="shared" si="8"/>
        <v>1.5625</v>
      </c>
      <c r="GQ24" s="231">
        <f t="shared" si="8"/>
        <v>0.625</v>
      </c>
      <c r="GR24" s="231">
        <f t="shared" si="8"/>
        <v>1.4375</v>
      </c>
      <c r="GS24" s="231">
        <f t="shared" si="8"/>
        <v>0.75</v>
      </c>
      <c r="GT24" s="231">
        <f t="shared" si="8"/>
        <v>0.625</v>
      </c>
      <c r="GU24" s="231">
        <f t="shared" si="8"/>
        <v>0.75</v>
      </c>
      <c r="GV24" s="231">
        <f t="shared" si="8"/>
        <v>0.33333333333333331</v>
      </c>
      <c r="GW24" s="231">
        <f t="shared" si="8"/>
        <v>0.75</v>
      </c>
      <c r="GX24" s="231">
        <f t="shared" si="8"/>
        <v>0.6</v>
      </c>
      <c r="GY24" s="231">
        <f t="shared" si="8"/>
        <v>0.53846153846153844</v>
      </c>
      <c r="GZ24" s="231">
        <f t="shared" si="8"/>
        <v>0.30769230769230771</v>
      </c>
      <c r="HA24" s="231">
        <f t="shared" si="8"/>
        <v>1.2857142857142858</v>
      </c>
      <c r="HB24" s="231">
        <f t="shared" si="8"/>
        <v>1</v>
      </c>
      <c r="HC24" s="231">
        <f t="shared" si="8"/>
        <v>0.8571428571428571</v>
      </c>
      <c r="HD24" s="231">
        <f t="shared" si="8"/>
        <v>0.8</v>
      </c>
      <c r="HE24" s="231">
        <f t="shared" si="8"/>
        <v>18.6875</v>
      </c>
      <c r="HF24" s="231"/>
      <c r="HG24" s="231">
        <f t="shared" si="8"/>
        <v>2.5625</v>
      </c>
      <c r="HH24" s="231"/>
      <c r="HI24" s="231"/>
      <c r="HJ24" s="231">
        <f t="shared" si="8"/>
        <v>3.95</v>
      </c>
    </row>
    <row r="25" spans="1:219" x14ac:dyDescent="0.25">
      <c r="A25" s="5"/>
      <c r="B25" s="83">
        <v>4</v>
      </c>
      <c r="C25" s="50">
        <f t="shared" ref="C25:Y25" si="9">(C19+C20)/2</f>
        <v>2</v>
      </c>
      <c r="D25" s="50">
        <f t="shared" si="9"/>
        <v>1</v>
      </c>
      <c r="E25" s="50">
        <f t="shared" si="9"/>
        <v>1</v>
      </c>
      <c r="F25" s="50">
        <f t="shared" si="9"/>
        <v>1.5</v>
      </c>
      <c r="G25" s="50">
        <f t="shared" si="9"/>
        <v>1</v>
      </c>
      <c r="H25" s="50">
        <f t="shared" si="9"/>
        <v>0.5</v>
      </c>
      <c r="I25" s="50">
        <f t="shared" si="9"/>
        <v>0</v>
      </c>
      <c r="J25" s="50">
        <f t="shared" si="9"/>
        <v>1.5</v>
      </c>
      <c r="K25" s="50">
        <f t="shared" si="9"/>
        <v>0.5</v>
      </c>
      <c r="L25" s="50">
        <f t="shared" si="9"/>
        <v>0.5</v>
      </c>
      <c r="M25" s="50">
        <f t="shared" si="9"/>
        <v>1</v>
      </c>
      <c r="N25" s="50">
        <f t="shared" si="9"/>
        <v>1</v>
      </c>
      <c r="O25" s="50">
        <f t="shared" si="9"/>
        <v>1</v>
      </c>
      <c r="P25" s="50">
        <f t="shared" si="9"/>
        <v>2</v>
      </c>
      <c r="Q25" s="50">
        <f t="shared" si="9"/>
        <v>0.5</v>
      </c>
      <c r="R25" s="50">
        <f t="shared" si="9"/>
        <v>1</v>
      </c>
      <c r="S25" s="50">
        <f t="shared" si="9"/>
        <v>1</v>
      </c>
      <c r="T25" s="50">
        <f t="shared" si="9"/>
        <v>1</v>
      </c>
      <c r="U25" s="50">
        <f t="shared" si="9"/>
        <v>0.5</v>
      </c>
      <c r="V25" s="50">
        <f t="shared" si="9"/>
        <v>1.5</v>
      </c>
      <c r="W25" s="50">
        <f t="shared" si="9"/>
        <v>1</v>
      </c>
      <c r="X25" s="50">
        <f t="shared" si="9"/>
        <v>1</v>
      </c>
      <c r="Y25" s="50">
        <f t="shared" si="9"/>
        <v>22</v>
      </c>
      <c r="Z25" s="50"/>
      <c r="AA25" s="50">
        <f>(AA19+AA20)/2</f>
        <v>4</v>
      </c>
      <c r="AB25" s="50"/>
      <c r="AC25" s="50"/>
      <c r="AD25" s="51">
        <f>(AD19+AD20)/2</f>
        <v>4.5</v>
      </c>
      <c r="AG25" s="5"/>
      <c r="AH25" s="83">
        <v>4</v>
      </c>
      <c r="AI25" s="50"/>
      <c r="AJ25" s="50"/>
      <c r="AK25" s="50"/>
      <c r="AL25" s="50"/>
      <c r="AM25" s="50"/>
      <c r="AN25" s="50"/>
      <c r="AO25" s="50"/>
      <c r="AP25" s="50"/>
      <c r="AQ25" s="50"/>
      <c r="AR25" s="50"/>
      <c r="AS25" s="50"/>
      <c r="AT25" s="50"/>
      <c r="AU25" s="50"/>
      <c r="AV25" s="50"/>
      <c r="AW25" s="50"/>
      <c r="AX25" s="50"/>
      <c r="AY25" s="51"/>
      <c r="AZ25" s="113"/>
      <c r="BA25" s="213"/>
      <c r="BB25" s="5"/>
      <c r="BC25" s="218">
        <v>4</v>
      </c>
      <c r="BD25" s="58"/>
      <c r="BE25" s="50"/>
      <c r="BF25" s="50"/>
      <c r="BG25" s="50"/>
      <c r="BH25" s="50"/>
      <c r="BI25" s="50"/>
      <c r="BJ25" s="50"/>
      <c r="BK25" s="50"/>
      <c r="BL25" s="50"/>
      <c r="BM25" s="50"/>
      <c r="BN25" s="50"/>
      <c r="BO25" s="50"/>
      <c r="BP25" s="50"/>
      <c r="BQ25" s="50"/>
      <c r="BR25" s="50"/>
      <c r="BS25" s="50"/>
      <c r="BT25" s="50"/>
      <c r="BU25" s="50"/>
      <c r="BV25" s="50"/>
      <c r="BW25" s="50"/>
      <c r="BX25" s="50"/>
      <c r="BY25" s="50"/>
      <c r="BZ25" s="50"/>
      <c r="CA25" s="50"/>
      <c r="CB25" s="50"/>
      <c r="CC25" s="50"/>
      <c r="CD25" s="50"/>
      <c r="CE25" s="51"/>
      <c r="CH25" s="5"/>
      <c r="CI25" s="218">
        <v>4</v>
      </c>
      <c r="CJ25" s="58"/>
      <c r="CK25" s="58"/>
      <c r="CL25" s="58"/>
      <c r="CM25" s="58"/>
      <c r="CN25" s="58"/>
      <c r="CO25" s="58"/>
      <c r="CP25" s="58"/>
      <c r="CQ25" s="58"/>
      <c r="CR25" s="58"/>
      <c r="CS25" s="58"/>
      <c r="CT25" s="58"/>
      <c r="CU25" s="58"/>
      <c r="CV25" s="58"/>
      <c r="CW25" s="58"/>
      <c r="CX25" s="58"/>
      <c r="CY25" s="58"/>
      <c r="CZ25" s="58"/>
      <c r="DA25" s="58"/>
      <c r="DB25" s="58"/>
      <c r="DE25" s="5"/>
      <c r="DF25" s="218">
        <v>5</v>
      </c>
      <c r="DG25" s="227">
        <f>DG20</f>
        <v>1</v>
      </c>
      <c r="DH25" s="227">
        <f t="shared" ref="DH25:EE25" si="10">DH20</f>
        <v>1</v>
      </c>
      <c r="DI25" s="227">
        <f t="shared" si="10"/>
        <v>1</v>
      </c>
      <c r="DJ25" s="227">
        <f t="shared" si="10"/>
        <v>1</v>
      </c>
      <c r="DK25" s="227">
        <f t="shared" si="10"/>
        <v>3</v>
      </c>
      <c r="DL25" s="227">
        <f t="shared" si="10"/>
        <v>2</v>
      </c>
      <c r="DM25" s="227">
        <f t="shared" si="10"/>
        <v>2</v>
      </c>
      <c r="DN25" s="227">
        <f t="shared" si="10"/>
        <v>2</v>
      </c>
      <c r="DO25" s="227">
        <f t="shared" si="10"/>
        <v>1</v>
      </c>
      <c r="DP25" s="227">
        <f t="shared" si="10"/>
        <v>1</v>
      </c>
      <c r="DQ25" s="227">
        <f t="shared" si="10"/>
        <v>1</v>
      </c>
      <c r="DR25" s="227">
        <f t="shared" si="10"/>
        <v>0</v>
      </c>
      <c r="DS25" s="227">
        <f t="shared" si="10"/>
        <v>3</v>
      </c>
      <c r="DT25" s="227">
        <f t="shared" si="10"/>
        <v>1</v>
      </c>
      <c r="DU25" s="227">
        <f t="shared" si="10"/>
        <v>1</v>
      </c>
      <c r="DV25" s="227">
        <f t="shared" si="10"/>
        <v>1</v>
      </c>
      <c r="DW25" s="227">
        <f t="shared" si="10"/>
        <v>1</v>
      </c>
      <c r="DX25" s="227">
        <f t="shared" si="10"/>
        <v>1</v>
      </c>
      <c r="DY25" s="227">
        <f t="shared" si="10"/>
        <v>1</v>
      </c>
      <c r="DZ25" s="227">
        <f t="shared" si="10"/>
        <v>1</v>
      </c>
      <c r="EA25" s="227">
        <f t="shared" si="10"/>
        <v>2</v>
      </c>
      <c r="EB25" s="227">
        <f t="shared" si="10"/>
        <v>2</v>
      </c>
      <c r="EC25" s="227">
        <f t="shared" si="10"/>
        <v>30</v>
      </c>
      <c r="ED25" s="227"/>
      <c r="EE25" s="227">
        <f t="shared" si="10"/>
        <v>5</v>
      </c>
      <c r="EF25" s="227"/>
      <c r="EG25" s="227"/>
      <c r="EH25" s="227">
        <f t="shared" ref="EH25" si="11">EH20</f>
        <v>5</v>
      </c>
      <c r="EK25" s="5"/>
      <c r="EL25" s="218">
        <v>4</v>
      </c>
      <c r="EM25" s="227" t="str">
        <f>EM20</f>
        <v/>
      </c>
      <c r="EN25" s="227" t="str">
        <f t="shared" ref="EN25:FK25" si="12">EN20</f>
        <v/>
      </c>
      <c r="EO25" s="227" t="str">
        <f t="shared" si="12"/>
        <v/>
      </c>
      <c r="EP25" s="227" t="str">
        <f t="shared" si="12"/>
        <v/>
      </c>
      <c r="EQ25" s="227" t="str">
        <f t="shared" si="12"/>
        <v/>
      </c>
      <c r="ER25" s="227" t="str">
        <f t="shared" si="12"/>
        <v/>
      </c>
      <c r="ES25" s="227" t="str">
        <f t="shared" si="12"/>
        <v/>
      </c>
      <c r="ET25" s="227" t="str">
        <f t="shared" si="12"/>
        <v/>
      </c>
      <c r="EU25" s="227" t="str">
        <f t="shared" si="12"/>
        <v/>
      </c>
      <c r="EV25" s="227" t="str">
        <f t="shared" si="12"/>
        <v/>
      </c>
      <c r="EW25" s="227" t="str">
        <f t="shared" si="12"/>
        <v/>
      </c>
      <c r="EX25" s="227" t="str">
        <f t="shared" si="12"/>
        <v/>
      </c>
      <c r="EY25" s="227" t="str">
        <f t="shared" si="12"/>
        <v/>
      </c>
      <c r="EZ25" s="227" t="str">
        <f t="shared" si="12"/>
        <v/>
      </c>
      <c r="FA25" s="227" t="str">
        <f t="shared" si="12"/>
        <v/>
      </c>
      <c r="FB25" s="227" t="str">
        <f t="shared" si="12"/>
        <v/>
      </c>
      <c r="FC25" s="227" t="str">
        <f t="shared" si="12"/>
        <v/>
      </c>
      <c r="FD25" s="227" t="str">
        <f t="shared" si="12"/>
        <v/>
      </c>
      <c r="FE25" s="227" t="str">
        <f t="shared" si="12"/>
        <v/>
      </c>
      <c r="FF25" s="227" t="str">
        <f t="shared" si="12"/>
        <v/>
      </c>
      <c r="FG25" s="227"/>
      <c r="FH25" s="227" t="str">
        <f t="shared" si="12"/>
        <v/>
      </c>
      <c r="FI25" s="227"/>
      <c r="FJ25" s="227"/>
      <c r="FK25" s="227" t="str">
        <f t="shared" si="12"/>
        <v/>
      </c>
      <c r="FN25" s="5"/>
      <c r="FO25" s="218">
        <v>4</v>
      </c>
      <c r="FP25" s="227">
        <f>(FP20+FP19)/2</f>
        <v>3.5</v>
      </c>
      <c r="FQ25" s="227">
        <f t="shared" ref="FQ25:GE25" si="13">(FQ20+FQ19)/2</f>
        <v>1</v>
      </c>
      <c r="FR25" s="227">
        <f t="shared" si="13"/>
        <v>3</v>
      </c>
      <c r="FS25" s="227">
        <f t="shared" si="13"/>
        <v>0.5</v>
      </c>
      <c r="FT25" s="227">
        <f t="shared" si="13"/>
        <v>2.5</v>
      </c>
      <c r="FU25" s="227">
        <f t="shared" si="13"/>
        <v>1</v>
      </c>
      <c r="FV25" s="227">
        <f t="shared" si="13"/>
        <v>0.5</v>
      </c>
      <c r="FW25" s="227">
        <f t="shared" si="13"/>
        <v>1.5</v>
      </c>
      <c r="FX25" s="227">
        <f t="shared" si="13"/>
        <v>1</v>
      </c>
      <c r="FY25" s="227">
        <f t="shared" si="13"/>
        <v>2.5</v>
      </c>
      <c r="FZ25" s="227">
        <f t="shared" si="13"/>
        <v>17</v>
      </c>
      <c r="GA25" s="227"/>
      <c r="GB25" s="227">
        <f t="shared" si="13"/>
        <v>4</v>
      </c>
      <c r="GC25" s="227"/>
      <c r="GD25" s="227"/>
      <c r="GE25" s="227">
        <f t="shared" si="13"/>
        <v>5</v>
      </c>
      <c r="GH25" s="5"/>
      <c r="GI25" s="218">
        <v>4</v>
      </c>
      <c r="GJ25" s="227">
        <f>(GJ19+GJ18)/2</f>
        <v>3</v>
      </c>
      <c r="GK25" s="227">
        <f t="shared" ref="GK25:HJ25" si="14">(GK19+GK18)/2</f>
        <v>2</v>
      </c>
      <c r="GL25" s="227">
        <f t="shared" si="14"/>
        <v>2</v>
      </c>
      <c r="GM25" s="227">
        <f t="shared" si="14"/>
        <v>3</v>
      </c>
      <c r="GN25" s="227">
        <f t="shared" si="14"/>
        <v>1.5</v>
      </c>
      <c r="GO25" s="227">
        <f t="shared" si="14"/>
        <v>2</v>
      </c>
      <c r="GP25" s="227">
        <f t="shared" si="14"/>
        <v>1.5</v>
      </c>
      <c r="GQ25" s="227">
        <f t="shared" si="14"/>
        <v>1</v>
      </c>
      <c r="GR25" s="227">
        <f t="shared" si="14"/>
        <v>1</v>
      </c>
      <c r="GS25" s="227">
        <f t="shared" si="14"/>
        <v>1.5</v>
      </c>
      <c r="GT25" s="227">
        <f t="shared" si="14"/>
        <v>1</v>
      </c>
      <c r="GU25" s="227">
        <f t="shared" si="14"/>
        <v>2</v>
      </c>
      <c r="GV25" s="227">
        <f t="shared" si="14"/>
        <v>1</v>
      </c>
      <c r="GW25" s="227">
        <f t="shared" si="14"/>
        <v>0.5</v>
      </c>
      <c r="GX25" s="227">
        <f t="shared" si="14"/>
        <v>1.5</v>
      </c>
      <c r="GY25" s="227">
        <f t="shared" si="14"/>
        <v>1</v>
      </c>
      <c r="GZ25" s="227">
        <f t="shared" si="14"/>
        <v>0</v>
      </c>
      <c r="HA25" s="227">
        <f t="shared" si="14"/>
        <v>2</v>
      </c>
      <c r="HB25" s="227">
        <f t="shared" si="14"/>
        <v>3</v>
      </c>
      <c r="HC25" s="227">
        <f t="shared" si="14"/>
        <v>2</v>
      </c>
      <c r="HD25" s="227">
        <f t="shared" si="14"/>
        <v>1</v>
      </c>
      <c r="HE25" s="227">
        <f t="shared" si="14"/>
        <v>33.5</v>
      </c>
      <c r="HF25" s="227"/>
      <c r="HG25" s="227">
        <f t="shared" si="14"/>
        <v>4</v>
      </c>
      <c r="HH25" s="227"/>
      <c r="HI25" s="227"/>
      <c r="HJ25" s="227">
        <f t="shared" si="14"/>
        <v>5</v>
      </c>
    </row>
    <row r="26" spans="1:219" x14ac:dyDescent="0.25">
      <c r="A26" s="5"/>
      <c r="B26" s="83">
        <v>3</v>
      </c>
      <c r="C26" s="50">
        <f t="shared" ref="C26:Y26" si="15">(C12+C13+C14+C15+C16+C11+C17+C18)/8</f>
        <v>1.875</v>
      </c>
      <c r="D26" s="50">
        <f t="shared" si="15"/>
        <v>0.75</v>
      </c>
      <c r="E26" s="50">
        <f t="shared" si="15"/>
        <v>0.625</v>
      </c>
      <c r="F26" s="50">
        <f t="shared" si="15"/>
        <v>1</v>
      </c>
      <c r="G26" s="50">
        <f t="shared" si="15"/>
        <v>0.75</v>
      </c>
      <c r="H26" s="179">
        <f t="shared" si="15"/>
        <v>1.125</v>
      </c>
      <c r="I26" s="50">
        <f t="shared" si="15"/>
        <v>0</v>
      </c>
      <c r="J26" s="50">
        <f t="shared" si="15"/>
        <v>1</v>
      </c>
      <c r="K26" s="50">
        <f t="shared" si="15"/>
        <v>0.5</v>
      </c>
      <c r="L26" s="179">
        <f t="shared" si="15"/>
        <v>1.125</v>
      </c>
      <c r="M26" s="50">
        <f t="shared" si="15"/>
        <v>0.5</v>
      </c>
      <c r="N26" s="50">
        <f t="shared" si="15"/>
        <v>0.75</v>
      </c>
      <c r="O26" s="50">
        <f t="shared" si="15"/>
        <v>0.375</v>
      </c>
      <c r="P26" s="50">
        <f t="shared" si="15"/>
        <v>1</v>
      </c>
      <c r="Q26" s="179">
        <f t="shared" si="15"/>
        <v>0.625</v>
      </c>
      <c r="R26" s="50">
        <f t="shared" si="15"/>
        <v>0.625</v>
      </c>
      <c r="S26" s="50">
        <f t="shared" si="15"/>
        <v>0.75</v>
      </c>
      <c r="T26" s="50">
        <f t="shared" si="15"/>
        <v>0.5</v>
      </c>
      <c r="U26" s="50">
        <f t="shared" si="15"/>
        <v>0.25</v>
      </c>
      <c r="V26" s="179">
        <f t="shared" si="15"/>
        <v>1.75</v>
      </c>
      <c r="W26" s="50">
        <f t="shared" si="15"/>
        <v>0.25</v>
      </c>
      <c r="X26" s="50">
        <f t="shared" si="15"/>
        <v>0.375</v>
      </c>
      <c r="Y26" s="50">
        <f t="shared" si="15"/>
        <v>16.5</v>
      </c>
      <c r="Z26" s="50"/>
      <c r="AA26" s="50">
        <f>(AA12+AA13+AA14+AA15+AA16+AA11+AA17+AA18)/8</f>
        <v>3</v>
      </c>
      <c r="AB26" s="50"/>
      <c r="AC26" s="50"/>
      <c r="AD26" s="51">
        <f>(AD12+AD13+AD14+AD15+AD16+AD11+AD17+AD18)/8</f>
        <v>4.625</v>
      </c>
      <c r="AG26" s="5"/>
      <c r="AH26" s="83">
        <v>3</v>
      </c>
      <c r="AI26" s="50">
        <f>AI20</f>
        <v>1</v>
      </c>
      <c r="AJ26" s="50">
        <f t="shared" ref="AJ26:AY26" si="16">AJ20</f>
        <v>0</v>
      </c>
      <c r="AK26" s="50">
        <f t="shared" si="16"/>
        <v>1</v>
      </c>
      <c r="AL26" s="50">
        <f t="shared" si="16"/>
        <v>0</v>
      </c>
      <c r="AM26" s="50">
        <f t="shared" si="16"/>
        <v>0</v>
      </c>
      <c r="AN26" s="50">
        <f t="shared" si="16"/>
        <v>0</v>
      </c>
      <c r="AO26" s="50">
        <f t="shared" si="16"/>
        <v>0</v>
      </c>
      <c r="AP26" s="50">
        <f t="shared" si="16"/>
        <v>2</v>
      </c>
      <c r="AQ26" s="50">
        <f t="shared" si="16"/>
        <v>2</v>
      </c>
      <c r="AR26" s="50">
        <f t="shared" si="16"/>
        <v>0</v>
      </c>
      <c r="AS26" s="50">
        <f t="shared" si="16"/>
        <v>0</v>
      </c>
      <c r="AT26" s="50">
        <f t="shared" si="16"/>
        <v>6</v>
      </c>
      <c r="AU26" s="50"/>
      <c r="AV26" s="50">
        <f t="shared" si="16"/>
        <v>3</v>
      </c>
      <c r="AW26" s="50"/>
      <c r="AX26" s="50"/>
      <c r="AY26" s="51">
        <f t="shared" si="16"/>
        <v>5</v>
      </c>
      <c r="AZ26" s="113"/>
      <c r="BA26" s="213"/>
      <c r="BB26" s="5"/>
      <c r="BC26" s="218">
        <v>3</v>
      </c>
      <c r="BD26" s="58">
        <f>(BD20+BD21+BD22+BD19+BD18+BD17+BD16+BD15+BD14)/9</f>
        <v>1.7777777777777777</v>
      </c>
      <c r="BE26" s="50">
        <f t="shared" ref="BE26:CE26" si="17">(BE20+BE21+BE22+BE19+BE18+BE17+BE16+BE15+BE14)/9</f>
        <v>0.22222222222222221</v>
      </c>
      <c r="BF26" s="50">
        <f t="shared" si="17"/>
        <v>0.88888888888888884</v>
      </c>
      <c r="BG26" s="50">
        <f t="shared" si="17"/>
        <v>0.66666666666666663</v>
      </c>
      <c r="BH26" s="50">
        <f t="shared" si="17"/>
        <v>1</v>
      </c>
      <c r="BI26" s="50">
        <f t="shared" si="17"/>
        <v>1.5555555555555556</v>
      </c>
      <c r="BJ26" s="50">
        <f t="shared" si="17"/>
        <v>1</v>
      </c>
      <c r="BK26" s="50">
        <f t="shared" si="17"/>
        <v>0.55555555555555558</v>
      </c>
      <c r="BL26" s="50">
        <f t="shared" si="17"/>
        <v>1.3333333333333333</v>
      </c>
      <c r="BM26" s="50">
        <f t="shared" si="17"/>
        <v>0.88888888888888884</v>
      </c>
      <c r="BN26" s="50">
        <f t="shared" si="17"/>
        <v>0.1111111111111111</v>
      </c>
      <c r="BO26" s="50">
        <f t="shared" si="17"/>
        <v>0.22222222222222221</v>
      </c>
      <c r="BP26" s="50">
        <f t="shared" si="17"/>
        <v>0.44444444444444442</v>
      </c>
      <c r="BQ26" s="50">
        <f t="shared" si="17"/>
        <v>0.22222222222222221</v>
      </c>
      <c r="BR26" s="50">
        <f t="shared" si="17"/>
        <v>0.22222222222222221</v>
      </c>
      <c r="BS26" s="50">
        <f t="shared" si="17"/>
        <v>0.33333333333333331</v>
      </c>
      <c r="BT26" s="50">
        <f t="shared" si="17"/>
        <v>1.8888888888888888</v>
      </c>
      <c r="BU26" s="50">
        <f t="shared" si="17"/>
        <v>1</v>
      </c>
      <c r="BV26" s="50">
        <f t="shared" si="17"/>
        <v>1</v>
      </c>
      <c r="BW26" s="50">
        <f t="shared" si="17"/>
        <v>0.66666666666666663</v>
      </c>
      <c r="BX26" s="50">
        <f t="shared" si="17"/>
        <v>0.88888888888888884</v>
      </c>
      <c r="BY26" s="50">
        <f t="shared" si="17"/>
        <v>1.3333333333333333</v>
      </c>
      <c r="BZ26" s="50">
        <f t="shared" si="17"/>
        <v>18.222222222222221</v>
      </c>
      <c r="CA26" s="50"/>
      <c r="CB26" s="50">
        <f t="shared" si="17"/>
        <v>3</v>
      </c>
      <c r="CC26" s="50"/>
      <c r="CD26" s="50"/>
      <c r="CE26" s="51">
        <f t="shared" si="17"/>
        <v>4.7777777777777777</v>
      </c>
      <c r="CH26" s="5"/>
      <c r="CI26" s="218">
        <v>3</v>
      </c>
      <c r="CJ26" s="58">
        <f>CJ22</f>
        <v>0</v>
      </c>
      <c r="CK26" s="58">
        <f t="shared" ref="CK26:DB26" si="18">CK22</f>
        <v>0</v>
      </c>
      <c r="CL26" s="58">
        <f t="shared" si="18"/>
        <v>1</v>
      </c>
      <c r="CM26" s="58">
        <f t="shared" si="18"/>
        <v>0</v>
      </c>
      <c r="CN26" s="58">
        <f t="shared" si="18"/>
        <v>1</v>
      </c>
      <c r="CO26" s="58">
        <f t="shared" si="18"/>
        <v>1</v>
      </c>
      <c r="CP26" s="58">
        <f t="shared" si="18"/>
        <v>0</v>
      </c>
      <c r="CQ26" s="58">
        <f t="shared" si="18"/>
        <v>1</v>
      </c>
      <c r="CR26" s="58">
        <f t="shared" si="18"/>
        <v>0</v>
      </c>
      <c r="CS26" s="58">
        <f t="shared" si="18"/>
        <v>3</v>
      </c>
      <c r="CT26" s="58">
        <f t="shared" si="18"/>
        <v>0</v>
      </c>
      <c r="CU26" s="58">
        <f t="shared" si="18"/>
        <v>0</v>
      </c>
      <c r="CV26" s="58">
        <f t="shared" si="18"/>
        <v>2</v>
      </c>
      <c r="CW26" s="58">
        <f t="shared" si="18"/>
        <v>9</v>
      </c>
      <c r="CX26" s="58"/>
      <c r="CY26" s="58">
        <f t="shared" si="18"/>
        <v>3</v>
      </c>
      <c r="CZ26" s="58"/>
      <c r="DA26" s="58"/>
      <c r="DB26" s="58">
        <f t="shared" si="18"/>
        <v>5</v>
      </c>
      <c r="DE26" s="5"/>
      <c r="DF26" s="218">
        <v>4</v>
      </c>
      <c r="DG26" s="227">
        <f>(DG12+DG13+DG14+DG15+DG16+DG17+DG18+DG19)/8</f>
        <v>0.75</v>
      </c>
      <c r="DH26" s="228">
        <f t="shared" ref="DH26:EE26" si="19">(DH12+DH13+DH14+DH15+DH16+DH17+DH18+DH19)/8</f>
        <v>1.375</v>
      </c>
      <c r="DI26" s="227">
        <f t="shared" si="19"/>
        <v>1</v>
      </c>
      <c r="DJ26" s="227">
        <f t="shared" si="19"/>
        <v>0.625</v>
      </c>
      <c r="DK26" s="227">
        <f t="shared" si="19"/>
        <v>2.625</v>
      </c>
      <c r="DL26" s="227">
        <f t="shared" si="19"/>
        <v>1.625</v>
      </c>
      <c r="DM26" s="227">
        <f t="shared" si="19"/>
        <v>2</v>
      </c>
      <c r="DN26" s="227">
        <f t="shared" si="19"/>
        <v>2</v>
      </c>
      <c r="DO26" s="227">
        <f t="shared" si="19"/>
        <v>1</v>
      </c>
      <c r="DP26" s="228">
        <f t="shared" si="19"/>
        <v>1.625</v>
      </c>
      <c r="DQ26" s="227">
        <f t="shared" si="19"/>
        <v>0.125</v>
      </c>
      <c r="DR26" s="227">
        <f t="shared" si="19"/>
        <v>0</v>
      </c>
      <c r="DS26" s="227">
        <f t="shared" si="19"/>
        <v>1.375</v>
      </c>
      <c r="DT26" s="227">
        <f t="shared" si="19"/>
        <v>1</v>
      </c>
      <c r="DU26" s="227">
        <f t="shared" si="19"/>
        <v>0.375</v>
      </c>
      <c r="DV26" s="227">
        <f t="shared" si="19"/>
        <v>0.25</v>
      </c>
      <c r="DW26" s="227">
        <f t="shared" si="19"/>
        <v>0.375</v>
      </c>
      <c r="DX26" s="227">
        <f t="shared" si="19"/>
        <v>0.25</v>
      </c>
      <c r="DY26" s="227">
        <f t="shared" si="19"/>
        <v>0.25</v>
      </c>
      <c r="DZ26" s="227">
        <f t="shared" si="19"/>
        <v>1</v>
      </c>
      <c r="EA26" s="227">
        <f t="shared" si="19"/>
        <v>1.5</v>
      </c>
      <c r="EB26" s="227">
        <f t="shared" si="19"/>
        <v>1.625</v>
      </c>
      <c r="EC26" s="227">
        <f t="shared" si="19"/>
        <v>22.75</v>
      </c>
      <c r="ED26" s="227"/>
      <c r="EE26" s="227">
        <f t="shared" si="19"/>
        <v>4</v>
      </c>
      <c r="EF26" s="227"/>
      <c r="EG26" s="227"/>
      <c r="EH26" s="227">
        <f t="shared" ref="EH26" si="20">(EH12+EH13+EH14+EH15+EH16+EH17+EH18+EH19)/8</f>
        <v>4.625</v>
      </c>
      <c r="EK26" s="5"/>
      <c r="EL26" s="218">
        <v>3</v>
      </c>
      <c r="EM26" s="227">
        <f>(EM13+EM14+EM15+EM16+EM17+EM18+EM19)/7</f>
        <v>0.8571428571428571</v>
      </c>
      <c r="EN26" s="227">
        <f t="shared" ref="EN26:FK26" si="21">(EN13+EN14+EN15+EN16+EN17+EN18+EN19)/7</f>
        <v>0.5714285714285714</v>
      </c>
      <c r="EO26" s="227">
        <f t="shared" si="21"/>
        <v>1</v>
      </c>
      <c r="EP26" s="227">
        <f t="shared" si="21"/>
        <v>0.8571428571428571</v>
      </c>
      <c r="EQ26" s="227">
        <f t="shared" si="21"/>
        <v>0.14285714285714285</v>
      </c>
      <c r="ER26" s="227">
        <f t="shared" si="21"/>
        <v>2</v>
      </c>
      <c r="ES26" s="227">
        <f t="shared" si="21"/>
        <v>0.5714285714285714</v>
      </c>
      <c r="ET26" s="227">
        <f t="shared" si="21"/>
        <v>1.2857142857142858</v>
      </c>
      <c r="EU26" s="227">
        <f t="shared" si="21"/>
        <v>0</v>
      </c>
      <c r="EV26" s="227">
        <f t="shared" si="21"/>
        <v>0</v>
      </c>
      <c r="EW26" s="227">
        <f t="shared" si="21"/>
        <v>0.42857142857142855</v>
      </c>
      <c r="EX26" s="227">
        <f t="shared" si="21"/>
        <v>0.14285714285714285</v>
      </c>
      <c r="EY26" s="227">
        <f t="shared" si="21"/>
        <v>0</v>
      </c>
      <c r="EZ26" s="227">
        <f t="shared" si="21"/>
        <v>0.7142857142857143</v>
      </c>
      <c r="FA26" s="227">
        <f t="shared" si="21"/>
        <v>0</v>
      </c>
      <c r="FB26" s="227">
        <f t="shared" si="21"/>
        <v>1.4285714285714286</v>
      </c>
      <c r="FC26" s="227">
        <f t="shared" si="21"/>
        <v>0.42857142857142855</v>
      </c>
      <c r="FD26" s="227">
        <f t="shared" si="21"/>
        <v>0.2857142857142857</v>
      </c>
      <c r="FE26" s="227">
        <f t="shared" si="21"/>
        <v>0</v>
      </c>
      <c r="FF26" s="227">
        <f t="shared" si="21"/>
        <v>10.714285714285714</v>
      </c>
      <c r="FG26" s="227"/>
      <c r="FH26" s="227">
        <f t="shared" si="21"/>
        <v>3</v>
      </c>
      <c r="FI26" s="227"/>
      <c r="FJ26" s="227"/>
      <c r="FK26" s="227">
        <f t="shared" si="21"/>
        <v>4.5714285714285712</v>
      </c>
      <c r="FN26" s="5"/>
      <c r="FO26" s="218">
        <v>3</v>
      </c>
      <c r="FP26" s="227">
        <f>(FP13+FP14+FP15+FP16+FP17+FP18+FP12)/7</f>
        <v>2.8571428571428572</v>
      </c>
      <c r="FQ26" s="227">
        <f t="shared" ref="FQ26:GE26" si="22">(FQ13+FQ14+FQ15+FQ16+FQ17+FQ18+FQ12)/7</f>
        <v>0.42857142857142855</v>
      </c>
      <c r="FR26" s="227">
        <f t="shared" si="22"/>
        <v>2.2857142857142856</v>
      </c>
      <c r="FS26" s="228">
        <f t="shared" si="22"/>
        <v>0.5714285714285714</v>
      </c>
      <c r="FT26" s="227">
        <f t="shared" si="22"/>
        <v>2.4285714285714284</v>
      </c>
      <c r="FU26" s="227">
        <f t="shared" si="22"/>
        <v>0.8571428571428571</v>
      </c>
      <c r="FV26" s="227">
        <f t="shared" si="22"/>
        <v>0.7142857142857143</v>
      </c>
      <c r="FW26" s="228">
        <f t="shared" si="22"/>
        <v>1.5714285714285714</v>
      </c>
      <c r="FX26" s="227">
        <f t="shared" si="22"/>
        <v>0.7142857142857143</v>
      </c>
      <c r="FY26" s="227">
        <f t="shared" si="22"/>
        <v>0.7142857142857143</v>
      </c>
      <c r="FZ26" s="227">
        <f t="shared" si="22"/>
        <v>13.142857142857142</v>
      </c>
      <c r="GA26" s="227"/>
      <c r="GB26" s="227">
        <f t="shared" si="22"/>
        <v>3</v>
      </c>
      <c r="GC26" s="227"/>
      <c r="GD26" s="227"/>
      <c r="GE26" s="227">
        <f t="shared" si="22"/>
        <v>4.5714285714285712</v>
      </c>
      <c r="GH26" s="5"/>
      <c r="GI26" s="218">
        <v>3</v>
      </c>
      <c r="GJ26" s="227">
        <f>(GJ13+GJ14+GJ15+GJ16+GJ17)/5</f>
        <v>2.6</v>
      </c>
      <c r="GK26" s="227">
        <f t="shared" ref="GK26:HJ26" si="23">(GK13+GK14+GK15+GK16+GK17)/5</f>
        <v>0.4</v>
      </c>
      <c r="GL26" s="227">
        <f t="shared" si="23"/>
        <v>2</v>
      </c>
      <c r="GM26" s="227">
        <f t="shared" si="23"/>
        <v>2.8</v>
      </c>
      <c r="GN26" s="227">
        <f t="shared" si="23"/>
        <v>1</v>
      </c>
      <c r="GO26" s="227">
        <f t="shared" si="23"/>
        <v>1.6</v>
      </c>
      <c r="GP26" s="228">
        <f t="shared" si="23"/>
        <v>3</v>
      </c>
      <c r="GQ26" s="227">
        <f t="shared" si="23"/>
        <v>0.8</v>
      </c>
      <c r="GR26" s="228">
        <f t="shared" si="23"/>
        <v>1.6</v>
      </c>
      <c r="GS26" s="227">
        <f t="shared" si="23"/>
        <v>1</v>
      </c>
      <c r="GT26" s="227">
        <f t="shared" si="23"/>
        <v>0.6</v>
      </c>
      <c r="GU26" s="227">
        <f t="shared" si="23"/>
        <v>1</v>
      </c>
      <c r="GV26" s="227">
        <f t="shared" si="23"/>
        <v>0.6</v>
      </c>
      <c r="GW26" s="228">
        <f t="shared" si="23"/>
        <v>1</v>
      </c>
      <c r="GX26" s="227">
        <f t="shared" si="23"/>
        <v>0.6</v>
      </c>
      <c r="GY26" s="227">
        <f t="shared" si="23"/>
        <v>0.8</v>
      </c>
      <c r="GZ26" s="228">
        <f t="shared" si="23"/>
        <v>0.6</v>
      </c>
      <c r="HA26" s="227">
        <f t="shared" si="23"/>
        <v>2</v>
      </c>
      <c r="HB26" s="227">
        <f t="shared" si="23"/>
        <v>1</v>
      </c>
      <c r="HC26" s="227">
        <f t="shared" si="23"/>
        <v>1</v>
      </c>
      <c r="HD26" s="227">
        <f t="shared" si="23"/>
        <v>1</v>
      </c>
      <c r="HE26" s="227">
        <f t="shared" si="23"/>
        <v>27</v>
      </c>
      <c r="HF26" s="227"/>
      <c r="HG26" s="227">
        <f t="shared" si="23"/>
        <v>3</v>
      </c>
      <c r="HH26" s="227"/>
      <c r="HI26" s="227"/>
      <c r="HJ26" s="227">
        <f t="shared" si="23"/>
        <v>5</v>
      </c>
    </row>
    <row r="27" spans="1:219" x14ac:dyDescent="0.25">
      <c r="A27" s="5"/>
      <c r="B27" s="202">
        <v>2</v>
      </c>
      <c r="C27" s="50">
        <f t="shared" ref="C27:Y27" si="24">(C4+C8+C7+C6+C5+C9+C10)/7</f>
        <v>0.5714285714285714</v>
      </c>
      <c r="D27" s="50">
        <f t="shared" si="24"/>
        <v>0</v>
      </c>
      <c r="E27" s="50">
        <f t="shared" si="24"/>
        <v>0.2857142857142857</v>
      </c>
      <c r="F27" s="50">
        <f t="shared" si="24"/>
        <v>1</v>
      </c>
      <c r="G27" s="50">
        <f t="shared" si="24"/>
        <v>0.7142857142857143</v>
      </c>
      <c r="H27" s="50">
        <f t="shared" si="24"/>
        <v>0.8571428571428571</v>
      </c>
      <c r="I27" s="50">
        <f t="shared" si="24"/>
        <v>0</v>
      </c>
      <c r="J27" s="50">
        <f t="shared" si="24"/>
        <v>0.5714285714285714</v>
      </c>
      <c r="K27" s="50">
        <f t="shared" si="24"/>
        <v>0.2857142857142857</v>
      </c>
      <c r="L27" s="50">
        <f t="shared" si="24"/>
        <v>0.14285714285714285</v>
      </c>
      <c r="M27" s="50">
        <f t="shared" si="24"/>
        <v>0.5714285714285714</v>
      </c>
      <c r="N27" s="50">
        <f t="shared" si="24"/>
        <v>0.7142857142857143</v>
      </c>
      <c r="O27" s="50">
        <f t="shared" si="24"/>
        <v>0.2857142857142857</v>
      </c>
      <c r="P27" s="50">
        <f t="shared" si="24"/>
        <v>1</v>
      </c>
      <c r="Q27" s="50">
        <f t="shared" si="24"/>
        <v>0</v>
      </c>
      <c r="R27" s="50">
        <f t="shared" si="24"/>
        <v>0</v>
      </c>
      <c r="S27" s="50">
        <f t="shared" si="24"/>
        <v>0.7142857142857143</v>
      </c>
      <c r="T27" s="50">
        <f t="shared" si="24"/>
        <v>0.2857142857142857</v>
      </c>
      <c r="U27" s="50">
        <f t="shared" si="24"/>
        <v>0.2857142857142857</v>
      </c>
      <c r="V27" s="50">
        <f t="shared" si="24"/>
        <v>1</v>
      </c>
      <c r="W27" s="50">
        <f t="shared" si="24"/>
        <v>0.2857142857142857</v>
      </c>
      <c r="X27" s="50">
        <f t="shared" si="24"/>
        <v>0.14285714285714285</v>
      </c>
      <c r="Y27" s="50">
        <f t="shared" si="24"/>
        <v>9.7142857142857135</v>
      </c>
      <c r="Z27" s="50"/>
      <c r="AA27" s="50">
        <f>(AA4+AA8+AA7+AA6+AA5+AA9+AA10)/7</f>
        <v>2</v>
      </c>
      <c r="AB27" s="50"/>
      <c r="AC27" s="50"/>
      <c r="AD27" s="51">
        <f>(AD4+AD8+AD7+AD6+AD5+AD9+AD10)/7</f>
        <v>3.4285714285714284</v>
      </c>
      <c r="AG27" s="5"/>
      <c r="AH27" s="202">
        <v>2</v>
      </c>
      <c r="AI27" s="50">
        <f>(AI4+AI8+AI7+AI6+AI5+AI9+AI10+AI11+AI12+AI13+AI14+AI15+AI16+AI17+AI18+AI19)/16</f>
        <v>0.3125</v>
      </c>
      <c r="AJ27" s="50">
        <f t="shared" ref="AJ27:AY27" si="25">(AJ4+AJ8+AJ7+AJ6+AJ5+AJ9+AJ10+AJ11+AJ12+AJ13+AJ14+AJ15+AJ16+AJ17+AJ18+AJ19)/16</f>
        <v>0</v>
      </c>
      <c r="AK27" s="50">
        <f t="shared" si="25"/>
        <v>0.1875</v>
      </c>
      <c r="AL27" s="50">
        <f t="shared" si="25"/>
        <v>0.125</v>
      </c>
      <c r="AM27" s="50">
        <f t="shared" si="25"/>
        <v>0</v>
      </c>
      <c r="AN27" s="50">
        <f t="shared" si="25"/>
        <v>6.25E-2</v>
      </c>
      <c r="AO27" s="50">
        <f t="shared" si="25"/>
        <v>0.125</v>
      </c>
      <c r="AP27" s="50">
        <f t="shared" si="25"/>
        <v>0.4375</v>
      </c>
      <c r="AQ27" s="50">
        <f t="shared" si="25"/>
        <v>0.125</v>
      </c>
      <c r="AR27" s="179">
        <f t="shared" si="25"/>
        <v>0.125</v>
      </c>
      <c r="AS27" s="50">
        <f t="shared" si="25"/>
        <v>0</v>
      </c>
      <c r="AT27" s="50">
        <f t="shared" si="25"/>
        <v>1.5</v>
      </c>
      <c r="AU27" s="50"/>
      <c r="AV27" s="50">
        <f t="shared" si="25"/>
        <v>2.0625</v>
      </c>
      <c r="AW27" s="50"/>
      <c r="AX27" s="50"/>
      <c r="AY27" s="51">
        <f t="shared" si="25"/>
        <v>4.125</v>
      </c>
      <c r="AZ27" s="113"/>
      <c r="BA27" s="213"/>
      <c r="BB27" s="5"/>
      <c r="BC27" s="219">
        <v>2</v>
      </c>
      <c r="BD27" s="58">
        <f>(BD4+BD8+BD7+BD6+BD5+BD9+BD10+BD11+BD12+BD13)/10</f>
        <v>0.6</v>
      </c>
      <c r="BE27" s="50">
        <f t="shared" ref="BE27:CE27" si="26">(BE4+BE8+BE7+BE6+BE5+BE9+BE10+BE11+BE12+BE13)/10</f>
        <v>0.1</v>
      </c>
      <c r="BF27" s="50">
        <f t="shared" si="26"/>
        <v>0.1</v>
      </c>
      <c r="BG27" s="50">
        <f t="shared" si="26"/>
        <v>0.1</v>
      </c>
      <c r="BH27" s="50">
        <f t="shared" si="26"/>
        <v>0</v>
      </c>
      <c r="BI27" s="50">
        <f t="shared" si="26"/>
        <v>1.3</v>
      </c>
      <c r="BJ27" s="50">
        <f t="shared" si="26"/>
        <v>0.2</v>
      </c>
      <c r="BK27" s="50">
        <f t="shared" si="26"/>
        <v>0.4</v>
      </c>
      <c r="BL27" s="50">
        <f t="shared" si="26"/>
        <v>0.1</v>
      </c>
      <c r="BM27" s="50">
        <f t="shared" si="26"/>
        <v>0.1</v>
      </c>
      <c r="BN27" s="50">
        <f t="shared" si="26"/>
        <v>0</v>
      </c>
      <c r="BO27" s="50">
        <f t="shared" si="26"/>
        <v>0</v>
      </c>
      <c r="BP27" s="50">
        <f t="shared" si="26"/>
        <v>0.1</v>
      </c>
      <c r="BQ27" s="50">
        <f t="shared" si="26"/>
        <v>0</v>
      </c>
      <c r="BR27" s="50">
        <f t="shared" si="26"/>
        <v>0</v>
      </c>
      <c r="BS27" s="50">
        <f t="shared" si="26"/>
        <v>0</v>
      </c>
      <c r="BT27" s="50">
        <f t="shared" si="26"/>
        <v>0.8</v>
      </c>
      <c r="BU27" s="50">
        <f t="shared" si="26"/>
        <v>0.3</v>
      </c>
      <c r="BV27" s="50">
        <f t="shared" si="26"/>
        <v>0.3</v>
      </c>
      <c r="BW27" s="50">
        <f t="shared" si="26"/>
        <v>0.1</v>
      </c>
      <c r="BX27" s="50">
        <f t="shared" si="26"/>
        <v>0</v>
      </c>
      <c r="BY27" s="50">
        <f t="shared" si="26"/>
        <v>0.1</v>
      </c>
      <c r="BZ27" s="50">
        <f t="shared" si="26"/>
        <v>4.7</v>
      </c>
      <c r="CA27" s="50"/>
      <c r="CB27" s="50">
        <f t="shared" si="26"/>
        <v>2</v>
      </c>
      <c r="CC27" s="50"/>
      <c r="CD27" s="50"/>
      <c r="CE27" s="51">
        <f t="shared" si="26"/>
        <v>3.2</v>
      </c>
      <c r="CH27" s="5"/>
      <c r="CI27" s="219">
        <v>2</v>
      </c>
      <c r="CJ27" s="228">
        <f>(CJ4+CJ8+CJ7+CJ6+CJ5+CJ9+CJ10+CJ11+CJ12+CJ13+CJ14+CJ15+CJ16+CJ17+CJ18+CJ19+CJ20+CJ21)/18</f>
        <v>0.1111111111111111</v>
      </c>
      <c r="CK27" s="228">
        <f t="shared" ref="CK27:DB27" si="27">(CK4+CK8+CK7+CK6+CK5+CK9+CK10+CK11+CK12+CK13+CK14+CK15+CK16+CK17+CK18+CK19+CK20+CK21)/18</f>
        <v>0.16666666666666666</v>
      </c>
      <c r="CL27" s="58">
        <f t="shared" si="27"/>
        <v>0.27777777777777779</v>
      </c>
      <c r="CM27" s="58">
        <f t="shared" si="27"/>
        <v>0</v>
      </c>
      <c r="CN27" s="58">
        <f t="shared" si="27"/>
        <v>0.27777777777777779</v>
      </c>
      <c r="CO27" s="58">
        <f t="shared" si="27"/>
        <v>0</v>
      </c>
      <c r="CP27" s="228">
        <f t="shared" si="27"/>
        <v>0.27777777777777779</v>
      </c>
      <c r="CQ27" s="58">
        <f t="shared" si="27"/>
        <v>0.72222222222222221</v>
      </c>
      <c r="CR27" s="228">
        <f t="shared" si="27"/>
        <v>0.44444444444444442</v>
      </c>
      <c r="CS27" s="58">
        <f t="shared" si="27"/>
        <v>0.16666666666666666</v>
      </c>
      <c r="CT27" s="58">
        <f t="shared" si="27"/>
        <v>0</v>
      </c>
      <c r="CU27" s="58">
        <f t="shared" si="27"/>
        <v>0</v>
      </c>
      <c r="CV27" s="58">
        <f t="shared" si="27"/>
        <v>0.66666666666666663</v>
      </c>
      <c r="CW27" s="58">
        <f t="shared" si="27"/>
        <v>3.1111111111111112</v>
      </c>
      <c r="CX27" s="58"/>
      <c r="CY27" s="58">
        <f t="shared" si="27"/>
        <v>2</v>
      </c>
      <c r="CZ27" s="58"/>
      <c r="DA27" s="58"/>
      <c r="DB27" s="58">
        <f t="shared" si="27"/>
        <v>4.0555555555555554</v>
      </c>
      <c r="DE27" s="5"/>
      <c r="DF27" s="219">
        <v>3</v>
      </c>
      <c r="DG27" s="227">
        <f>(DG4+DG8+DG7+DG6+DG5+DG9+DG10+DG11)/8</f>
        <v>0.375</v>
      </c>
      <c r="DH27" s="228">
        <f t="shared" ref="DH27:EE27" si="28">(DH4+DH8+DH7+DH6+DH5+DH9+DH10+DH11)/8</f>
        <v>1.25</v>
      </c>
      <c r="DI27" s="227">
        <f t="shared" si="28"/>
        <v>0.5</v>
      </c>
      <c r="DJ27" s="227">
        <f t="shared" si="28"/>
        <v>0.125</v>
      </c>
      <c r="DK27" s="227">
        <f t="shared" si="28"/>
        <v>2.125</v>
      </c>
      <c r="DL27" s="227">
        <f t="shared" si="28"/>
        <v>1.125</v>
      </c>
      <c r="DM27" s="227">
        <f t="shared" si="28"/>
        <v>1.25</v>
      </c>
      <c r="DN27" s="227">
        <f t="shared" si="28"/>
        <v>1.25</v>
      </c>
      <c r="DO27" s="227">
        <f t="shared" si="28"/>
        <v>0.625</v>
      </c>
      <c r="DP27" s="227">
        <f t="shared" si="28"/>
        <v>0.625</v>
      </c>
      <c r="DQ27" s="228">
        <f t="shared" si="28"/>
        <v>0.25</v>
      </c>
      <c r="DR27" s="228">
        <f t="shared" si="28"/>
        <v>0.125</v>
      </c>
      <c r="DS27" s="227">
        <f t="shared" si="28"/>
        <v>1.25</v>
      </c>
      <c r="DT27" s="227">
        <f t="shared" si="28"/>
        <v>0.75</v>
      </c>
      <c r="DU27" s="227">
        <f t="shared" si="28"/>
        <v>0</v>
      </c>
      <c r="DV27" s="227">
        <f t="shared" si="28"/>
        <v>0</v>
      </c>
      <c r="DW27" s="227">
        <f t="shared" si="28"/>
        <v>0.125</v>
      </c>
      <c r="DX27" s="228">
        <f t="shared" si="28"/>
        <v>0.375</v>
      </c>
      <c r="DY27" s="227">
        <f t="shared" si="28"/>
        <v>0</v>
      </c>
      <c r="DZ27" s="227">
        <f t="shared" si="28"/>
        <v>0.25</v>
      </c>
      <c r="EA27" s="227">
        <f t="shared" si="28"/>
        <v>0.75</v>
      </c>
      <c r="EB27" s="227">
        <f t="shared" si="28"/>
        <v>0.625</v>
      </c>
      <c r="EC27" s="227">
        <f t="shared" si="28"/>
        <v>13.75</v>
      </c>
      <c r="ED27" s="227"/>
      <c r="EE27" s="227">
        <f t="shared" si="28"/>
        <v>3</v>
      </c>
      <c r="EF27" s="227"/>
      <c r="EG27" s="227"/>
      <c r="EH27" s="227">
        <f t="shared" ref="EH27" si="29">(EH4+EH8+EH7+EH6+EH5+EH9+EH10+EH11)/8</f>
        <v>3.25</v>
      </c>
      <c r="EK27" s="5"/>
      <c r="EL27" s="219">
        <v>2</v>
      </c>
      <c r="EM27" s="227">
        <f>(EM4+EM8+EM7+EM6+EM5+EM9+EM10+EM11+EM12)/9</f>
        <v>0.33333333333333331</v>
      </c>
      <c r="EN27" s="227">
        <f t="shared" ref="EN27:FK27" si="30">(EN4+EN8+EN7+EN6+EN5+EN9+EN10+EN11+EN12)/9</f>
        <v>0</v>
      </c>
      <c r="EO27" s="227">
        <f t="shared" si="30"/>
        <v>0.33333333333333331</v>
      </c>
      <c r="EP27" s="227">
        <f t="shared" si="30"/>
        <v>0.22222222222222221</v>
      </c>
      <c r="EQ27" s="227">
        <f t="shared" si="30"/>
        <v>0.1111111111111111</v>
      </c>
      <c r="ER27" s="227">
        <f t="shared" si="30"/>
        <v>0.66666666666666663</v>
      </c>
      <c r="ES27" s="227">
        <f t="shared" si="30"/>
        <v>0</v>
      </c>
      <c r="ET27" s="227">
        <f t="shared" si="30"/>
        <v>0.88888888888888884</v>
      </c>
      <c r="EU27" s="227">
        <f t="shared" si="30"/>
        <v>0</v>
      </c>
      <c r="EV27" s="227">
        <f t="shared" si="30"/>
        <v>0</v>
      </c>
      <c r="EW27" s="227">
        <f t="shared" si="30"/>
        <v>0.22222222222222221</v>
      </c>
      <c r="EX27" s="227">
        <f t="shared" si="30"/>
        <v>0</v>
      </c>
      <c r="EY27" s="227">
        <f t="shared" si="30"/>
        <v>0</v>
      </c>
      <c r="EZ27" s="227">
        <f t="shared" si="30"/>
        <v>0.1111111111111111</v>
      </c>
      <c r="FA27" s="227">
        <f t="shared" si="30"/>
        <v>0</v>
      </c>
      <c r="FB27" s="227">
        <f t="shared" si="30"/>
        <v>0</v>
      </c>
      <c r="FC27" s="227">
        <f t="shared" si="30"/>
        <v>0</v>
      </c>
      <c r="FD27" s="227">
        <f t="shared" si="30"/>
        <v>0</v>
      </c>
      <c r="FE27" s="227">
        <f t="shared" si="30"/>
        <v>0</v>
      </c>
      <c r="FF27" s="227">
        <f t="shared" si="30"/>
        <v>2.8888888888888888</v>
      </c>
      <c r="FG27" s="227"/>
      <c r="FH27" s="227">
        <f t="shared" si="30"/>
        <v>2</v>
      </c>
      <c r="FI27" s="227"/>
      <c r="FJ27" s="227"/>
      <c r="FK27" s="227">
        <f t="shared" si="30"/>
        <v>3.2222222222222223</v>
      </c>
      <c r="FN27" s="5"/>
      <c r="FO27" s="219">
        <v>2</v>
      </c>
      <c r="FP27" s="227">
        <f>(FP4+FP8+FP7+FP6+FP5+FP9+FP10+FP11)/8</f>
        <v>1.375</v>
      </c>
      <c r="FQ27" s="227">
        <f t="shared" ref="FQ27:GE27" si="31">(FQ4+FQ8+FQ7+FQ6+FQ5+FQ9+FQ10+FQ11)/8</f>
        <v>0.25</v>
      </c>
      <c r="FR27" s="227">
        <f t="shared" si="31"/>
        <v>0.625</v>
      </c>
      <c r="FS27" s="227">
        <f t="shared" si="31"/>
        <v>0.125</v>
      </c>
      <c r="FT27" s="227">
        <f t="shared" si="31"/>
        <v>1.625</v>
      </c>
      <c r="FU27" s="227">
        <f t="shared" si="31"/>
        <v>0.625</v>
      </c>
      <c r="FV27" s="227">
        <f t="shared" si="31"/>
        <v>0.25</v>
      </c>
      <c r="FW27" s="227">
        <f t="shared" si="31"/>
        <v>1</v>
      </c>
      <c r="FX27" s="227">
        <f t="shared" si="31"/>
        <v>0</v>
      </c>
      <c r="FY27" s="227">
        <f t="shared" si="31"/>
        <v>0</v>
      </c>
      <c r="FZ27" s="227">
        <f t="shared" si="31"/>
        <v>5.875</v>
      </c>
      <c r="GA27" s="227"/>
      <c r="GB27" s="227">
        <f t="shared" si="31"/>
        <v>2</v>
      </c>
      <c r="GC27" s="227"/>
      <c r="GD27" s="227"/>
      <c r="GE27" s="227">
        <f t="shared" si="31"/>
        <v>3.375</v>
      </c>
      <c r="GH27" s="5"/>
      <c r="GI27" s="219">
        <v>2</v>
      </c>
      <c r="GJ27" s="227">
        <f>(GJ4+GJ8+GJ7+GJ6+GJ5+GJ9+GJ10+GJ11+GJ12)/9</f>
        <v>0.66666666666666663</v>
      </c>
      <c r="GK27" s="227">
        <f t="shared" ref="GK27:HJ27" si="32">(GK4+GK8+GK7+GK6+GK5+GK9+GK10+GK11+GK12)/9</f>
        <v>0.22222222222222221</v>
      </c>
      <c r="GL27" s="227">
        <f t="shared" si="32"/>
        <v>1.5555555555555556</v>
      </c>
      <c r="GM27" s="227">
        <f t="shared" si="32"/>
        <v>0.88888888888888884</v>
      </c>
      <c r="GN27" s="227">
        <f t="shared" si="32"/>
        <v>0.22222222222222221</v>
      </c>
      <c r="GO27" s="227">
        <f t="shared" si="32"/>
        <v>0.33333333333333331</v>
      </c>
      <c r="GP27" s="227">
        <f t="shared" si="32"/>
        <v>0.77777777777777779</v>
      </c>
      <c r="GQ27" s="227">
        <f t="shared" si="32"/>
        <v>0.44444444444444442</v>
      </c>
      <c r="GR27" s="228">
        <f t="shared" si="32"/>
        <v>1.4444444444444444</v>
      </c>
      <c r="GS27" s="227">
        <f t="shared" si="32"/>
        <v>0.44444444444444442</v>
      </c>
      <c r="GT27" s="227">
        <f t="shared" si="32"/>
        <v>0.55555555555555558</v>
      </c>
      <c r="GU27" s="227">
        <f t="shared" si="32"/>
        <v>0.33333333333333331</v>
      </c>
      <c r="GV27" s="227">
        <f t="shared" si="32"/>
        <v>0</v>
      </c>
      <c r="GW27" s="228">
        <f t="shared" si="32"/>
        <v>0.66666666666666663</v>
      </c>
      <c r="GX27" s="227">
        <f t="shared" si="32"/>
        <v>0.33333333333333331</v>
      </c>
      <c r="GY27" s="227">
        <f t="shared" si="32"/>
        <v>0.1111111111111111</v>
      </c>
      <c r="GZ27" s="227">
        <f t="shared" si="32"/>
        <v>0.1111111111111111</v>
      </c>
      <c r="HA27" s="227">
        <f t="shared" si="32"/>
        <v>0.44444444444444442</v>
      </c>
      <c r="HB27" s="227">
        <f t="shared" si="32"/>
        <v>0.33333333333333331</v>
      </c>
      <c r="HC27" s="227">
        <f t="shared" si="32"/>
        <v>0.33333333333333331</v>
      </c>
      <c r="HD27" s="227">
        <f t="shared" si="32"/>
        <v>0.55555555555555558</v>
      </c>
      <c r="HE27" s="227">
        <f t="shared" si="32"/>
        <v>10.777777777777779</v>
      </c>
      <c r="HF27" s="227"/>
      <c r="HG27" s="227">
        <f t="shared" si="32"/>
        <v>2</v>
      </c>
      <c r="HH27" s="227"/>
      <c r="HI27" s="227"/>
      <c r="HJ27" s="227">
        <f t="shared" si="32"/>
        <v>3.3333333333333335</v>
      </c>
    </row>
    <row r="28" spans="1:219" ht="15.75" thickBot="1" x14ac:dyDescent="0.3">
      <c r="A28" s="182"/>
      <c r="B28" s="140" t="s">
        <v>143</v>
      </c>
      <c r="C28" s="52">
        <f>MEDIAN(C25:C27)</f>
        <v>1.875</v>
      </c>
      <c r="D28" s="52">
        <f t="shared" ref="D28:AD28" si="33">MEDIAN(D25:D27)</f>
        <v>0.75</v>
      </c>
      <c r="E28" s="52">
        <f t="shared" si="33"/>
        <v>0.625</v>
      </c>
      <c r="F28" s="52">
        <f t="shared" si="33"/>
        <v>1</v>
      </c>
      <c r="G28" s="52">
        <f t="shared" si="33"/>
        <v>0.75</v>
      </c>
      <c r="H28" s="52">
        <f t="shared" si="33"/>
        <v>0.8571428571428571</v>
      </c>
      <c r="I28" s="52">
        <f t="shared" si="33"/>
        <v>0</v>
      </c>
      <c r="J28" s="52">
        <f t="shared" si="33"/>
        <v>1</v>
      </c>
      <c r="K28" s="52">
        <f t="shared" si="33"/>
        <v>0.5</v>
      </c>
      <c r="L28" s="52">
        <f t="shared" si="33"/>
        <v>0.5</v>
      </c>
      <c r="M28" s="52">
        <f t="shared" si="33"/>
        <v>0.5714285714285714</v>
      </c>
      <c r="N28" s="52">
        <f t="shared" si="33"/>
        <v>0.75</v>
      </c>
      <c r="O28" s="52">
        <f t="shared" si="33"/>
        <v>0.375</v>
      </c>
      <c r="P28" s="52">
        <f t="shared" si="33"/>
        <v>1</v>
      </c>
      <c r="Q28" s="52">
        <f t="shared" si="33"/>
        <v>0.5</v>
      </c>
      <c r="R28" s="52">
        <f t="shared" si="33"/>
        <v>0.625</v>
      </c>
      <c r="S28" s="52">
        <f t="shared" si="33"/>
        <v>0.75</v>
      </c>
      <c r="T28" s="52">
        <f t="shared" si="33"/>
        <v>0.5</v>
      </c>
      <c r="U28" s="52">
        <f t="shared" si="33"/>
        <v>0.2857142857142857</v>
      </c>
      <c r="V28" s="52">
        <f t="shared" si="33"/>
        <v>1.5</v>
      </c>
      <c r="W28" s="52">
        <f t="shared" si="33"/>
        <v>0.2857142857142857</v>
      </c>
      <c r="X28" s="52">
        <f t="shared" si="33"/>
        <v>0.375</v>
      </c>
      <c r="Y28" s="52">
        <f t="shared" si="33"/>
        <v>16.5</v>
      </c>
      <c r="Z28" s="52"/>
      <c r="AA28" s="52">
        <f t="shared" si="33"/>
        <v>3</v>
      </c>
      <c r="AB28" s="52"/>
      <c r="AC28" s="52"/>
      <c r="AD28" s="53">
        <f t="shared" si="33"/>
        <v>4.5</v>
      </c>
      <c r="AG28" s="182"/>
      <c r="AH28" s="140" t="s">
        <v>143</v>
      </c>
      <c r="AI28" s="52">
        <f>MEDIAN(AI25:AI27)</f>
        <v>0.65625</v>
      </c>
      <c r="AJ28" s="52">
        <f t="shared" ref="AJ28:AY28" si="34">MEDIAN(AJ25:AJ27)</f>
        <v>0</v>
      </c>
      <c r="AK28" s="52">
        <f t="shared" si="34"/>
        <v>0.59375</v>
      </c>
      <c r="AL28" s="52">
        <f t="shared" si="34"/>
        <v>6.25E-2</v>
      </c>
      <c r="AM28" s="52">
        <f t="shared" si="34"/>
        <v>0</v>
      </c>
      <c r="AN28" s="52">
        <f t="shared" si="34"/>
        <v>3.125E-2</v>
      </c>
      <c r="AO28" s="52">
        <f t="shared" si="34"/>
        <v>6.25E-2</v>
      </c>
      <c r="AP28" s="52">
        <f t="shared" si="34"/>
        <v>1.21875</v>
      </c>
      <c r="AQ28" s="52">
        <f t="shared" si="34"/>
        <v>1.0625</v>
      </c>
      <c r="AR28" s="52">
        <f t="shared" si="34"/>
        <v>6.25E-2</v>
      </c>
      <c r="AS28" s="52">
        <f t="shared" si="34"/>
        <v>0</v>
      </c>
      <c r="AT28" s="52">
        <f t="shared" si="34"/>
        <v>3.75</v>
      </c>
      <c r="AU28" s="52"/>
      <c r="AV28" s="52">
        <f t="shared" si="34"/>
        <v>2.53125</v>
      </c>
      <c r="AW28" s="52"/>
      <c r="AX28" s="52"/>
      <c r="AY28" s="53">
        <f t="shared" si="34"/>
        <v>4.5625</v>
      </c>
      <c r="AZ28" s="113"/>
      <c r="BA28" s="213"/>
      <c r="BB28" s="182"/>
      <c r="BC28" s="220" t="s">
        <v>143</v>
      </c>
      <c r="BD28" s="59">
        <f>MEDIAN(BD25:BD27)</f>
        <v>1.1888888888888887</v>
      </c>
      <c r="BE28" s="52">
        <f t="shared" ref="BE28:CE28" si="35">MEDIAN(BE25:BE27)</f>
        <v>0.16111111111111109</v>
      </c>
      <c r="BF28" s="52">
        <f t="shared" si="35"/>
        <v>0.49444444444444446</v>
      </c>
      <c r="BG28" s="52">
        <f t="shared" si="35"/>
        <v>0.3833333333333333</v>
      </c>
      <c r="BH28" s="52">
        <f t="shared" si="35"/>
        <v>0.5</v>
      </c>
      <c r="BI28" s="52">
        <f t="shared" si="35"/>
        <v>1.4277777777777778</v>
      </c>
      <c r="BJ28" s="52">
        <f t="shared" si="35"/>
        <v>0.60000000000000009</v>
      </c>
      <c r="BK28" s="52">
        <f t="shared" si="35"/>
        <v>0.4777777777777778</v>
      </c>
      <c r="BL28" s="52">
        <f t="shared" si="35"/>
        <v>0.71666666666666656</v>
      </c>
      <c r="BM28" s="52">
        <f t="shared" si="35"/>
        <v>0.49444444444444446</v>
      </c>
      <c r="BN28" s="52">
        <f t="shared" si="35"/>
        <v>5.5555555555555552E-2</v>
      </c>
      <c r="BO28" s="52">
        <f t="shared" si="35"/>
        <v>0.1111111111111111</v>
      </c>
      <c r="BP28" s="52">
        <f t="shared" si="35"/>
        <v>0.27222222222222225</v>
      </c>
      <c r="BQ28" s="52">
        <f t="shared" si="35"/>
        <v>0.1111111111111111</v>
      </c>
      <c r="BR28" s="52">
        <f t="shared" si="35"/>
        <v>0.1111111111111111</v>
      </c>
      <c r="BS28" s="52">
        <f t="shared" si="35"/>
        <v>0.16666666666666666</v>
      </c>
      <c r="BT28" s="52">
        <f t="shared" si="35"/>
        <v>1.3444444444444446</v>
      </c>
      <c r="BU28" s="52">
        <f t="shared" si="35"/>
        <v>0.64999999999999991</v>
      </c>
      <c r="BV28" s="52">
        <f t="shared" si="35"/>
        <v>0.64999999999999991</v>
      </c>
      <c r="BW28" s="52">
        <f t="shared" si="35"/>
        <v>0.3833333333333333</v>
      </c>
      <c r="BX28" s="52">
        <f t="shared" si="35"/>
        <v>0.44444444444444442</v>
      </c>
      <c r="BY28" s="52">
        <f t="shared" si="35"/>
        <v>0.71666666666666656</v>
      </c>
      <c r="BZ28" s="52">
        <f t="shared" si="35"/>
        <v>11.461111111111112</v>
      </c>
      <c r="CA28" s="52"/>
      <c r="CB28" s="52">
        <f t="shared" si="35"/>
        <v>2.5</v>
      </c>
      <c r="CC28" s="52"/>
      <c r="CD28" s="52"/>
      <c r="CE28" s="53">
        <f t="shared" si="35"/>
        <v>3.9888888888888889</v>
      </c>
      <c r="CH28" s="182"/>
      <c r="CI28" s="220" t="s">
        <v>143</v>
      </c>
      <c r="CJ28" s="59">
        <f>MEDIAN(CJ25:CJ27)</f>
        <v>5.5555555555555552E-2</v>
      </c>
      <c r="CK28" s="59">
        <f t="shared" ref="CK28:DB28" si="36">MEDIAN(CK25:CK27)</f>
        <v>8.3333333333333329E-2</v>
      </c>
      <c r="CL28" s="59">
        <f t="shared" si="36"/>
        <v>0.63888888888888884</v>
      </c>
      <c r="CM28" s="59">
        <f t="shared" si="36"/>
        <v>0</v>
      </c>
      <c r="CN28" s="59">
        <f t="shared" si="36"/>
        <v>0.63888888888888884</v>
      </c>
      <c r="CO28" s="59">
        <f t="shared" si="36"/>
        <v>0.5</v>
      </c>
      <c r="CP28" s="59">
        <f t="shared" si="36"/>
        <v>0.1388888888888889</v>
      </c>
      <c r="CQ28" s="59">
        <f t="shared" si="36"/>
        <v>0.86111111111111116</v>
      </c>
      <c r="CR28" s="59">
        <f t="shared" si="36"/>
        <v>0.22222222222222221</v>
      </c>
      <c r="CS28" s="59">
        <f t="shared" si="36"/>
        <v>1.5833333333333335</v>
      </c>
      <c r="CT28" s="59">
        <f t="shared" si="36"/>
        <v>0</v>
      </c>
      <c r="CU28" s="59">
        <f t="shared" si="36"/>
        <v>0</v>
      </c>
      <c r="CV28" s="59">
        <f t="shared" si="36"/>
        <v>1.3333333333333335</v>
      </c>
      <c r="CW28" s="59">
        <f t="shared" si="36"/>
        <v>6.0555555555555554</v>
      </c>
      <c r="CX28" s="59"/>
      <c r="CY28" s="59">
        <f t="shared" si="36"/>
        <v>2.5</v>
      </c>
      <c r="CZ28" s="59"/>
      <c r="DA28" s="59"/>
      <c r="DB28" s="59">
        <f t="shared" si="36"/>
        <v>4.5277777777777777</v>
      </c>
      <c r="DE28" s="182"/>
      <c r="DF28" s="220" t="s">
        <v>143</v>
      </c>
      <c r="DG28" s="230">
        <f>MEDIAN(DG25:DG27)</f>
        <v>0.75</v>
      </c>
      <c r="DH28" s="230">
        <f t="shared" ref="DH28:EE28" si="37">MEDIAN(DH25:DH27)</f>
        <v>1.25</v>
      </c>
      <c r="DI28" s="230">
        <f t="shared" si="37"/>
        <v>1</v>
      </c>
      <c r="DJ28" s="230">
        <f t="shared" si="37"/>
        <v>0.625</v>
      </c>
      <c r="DK28" s="230">
        <f t="shared" si="37"/>
        <v>2.625</v>
      </c>
      <c r="DL28" s="230">
        <f t="shared" si="37"/>
        <v>1.625</v>
      </c>
      <c r="DM28" s="230">
        <f t="shared" si="37"/>
        <v>2</v>
      </c>
      <c r="DN28" s="230">
        <f t="shared" si="37"/>
        <v>2</v>
      </c>
      <c r="DO28" s="230">
        <f t="shared" si="37"/>
        <v>1</v>
      </c>
      <c r="DP28" s="230">
        <f t="shared" si="37"/>
        <v>1</v>
      </c>
      <c r="DQ28" s="230">
        <f t="shared" si="37"/>
        <v>0.25</v>
      </c>
      <c r="DR28" s="230">
        <f t="shared" si="37"/>
        <v>0</v>
      </c>
      <c r="DS28" s="230">
        <f t="shared" si="37"/>
        <v>1.375</v>
      </c>
      <c r="DT28" s="230">
        <f t="shared" si="37"/>
        <v>1</v>
      </c>
      <c r="DU28" s="230">
        <f t="shared" si="37"/>
        <v>0.375</v>
      </c>
      <c r="DV28" s="230">
        <f t="shared" si="37"/>
        <v>0.25</v>
      </c>
      <c r="DW28" s="230">
        <f t="shared" si="37"/>
        <v>0.375</v>
      </c>
      <c r="DX28" s="230">
        <f t="shared" si="37"/>
        <v>0.375</v>
      </c>
      <c r="DY28" s="230">
        <f t="shared" si="37"/>
        <v>0.25</v>
      </c>
      <c r="DZ28" s="230">
        <f t="shared" si="37"/>
        <v>1</v>
      </c>
      <c r="EA28" s="230">
        <f t="shared" si="37"/>
        <v>1.5</v>
      </c>
      <c r="EB28" s="230">
        <f t="shared" si="37"/>
        <v>1.625</v>
      </c>
      <c r="EC28" s="230">
        <f t="shared" si="37"/>
        <v>22.75</v>
      </c>
      <c r="ED28" s="230"/>
      <c r="EE28" s="230">
        <f t="shared" si="37"/>
        <v>4</v>
      </c>
      <c r="EF28" s="230"/>
      <c r="EG28" s="230"/>
      <c r="EH28" s="230">
        <f t="shared" ref="EH28" si="38">MEDIAN(EH25:EH27)</f>
        <v>4.625</v>
      </c>
      <c r="EK28" s="182"/>
      <c r="EL28" s="220" t="s">
        <v>143</v>
      </c>
      <c r="EM28" s="230">
        <f>MEDIAN(EM25:EM27)</f>
        <v>0.59523809523809512</v>
      </c>
      <c r="EN28" s="230">
        <f t="shared" ref="EN28:FK28" si="39">MEDIAN(EN25:EN27)</f>
        <v>0.2857142857142857</v>
      </c>
      <c r="EO28" s="230">
        <f t="shared" si="39"/>
        <v>0.66666666666666674</v>
      </c>
      <c r="EP28" s="230">
        <f t="shared" si="39"/>
        <v>0.53968253968253965</v>
      </c>
      <c r="EQ28" s="230">
        <f t="shared" si="39"/>
        <v>0.12698412698412698</v>
      </c>
      <c r="ER28" s="230">
        <f t="shared" si="39"/>
        <v>1.3333333333333335</v>
      </c>
      <c r="ES28" s="230">
        <f t="shared" si="39"/>
        <v>0.2857142857142857</v>
      </c>
      <c r="ET28" s="230">
        <f t="shared" si="39"/>
        <v>1.0873015873015874</v>
      </c>
      <c r="EU28" s="230">
        <f t="shared" si="39"/>
        <v>0</v>
      </c>
      <c r="EV28" s="230">
        <f t="shared" si="39"/>
        <v>0</v>
      </c>
      <c r="EW28" s="230">
        <f t="shared" si="39"/>
        <v>0.32539682539682535</v>
      </c>
      <c r="EX28" s="230">
        <f t="shared" si="39"/>
        <v>7.1428571428571425E-2</v>
      </c>
      <c r="EY28" s="230">
        <f t="shared" si="39"/>
        <v>0</v>
      </c>
      <c r="EZ28" s="230">
        <f t="shared" si="39"/>
        <v>0.41269841269841273</v>
      </c>
      <c r="FA28" s="230">
        <f t="shared" si="39"/>
        <v>0</v>
      </c>
      <c r="FB28" s="230">
        <f t="shared" si="39"/>
        <v>0.7142857142857143</v>
      </c>
      <c r="FC28" s="230">
        <f t="shared" si="39"/>
        <v>0.21428571428571427</v>
      </c>
      <c r="FD28" s="230">
        <f t="shared" si="39"/>
        <v>0.14285714285714285</v>
      </c>
      <c r="FE28" s="230">
        <f t="shared" si="39"/>
        <v>0</v>
      </c>
      <c r="FF28" s="230">
        <f t="shared" si="39"/>
        <v>6.8015873015873005</v>
      </c>
      <c r="FG28" s="230"/>
      <c r="FH28" s="230">
        <f t="shared" si="39"/>
        <v>2.5</v>
      </c>
      <c r="FI28" s="230"/>
      <c r="FJ28" s="230"/>
      <c r="FK28" s="230">
        <f t="shared" si="39"/>
        <v>3.8968253968253967</v>
      </c>
      <c r="FN28" s="182"/>
      <c r="FO28" s="220" t="s">
        <v>143</v>
      </c>
      <c r="FP28" s="230">
        <f>MEDIAN(FP25:FP27)</f>
        <v>2.8571428571428572</v>
      </c>
      <c r="FQ28" s="230">
        <f t="shared" ref="FQ28:GE28" si="40">MEDIAN(FQ25:FQ27)</f>
        <v>0.42857142857142855</v>
      </c>
      <c r="FR28" s="230">
        <f t="shared" si="40"/>
        <v>2.2857142857142856</v>
      </c>
      <c r="FS28" s="230">
        <f t="shared" si="40"/>
        <v>0.5</v>
      </c>
      <c r="FT28" s="230">
        <f t="shared" si="40"/>
        <v>2.4285714285714284</v>
      </c>
      <c r="FU28" s="230">
        <f t="shared" si="40"/>
        <v>0.8571428571428571</v>
      </c>
      <c r="FV28" s="230">
        <f t="shared" si="40"/>
        <v>0.5</v>
      </c>
      <c r="FW28" s="230">
        <f t="shared" si="40"/>
        <v>1.5</v>
      </c>
      <c r="FX28" s="230">
        <f t="shared" si="40"/>
        <v>0.7142857142857143</v>
      </c>
      <c r="FY28" s="230">
        <f t="shared" si="40"/>
        <v>0.7142857142857143</v>
      </c>
      <c r="FZ28" s="230">
        <f t="shared" si="40"/>
        <v>13.142857142857142</v>
      </c>
      <c r="GA28" s="230"/>
      <c r="GB28" s="230">
        <f t="shared" si="40"/>
        <v>3</v>
      </c>
      <c r="GC28" s="230"/>
      <c r="GD28" s="230"/>
      <c r="GE28" s="230">
        <f t="shared" si="40"/>
        <v>4.5714285714285712</v>
      </c>
      <c r="GH28" s="182"/>
      <c r="GI28" s="220" t="s">
        <v>143</v>
      </c>
      <c r="GJ28" s="230">
        <f>MEDIAN(GJ25:GJ27)</f>
        <v>2.6</v>
      </c>
      <c r="GK28" s="230">
        <f t="shared" ref="GK28:HJ28" si="41">MEDIAN(GK25:GK27)</f>
        <v>0.4</v>
      </c>
      <c r="GL28" s="230">
        <f t="shared" si="41"/>
        <v>2</v>
      </c>
      <c r="GM28" s="230">
        <f t="shared" si="41"/>
        <v>2.8</v>
      </c>
      <c r="GN28" s="230">
        <f t="shared" si="41"/>
        <v>1</v>
      </c>
      <c r="GO28" s="230">
        <f t="shared" si="41"/>
        <v>1.6</v>
      </c>
      <c r="GP28" s="230">
        <f t="shared" si="41"/>
        <v>1.5</v>
      </c>
      <c r="GQ28" s="230">
        <f t="shared" si="41"/>
        <v>0.8</v>
      </c>
      <c r="GR28" s="230">
        <f t="shared" si="41"/>
        <v>1.4444444444444444</v>
      </c>
      <c r="GS28" s="230">
        <f t="shared" si="41"/>
        <v>1</v>
      </c>
      <c r="GT28" s="230">
        <f t="shared" si="41"/>
        <v>0.6</v>
      </c>
      <c r="GU28" s="230">
        <f t="shared" si="41"/>
        <v>1</v>
      </c>
      <c r="GV28" s="230">
        <f t="shared" si="41"/>
        <v>0.6</v>
      </c>
      <c r="GW28" s="230">
        <f t="shared" si="41"/>
        <v>0.66666666666666663</v>
      </c>
      <c r="GX28" s="230">
        <f t="shared" si="41"/>
        <v>0.6</v>
      </c>
      <c r="GY28" s="230">
        <f t="shared" si="41"/>
        <v>0.8</v>
      </c>
      <c r="GZ28" s="230">
        <f t="shared" si="41"/>
        <v>0.1111111111111111</v>
      </c>
      <c r="HA28" s="230">
        <f t="shared" si="41"/>
        <v>2</v>
      </c>
      <c r="HB28" s="230">
        <f t="shared" si="41"/>
        <v>1</v>
      </c>
      <c r="HC28" s="230">
        <f t="shared" si="41"/>
        <v>1</v>
      </c>
      <c r="HD28" s="230">
        <f t="shared" si="41"/>
        <v>1</v>
      </c>
      <c r="HE28" s="230">
        <f t="shared" si="41"/>
        <v>27</v>
      </c>
      <c r="HF28" s="230"/>
      <c r="HG28" s="230">
        <f t="shared" si="41"/>
        <v>3</v>
      </c>
      <c r="HH28" s="230"/>
      <c r="HI28" s="230"/>
      <c r="HJ28" s="230">
        <f t="shared" si="41"/>
        <v>5</v>
      </c>
    </row>
    <row r="45" spans="2:191" x14ac:dyDescent="0.25">
      <c r="FO45" s="232" t="s">
        <v>621</v>
      </c>
      <c r="GI45" s="232" t="s">
        <v>406</v>
      </c>
    </row>
    <row r="46" spans="2:191" x14ac:dyDescent="0.25">
      <c r="B46" s="959" t="s">
        <v>252</v>
      </c>
      <c r="C46" s="959"/>
      <c r="D46" s="959"/>
      <c r="E46" s="959"/>
      <c r="F46" s="959"/>
      <c r="G46" s="959"/>
      <c r="H46" s="959"/>
      <c r="I46" s="959"/>
      <c r="J46" s="959"/>
      <c r="K46" s="959"/>
      <c r="L46" s="959"/>
      <c r="M46" s="959"/>
      <c r="N46" s="959"/>
      <c r="O46" s="959"/>
      <c r="P46" s="959"/>
      <c r="Q46" s="959"/>
      <c r="R46" s="959"/>
      <c r="S46" s="959"/>
      <c r="T46" s="959"/>
      <c r="U46" s="959"/>
      <c r="V46" s="959"/>
      <c r="W46" s="959"/>
      <c r="X46" s="959"/>
      <c r="AG46" s="232" t="s">
        <v>493</v>
      </c>
      <c r="BC46" s="232" t="s">
        <v>548</v>
      </c>
      <c r="CI46" s="232" t="s">
        <v>592</v>
      </c>
      <c r="DE46" s="232" t="s">
        <v>474</v>
      </c>
      <c r="EL46" s="232" t="s">
        <v>652</v>
      </c>
      <c r="FO46" s="232" t="s">
        <v>622</v>
      </c>
      <c r="GI46" s="232" t="s">
        <v>407</v>
      </c>
    </row>
    <row r="47" spans="2:191" x14ac:dyDescent="0.25">
      <c r="B47" s="959" t="s">
        <v>253</v>
      </c>
      <c r="C47" s="959"/>
      <c r="D47" s="959"/>
      <c r="E47" s="959"/>
      <c r="F47" s="959"/>
      <c r="G47" s="959"/>
      <c r="H47" s="959"/>
      <c r="I47" s="959"/>
      <c r="J47" s="959"/>
      <c r="K47" s="959"/>
      <c r="L47" s="959"/>
      <c r="M47" s="959"/>
      <c r="N47" s="959"/>
      <c r="O47" s="959"/>
      <c r="P47" s="959"/>
      <c r="Q47" s="959"/>
      <c r="R47" s="959"/>
      <c r="S47" s="959"/>
      <c r="T47" s="959"/>
      <c r="U47" s="959"/>
      <c r="V47" s="959"/>
      <c r="W47" s="959"/>
      <c r="X47" s="959"/>
      <c r="AG47" s="232" t="s">
        <v>494</v>
      </c>
      <c r="BC47" s="232" t="s">
        <v>549</v>
      </c>
      <c r="CI47" s="232" t="s">
        <v>593</v>
      </c>
      <c r="DE47" s="232" t="s">
        <v>475</v>
      </c>
      <c r="EL47" s="232" t="s">
        <v>653</v>
      </c>
      <c r="FO47" s="232" t="s">
        <v>623</v>
      </c>
      <c r="GI47" s="232" t="s">
        <v>671</v>
      </c>
    </row>
    <row r="48" spans="2:191" x14ac:dyDescent="0.25">
      <c r="B48" s="959" t="s">
        <v>254</v>
      </c>
      <c r="C48" s="959"/>
      <c r="D48" s="959"/>
      <c r="E48" s="959"/>
      <c r="F48" s="959"/>
      <c r="G48" s="959"/>
      <c r="H48" s="959"/>
      <c r="I48" s="959"/>
      <c r="J48" s="959"/>
      <c r="K48" s="959"/>
      <c r="L48" s="959"/>
      <c r="M48" s="959"/>
      <c r="N48" s="959"/>
      <c r="O48" s="959"/>
      <c r="P48" s="959"/>
      <c r="Q48" s="959"/>
      <c r="R48" s="959"/>
      <c r="S48" s="959"/>
      <c r="T48" s="959"/>
      <c r="U48" s="959"/>
      <c r="V48" s="959"/>
      <c r="W48" s="959"/>
      <c r="X48" s="959"/>
      <c r="AG48" s="232" t="s">
        <v>495</v>
      </c>
      <c r="BC48" s="232" t="s">
        <v>550</v>
      </c>
      <c r="CI48" s="232" t="s">
        <v>594</v>
      </c>
      <c r="DE48" s="232" t="s">
        <v>476</v>
      </c>
      <c r="EL48" s="232" t="s">
        <v>654</v>
      </c>
      <c r="FO48" s="232" t="s">
        <v>624</v>
      </c>
      <c r="GI48" s="232" t="s">
        <v>672</v>
      </c>
    </row>
    <row r="49" spans="2:191" x14ac:dyDescent="0.25">
      <c r="B49" s="959" t="s">
        <v>253</v>
      </c>
      <c r="C49" s="959"/>
      <c r="D49" s="959"/>
      <c r="E49" s="959"/>
      <c r="F49" s="959"/>
      <c r="G49" s="959"/>
      <c r="H49" s="959"/>
      <c r="I49" s="959"/>
      <c r="J49" s="959"/>
      <c r="K49" s="959"/>
      <c r="L49" s="959"/>
      <c r="M49" s="959"/>
      <c r="N49" s="959"/>
      <c r="O49" s="959"/>
      <c r="P49" s="959"/>
      <c r="Q49" s="959"/>
      <c r="R49" s="959"/>
      <c r="S49" s="959"/>
      <c r="T49" s="959"/>
      <c r="U49" s="959"/>
      <c r="V49" s="959"/>
      <c r="W49" s="959"/>
      <c r="X49" s="959"/>
      <c r="AG49" s="232" t="s">
        <v>496</v>
      </c>
      <c r="BC49" s="232" t="s">
        <v>551</v>
      </c>
      <c r="CI49" s="232" t="s">
        <v>595</v>
      </c>
      <c r="DE49" s="232" t="s">
        <v>477</v>
      </c>
      <c r="EL49" s="232" t="s">
        <v>655</v>
      </c>
      <c r="FO49" s="232" t="s">
        <v>616</v>
      </c>
      <c r="GI49" s="232" t="s">
        <v>673</v>
      </c>
    </row>
    <row r="50" spans="2:191" x14ac:dyDescent="0.25">
      <c r="B50" s="959" t="s">
        <v>254</v>
      </c>
      <c r="C50" s="959"/>
      <c r="D50" s="959"/>
      <c r="E50" s="959"/>
      <c r="F50" s="959"/>
      <c r="G50" s="959"/>
      <c r="H50" s="959"/>
      <c r="I50" s="959"/>
      <c r="J50" s="959"/>
      <c r="K50" s="959"/>
      <c r="L50" s="959"/>
      <c r="M50" s="959"/>
      <c r="N50" s="959"/>
      <c r="O50" s="959"/>
      <c r="P50" s="959"/>
      <c r="Q50" s="959"/>
      <c r="R50" s="959"/>
      <c r="S50" s="959"/>
      <c r="T50" s="959"/>
      <c r="U50" s="959"/>
      <c r="V50" s="959"/>
      <c r="W50" s="959"/>
      <c r="X50" s="959"/>
      <c r="AG50" s="232" t="s">
        <v>497</v>
      </c>
      <c r="BC50" s="232" t="s">
        <v>552</v>
      </c>
      <c r="CI50" s="232" t="s">
        <v>596</v>
      </c>
      <c r="DE50" s="232" t="s">
        <v>478</v>
      </c>
      <c r="EL50" s="232" t="s">
        <v>656</v>
      </c>
      <c r="FO50" s="232" t="s">
        <v>625</v>
      </c>
      <c r="GI50" s="232" t="s">
        <v>674</v>
      </c>
    </row>
    <row r="51" spans="2:191" x14ac:dyDescent="0.25">
      <c r="B51" s="959" t="s">
        <v>255</v>
      </c>
      <c r="C51" s="959"/>
      <c r="D51" s="959"/>
      <c r="E51" s="959"/>
      <c r="F51" s="959"/>
      <c r="G51" s="959"/>
      <c r="H51" s="959"/>
      <c r="I51" s="959"/>
      <c r="J51" s="959"/>
      <c r="K51" s="959"/>
      <c r="L51" s="959"/>
      <c r="M51" s="959"/>
      <c r="N51" s="959"/>
      <c r="O51" s="959"/>
      <c r="P51" s="959"/>
      <c r="Q51" s="959"/>
      <c r="R51" s="959"/>
      <c r="S51" s="959"/>
      <c r="T51" s="959"/>
      <c r="U51" s="959"/>
      <c r="V51" s="959"/>
      <c r="W51" s="959"/>
      <c r="X51" s="959"/>
      <c r="AG51" s="232" t="s">
        <v>498</v>
      </c>
      <c r="BC51" s="232" t="s">
        <v>553</v>
      </c>
      <c r="CI51" s="232" t="s">
        <v>597</v>
      </c>
      <c r="DE51" s="232" t="s">
        <v>479</v>
      </c>
      <c r="EL51" s="232" t="s">
        <v>657</v>
      </c>
      <c r="FO51" s="232" t="s">
        <v>626</v>
      </c>
      <c r="GI51" s="232" t="s">
        <v>675</v>
      </c>
    </row>
    <row r="52" spans="2:191" x14ac:dyDescent="0.25">
      <c r="B52" s="959" t="s">
        <v>256</v>
      </c>
      <c r="C52" s="959"/>
      <c r="D52" s="959"/>
      <c r="E52" s="959"/>
      <c r="F52" s="959"/>
      <c r="G52" s="959"/>
      <c r="H52" s="959"/>
      <c r="I52" s="959"/>
      <c r="J52" s="959"/>
      <c r="K52" s="959"/>
      <c r="L52" s="959"/>
      <c r="M52" s="959"/>
      <c r="N52" s="959"/>
      <c r="O52" s="959"/>
      <c r="P52" s="959"/>
      <c r="Q52" s="959"/>
      <c r="R52" s="959"/>
      <c r="S52" s="959"/>
      <c r="T52" s="959"/>
      <c r="U52" s="959"/>
      <c r="V52" s="959"/>
      <c r="W52" s="959"/>
      <c r="X52" s="959"/>
      <c r="AG52" s="232" t="s">
        <v>499</v>
      </c>
      <c r="BC52" s="232" t="s">
        <v>554</v>
      </c>
      <c r="CI52" s="232" t="s">
        <v>598</v>
      </c>
      <c r="DE52" s="232" t="s">
        <v>480</v>
      </c>
      <c r="EL52" s="232" t="s">
        <v>658</v>
      </c>
      <c r="FO52" s="232" t="s">
        <v>627</v>
      </c>
      <c r="GI52" s="232" t="s">
        <v>676</v>
      </c>
    </row>
    <row r="53" spans="2:191" x14ac:dyDescent="0.25">
      <c r="B53" s="959" t="s">
        <v>257</v>
      </c>
      <c r="C53" s="959"/>
      <c r="D53" s="959"/>
      <c r="E53" s="959"/>
      <c r="F53" s="959"/>
      <c r="G53" s="959"/>
      <c r="H53" s="959"/>
      <c r="I53" s="959"/>
      <c r="J53" s="959"/>
      <c r="K53" s="959"/>
      <c r="L53" s="959"/>
      <c r="M53" s="959"/>
      <c r="N53" s="959"/>
      <c r="O53" s="959"/>
      <c r="P53" s="959"/>
      <c r="Q53" s="959"/>
      <c r="R53" s="959"/>
      <c r="S53" s="959"/>
      <c r="T53" s="959"/>
      <c r="U53" s="959"/>
      <c r="V53" s="959"/>
      <c r="W53" s="959"/>
      <c r="X53" s="959"/>
      <c r="AG53" s="232" t="s">
        <v>500</v>
      </c>
      <c r="BC53" s="232" t="s">
        <v>555</v>
      </c>
      <c r="CI53" s="232" t="s">
        <v>599</v>
      </c>
      <c r="DE53" s="232" t="s">
        <v>481</v>
      </c>
      <c r="EL53" s="232" t="s">
        <v>659</v>
      </c>
      <c r="FO53" s="232" t="s">
        <v>628</v>
      </c>
      <c r="GI53" s="232" t="s">
        <v>677</v>
      </c>
    </row>
    <row r="54" spans="2:191" ht="24" customHeight="1" x14ac:dyDescent="0.25">
      <c r="B54" s="959" t="s">
        <v>258</v>
      </c>
      <c r="C54" s="959"/>
      <c r="D54" s="959"/>
      <c r="E54" s="959"/>
      <c r="F54" s="959"/>
      <c r="G54" s="959"/>
      <c r="H54" s="959"/>
      <c r="I54" s="959"/>
      <c r="J54" s="959"/>
      <c r="K54" s="959"/>
      <c r="L54" s="959"/>
      <c r="M54" s="959"/>
      <c r="N54" s="959"/>
      <c r="O54" s="959"/>
      <c r="P54" s="959"/>
      <c r="Q54" s="959"/>
      <c r="R54" s="959"/>
      <c r="S54" s="959"/>
      <c r="T54" s="959"/>
      <c r="U54" s="959"/>
      <c r="V54" s="959"/>
      <c r="W54" s="959"/>
      <c r="X54" s="959"/>
      <c r="AG54" s="232" t="s">
        <v>501</v>
      </c>
      <c r="BC54" s="232" t="s">
        <v>556</v>
      </c>
      <c r="CI54" s="232" t="s">
        <v>600</v>
      </c>
      <c r="DE54" s="232" t="s">
        <v>482</v>
      </c>
      <c r="EL54" s="232" t="s">
        <v>660</v>
      </c>
      <c r="FO54" s="970" t="s">
        <v>629</v>
      </c>
      <c r="FP54" s="970"/>
      <c r="FQ54" s="970"/>
      <c r="FR54" s="970"/>
      <c r="FS54" s="970"/>
      <c r="FT54" s="970"/>
      <c r="FU54" s="970"/>
      <c r="FV54" s="970"/>
      <c r="FW54" s="970"/>
      <c r="FX54" s="970"/>
      <c r="FY54" s="970"/>
      <c r="FZ54" s="970"/>
      <c r="GA54" s="970"/>
      <c r="GB54" s="970"/>
      <c r="GC54" s="970"/>
      <c r="GD54" s="970"/>
      <c r="GE54" s="970"/>
      <c r="GF54" s="970"/>
      <c r="GI54" s="232" t="s">
        <v>678</v>
      </c>
    </row>
    <row r="55" spans="2:191" x14ac:dyDescent="0.25">
      <c r="B55" s="959" t="s">
        <v>259</v>
      </c>
      <c r="C55" s="959"/>
      <c r="D55" s="959"/>
      <c r="E55" s="959"/>
      <c r="F55" s="959"/>
      <c r="G55" s="959"/>
      <c r="H55" s="959"/>
      <c r="I55" s="959"/>
      <c r="J55" s="959"/>
      <c r="K55" s="959"/>
      <c r="L55" s="959"/>
      <c r="M55" s="959"/>
      <c r="N55" s="959"/>
      <c r="O55" s="959"/>
      <c r="P55" s="959"/>
      <c r="Q55" s="959"/>
      <c r="R55" s="959"/>
      <c r="S55" s="959"/>
      <c r="T55" s="959"/>
      <c r="U55" s="959"/>
      <c r="V55" s="959"/>
      <c r="W55" s="959"/>
      <c r="X55" s="959"/>
      <c r="AG55" s="232" t="s">
        <v>502</v>
      </c>
      <c r="BC55" s="232" t="s">
        <v>557</v>
      </c>
      <c r="CI55" s="232" t="s">
        <v>601</v>
      </c>
      <c r="DE55" s="232" t="s">
        <v>483</v>
      </c>
      <c r="EL55" s="232" t="s">
        <v>661</v>
      </c>
      <c r="GI55" s="232" t="s">
        <v>679</v>
      </c>
    </row>
    <row r="56" spans="2:191" x14ac:dyDescent="0.25">
      <c r="B56" s="959" t="s">
        <v>260</v>
      </c>
      <c r="C56" s="959"/>
      <c r="D56" s="959"/>
      <c r="E56" s="959"/>
      <c r="F56" s="959"/>
      <c r="G56" s="959"/>
      <c r="H56" s="959"/>
      <c r="I56" s="959"/>
      <c r="J56" s="959"/>
      <c r="K56" s="959"/>
      <c r="L56" s="959"/>
      <c r="M56" s="959"/>
      <c r="N56" s="959"/>
      <c r="O56" s="959"/>
      <c r="P56" s="959"/>
      <c r="Q56" s="959"/>
      <c r="R56" s="959"/>
      <c r="S56" s="959"/>
      <c r="T56" s="959"/>
      <c r="U56" s="959"/>
      <c r="V56" s="959"/>
      <c r="W56" s="959"/>
      <c r="X56" s="959"/>
      <c r="AG56" s="232" t="s">
        <v>503</v>
      </c>
      <c r="BC56" s="232" t="s">
        <v>558</v>
      </c>
      <c r="CI56" s="232" t="s">
        <v>602</v>
      </c>
      <c r="DE56" s="232" t="s">
        <v>484</v>
      </c>
      <c r="EL56" s="232" t="s">
        <v>662</v>
      </c>
      <c r="GI56" s="232" t="s">
        <v>680</v>
      </c>
    </row>
    <row r="57" spans="2:191" x14ac:dyDescent="0.25">
      <c r="B57" s="959" t="s">
        <v>261</v>
      </c>
      <c r="C57" s="959"/>
      <c r="D57" s="959"/>
      <c r="E57" s="959"/>
      <c r="F57" s="959"/>
      <c r="G57" s="959"/>
      <c r="H57" s="959"/>
      <c r="I57" s="959"/>
      <c r="J57" s="959"/>
      <c r="K57" s="959"/>
      <c r="L57" s="959"/>
      <c r="M57" s="959"/>
      <c r="N57" s="959"/>
      <c r="O57" s="959"/>
      <c r="P57" s="959"/>
      <c r="Q57" s="959"/>
      <c r="R57" s="959"/>
      <c r="S57" s="959"/>
      <c r="T57" s="959"/>
      <c r="U57" s="959"/>
      <c r="V57" s="959"/>
      <c r="W57" s="959"/>
      <c r="X57" s="959"/>
      <c r="BC57" s="232" t="s">
        <v>559</v>
      </c>
      <c r="CI57" s="232" t="s">
        <v>603</v>
      </c>
      <c r="DE57" s="232" t="s">
        <v>485</v>
      </c>
      <c r="EL57" s="232" t="s">
        <v>663</v>
      </c>
      <c r="GI57" s="232" t="s">
        <v>681</v>
      </c>
    </row>
    <row r="58" spans="2:191" x14ac:dyDescent="0.25">
      <c r="B58" s="959" t="s">
        <v>262</v>
      </c>
      <c r="C58" s="959"/>
      <c r="D58" s="959"/>
      <c r="E58" s="959"/>
      <c r="F58" s="959"/>
      <c r="G58" s="959"/>
      <c r="H58" s="959"/>
      <c r="I58" s="959"/>
      <c r="J58" s="959"/>
      <c r="K58" s="959"/>
      <c r="L58" s="959"/>
      <c r="M58" s="959"/>
      <c r="N58" s="959"/>
      <c r="O58" s="959"/>
      <c r="P58" s="959"/>
      <c r="Q58" s="959"/>
      <c r="R58" s="959"/>
      <c r="S58" s="959"/>
      <c r="T58" s="959"/>
      <c r="U58" s="959"/>
      <c r="V58" s="959"/>
      <c r="W58" s="959"/>
      <c r="X58" s="959"/>
      <c r="BC58" s="232" t="s">
        <v>560</v>
      </c>
      <c r="CI58" s="232" t="s">
        <v>604</v>
      </c>
      <c r="DE58" s="232" t="s">
        <v>486</v>
      </c>
      <c r="EL58" s="232" t="s">
        <v>664</v>
      </c>
      <c r="GI58" s="232" t="s">
        <v>682</v>
      </c>
    </row>
    <row r="59" spans="2:191" x14ac:dyDescent="0.25">
      <c r="B59" s="959" t="s">
        <v>263</v>
      </c>
      <c r="C59" s="959"/>
      <c r="D59" s="959"/>
      <c r="E59" s="959"/>
      <c r="F59" s="959"/>
      <c r="G59" s="959"/>
      <c r="H59" s="959"/>
      <c r="I59" s="959"/>
      <c r="J59" s="959"/>
      <c r="K59" s="959"/>
      <c r="L59" s="959"/>
      <c r="M59" s="959"/>
      <c r="N59" s="959"/>
      <c r="O59" s="959"/>
      <c r="P59" s="959"/>
      <c r="Q59" s="959"/>
      <c r="R59" s="959"/>
      <c r="S59" s="959"/>
      <c r="T59" s="959"/>
      <c r="U59" s="959"/>
      <c r="V59" s="959"/>
      <c r="W59" s="959"/>
      <c r="X59" s="959"/>
      <c r="BC59" s="232" t="s">
        <v>561</v>
      </c>
      <c r="DE59" s="232" t="s">
        <v>487</v>
      </c>
      <c r="EL59" s="232" t="s">
        <v>665</v>
      </c>
      <c r="GI59" s="232" t="s">
        <v>683</v>
      </c>
    </row>
    <row r="60" spans="2:191" x14ac:dyDescent="0.25">
      <c r="B60" s="959" t="s">
        <v>264</v>
      </c>
      <c r="C60" s="959"/>
      <c r="D60" s="959"/>
      <c r="E60" s="959"/>
      <c r="F60" s="959"/>
      <c r="G60" s="959"/>
      <c r="H60" s="959"/>
      <c r="I60" s="959"/>
      <c r="J60" s="959"/>
      <c r="K60" s="959"/>
      <c r="L60" s="959"/>
      <c r="M60" s="959"/>
      <c r="N60" s="959"/>
      <c r="O60" s="959"/>
      <c r="P60" s="959"/>
      <c r="Q60" s="959"/>
      <c r="R60" s="959"/>
      <c r="S60" s="959"/>
      <c r="T60" s="959"/>
      <c r="U60" s="959"/>
      <c r="V60" s="959"/>
      <c r="W60" s="959"/>
      <c r="X60" s="959"/>
      <c r="BC60" s="232" t="s">
        <v>562</v>
      </c>
      <c r="DE60" s="232" t="s">
        <v>488</v>
      </c>
      <c r="EL60" s="232" t="s">
        <v>666</v>
      </c>
      <c r="GI60" s="232" t="s">
        <v>684</v>
      </c>
    </row>
    <row r="61" spans="2:191" x14ac:dyDescent="0.25">
      <c r="B61" s="959" t="s">
        <v>265</v>
      </c>
      <c r="C61" s="959"/>
      <c r="D61" s="959"/>
      <c r="E61" s="959"/>
      <c r="F61" s="959"/>
      <c r="G61" s="959"/>
      <c r="H61" s="959"/>
      <c r="I61" s="959"/>
      <c r="J61" s="959"/>
      <c r="K61" s="959"/>
      <c r="L61" s="959"/>
      <c r="M61" s="959"/>
      <c r="N61" s="959"/>
      <c r="O61" s="959"/>
      <c r="P61" s="959"/>
      <c r="Q61" s="959"/>
      <c r="R61" s="959"/>
      <c r="S61" s="959"/>
      <c r="T61" s="959"/>
      <c r="U61" s="959"/>
      <c r="V61" s="959"/>
      <c r="W61" s="959"/>
      <c r="X61" s="959"/>
      <c r="BC61" s="232" t="s">
        <v>563</v>
      </c>
      <c r="DE61" s="232" t="s">
        <v>489</v>
      </c>
      <c r="EL61" s="232" t="s">
        <v>667</v>
      </c>
      <c r="GI61" s="232" t="s">
        <v>685</v>
      </c>
    </row>
    <row r="62" spans="2:191" x14ac:dyDescent="0.25">
      <c r="B62" s="959" t="s">
        <v>266</v>
      </c>
      <c r="C62" s="959"/>
      <c r="D62" s="959"/>
      <c r="E62" s="959"/>
      <c r="F62" s="959"/>
      <c r="G62" s="959"/>
      <c r="H62" s="959"/>
      <c r="I62" s="959"/>
      <c r="J62" s="959"/>
      <c r="K62" s="959"/>
      <c r="L62" s="959"/>
      <c r="M62" s="959"/>
      <c r="N62" s="959"/>
      <c r="O62" s="959"/>
      <c r="P62" s="959"/>
      <c r="Q62" s="959"/>
      <c r="R62" s="959"/>
      <c r="S62" s="959"/>
      <c r="T62" s="959"/>
      <c r="U62" s="959"/>
      <c r="V62" s="959"/>
      <c r="W62" s="959"/>
      <c r="X62" s="959"/>
      <c r="BC62" s="232" t="s">
        <v>564</v>
      </c>
      <c r="DE62" s="232" t="s">
        <v>490</v>
      </c>
      <c r="EL62" s="232" t="s">
        <v>668</v>
      </c>
    </row>
    <row r="63" spans="2:191" x14ac:dyDescent="0.25">
      <c r="B63" s="959" t="s">
        <v>267</v>
      </c>
      <c r="C63" s="959"/>
      <c r="D63" s="959"/>
      <c r="E63" s="959"/>
      <c r="F63" s="959"/>
      <c r="G63" s="959"/>
      <c r="H63" s="959"/>
      <c r="I63" s="959"/>
      <c r="J63" s="959"/>
      <c r="K63" s="959"/>
      <c r="L63" s="959"/>
      <c r="M63" s="959"/>
      <c r="N63" s="959"/>
      <c r="O63" s="959"/>
      <c r="P63" s="959"/>
      <c r="Q63" s="959"/>
      <c r="R63" s="959"/>
      <c r="S63" s="959"/>
      <c r="T63" s="959"/>
      <c r="U63" s="959"/>
      <c r="V63" s="959"/>
      <c r="W63" s="959"/>
      <c r="X63" s="959"/>
      <c r="BC63" s="232" t="s">
        <v>565</v>
      </c>
      <c r="DE63" s="232" t="s">
        <v>491</v>
      </c>
      <c r="EL63" s="232" t="s">
        <v>669</v>
      </c>
    </row>
    <row r="64" spans="2:191" x14ac:dyDescent="0.25">
      <c r="B64" s="959" t="s">
        <v>268</v>
      </c>
      <c r="C64" s="959"/>
      <c r="D64" s="959"/>
      <c r="E64" s="959"/>
      <c r="F64" s="959"/>
      <c r="G64" s="959"/>
      <c r="H64" s="959"/>
      <c r="I64" s="959"/>
      <c r="J64" s="959"/>
      <c r="K64" s="959"/>
      <c r="L64" s="959"/>
      <c r="M64" s="959"/>
      <c r="N64" s="959"/>
      <c r="O64" s="959"/>
      <c r="P64" s="959"/>
      <c r="Q64" s="959"/>
      <c r="R64" s="959"/>
      <c r="S64" s="959"/>
      <c r="T64" s="959"/>
      <c r="U64" s="959"/>
      <c r="V64" s="959"/>
      <c r="W64" s="959"/>
      <c r="X64" s="959"/>
      <c r="BC64" s="232" t="s">
        <v>566</v>
      </c>
      <c r="DE64" s="232" t="s">
        <v>492</v>
      </c>
      <c r="EL64" s="232" t="s">
        <v>670</v>
      </c>
    </row>
    <row r="65" spans="2:139" x14ac:dyDescent="0.25">
      <c r="B65" s="959" t="s">
        <v>269</v>
      </c>
      <c r="C65" s="959"/>
      <c r="D65" s="959"/>
      <c r="E65" s="959"/>
      <c r="F65" s="959"/>
      <c r="G65" s="959"/>
      <c r="H65" s="959"/>
      <c r="I65" s="959"/>
      <c r="J65" s="959"/>
      <c r="K65" s="959"/>
      <c r="L65" s="959"/>
      <c r="M65" s="959"/>
      <c r="N65" s="959"/>
      <c r="O65" s="959"/>
      <c r="P65" s="959"/>
      <c r="Q65" s="959"/>
      <c r="R65" s="959"/>
      <c r="S65" s="959"/>
      <c r="T65" s="959"/>
      <c r="U65" s="959"/>
      <c r="V65" s="959"/>
      <c r="W65" s="959"/>
      <c r="X65" s="959"/>
      <c r="BC65" s="232" t="s">
        <v>567</v>
      </c>
    </row>
    <row r="66" spans="2:139" x14ac:dyDescent="0.25">
      <c r="B66" s="959" t="s">
        <v>270</v>
      </c>
      <c r="C66" s="959"/>
      <c r="D66" s="959"/>
      <c r="E66" s="959"/>
      <c r="F66" s="959"/>
      <c r="G66" s="959"/>
      <c r="H66" s="959"/>
      <c r="I66" s="959"/>
      <c r="J66" s="959"/>
      <c r="K66" s="959"/>
      <c r="L66" s="959"/>
      <c r="M66" s="959"/>
      <c r="N66" s="959"/>
      <c r="O66" s="959"/>
      <c r="P66" s="959"/>
      <c r="Q66" s="959"/>
      <c r="R66" s="959"/>
      <c r="S66" s="959"/>
      <c r="T66" s="959"/>
      <c r="U66" s="959"/>
      <c r="V66" s="959"/>
      <c r="W66" s="959"/>
      <c r="X66" s="959"/>
      <c r="BC66" s="232" t="s">
        <v>568</v>
      </c>
    </row>
    <row r="67" spans="2:139" ht="15.75" thickBot="1" x14ac:dyDescent="0.3">
      <c r="B67" s="959" t="s">
        <v>271</v>
      </c>
      <c r="C67" s="959"/>
      <c r="D67" s="959"/>
      <c r="E67" s="959"/>
      <c r="F67" s="959"/>
      <c r="G67" s="959"/>
      <c r="H67" s="959"/>
      <c r="I67" s="959"/>
      <c r="J67" s="959"/>
      <c r="K67" s="959"/>
      <c r="L67" s="959"/>
      <c r="M67" s="959"/>
      <c r="N67" s="959"/>
      <c r="O67" s="959"/>
      <c r="P67" s="959"/>
      <c r="Q67" s="959"/>
      <c r="R67" s="959"/>
      <c r="S67" s="959"/>
      <c r="T67" s="959"/>
      <c r="U67" s="959"/>
      <c r="V67" s="959"/>
      <c r="W67" s="959"/>
      <c r="X67" s="959"/>
      <c r="BC67" s="232" t="s">
        <v>569</v>
      </c>
    </row>
    <row r="68" spans="2:139" ht="15.75" x14ac:dyDescent="0.25">
      <c r="DE68" s="890" t="s">
        <v>461</v>
      </c>
      <c r="DF68" s="891"/>
      <c r="DG68" s="891"/>
      <c r="DH68" s="891"/>
      <c r="DI68" s="891"/>
      <c r="DJ68" s="891"/>
      <c r="DK68" s="891"/>
      <c r="DL68" s="891"/>
      <c r="DM68" s="891"/>
      <c r="DN68" s="891"/>
      <c r="DO68" s="891"/>
      <c r="DP68" s="891"/>
      <c r="DQ68" s="891"/>
      <c r="DR68" s="891"/>
      <c r="DS68" s="891"/>
      <c r="DT68" s="891"/>
      <c r="DU68" s="891"/>
      <c r="DV68" s="891"/>
      <c r="DW68" s="891"/>
      <c r="DX68" s="891"/>
      <c r="DY68" s="891"/>
      <c r="DZ68" s="891"/>
      <c r="EA68" s="891"/>
      <c r="EB68" s="891"/>
      <c r="EC68" s="891"/>
      <c r="ED68" s="891"/>
      <c r="EE68" s="891"/>
      <c r="EF68" s="891"/>
      <c r="EG68" s="891"/>
      <c r="EH68" s="891"/>
      <c r="EI68" s="892"/>
    </row>
    <row r="69" spans="2:139" x14ac:dyDescent="0.25">
      <c r="DE69" s="5"/>
      <c r="DF69" s="39"/>
      <c r="DG69" s="39"/>
      <c r="DH69" s="39"/>
      <c r="DI69" s="39"/>
      <c r="DJ69" s="39"/>
      <c r="DK69" s="39"/>
      <c r="DL69" s="39"/>
      <c r="DM69" s="39"/>
      <c r="DN69" s="39"/>
      <c r="DO69" s="39"/>
      <c r="DP69" s="39"/>
      <c r="DQ69" s="39"/>
      <c r="DR69" s="39"/>
      <c r="DS69" s="39"/>
      <c r="DT69" s="39"/>
      <c r="DU69" s="39"/>
      <c r="DV69" s="39"/>
      <c r="DW69" s="39"/>
      <c r="DX69" s="39"/>
      <c r="DY69" s="39"/>
      <c r="DZ69" s="39"/>
      <c r="EA69" s="39"/>
      <c r="EB69" s="39"/>
      <c r="EC69" s="39"/>
      <c r="ED69" s="39"/>
      <c r="EE69" s="39"/>
      <c r="EF69" s="39"/>
      <c r="EG69" s="39"/>
      <c r="EH69" s="39"/>
      <c r="EI69" s="14"/>
    </row>
    <row r="70" spans="2:139" ht="179.25" thickBot="1" x14ac:dyDescent="0.3">
      <c r="DE70" s="123" t="s">
        <v>150</v>
      </c>
      <c r="DF70" s="123" t="s">
        <v>151</v>
      </c>
      <c r="DG70" s="123" t="s">
        <v>152</v>
      </c>
      <c r="DH70" s="123" t="s">
        <v>153</v>
      </c>
      <c r="DI70" s="123" t="s">
        <v>155</v>
      </c>
      <c r="DJ70" s="123" t="s">
        <v>156</v>
      </c>
      <c r="DK70" s="123" t="s">
        <v>157</v>
      </c>
      <c r="DL70" s="123" t="s">
        <v>158</v>
      </c>
      <c r="DM70" s="123" t="s">
        <v>159</v>
      </c>
      <c r="DN70" s="123" t="s">
        <v>160</v>
      </c>
      <c r="DO70" s="123" t="s">
        <v>161</v>
      </c>
      <c r="DP70" s="123" t="s">
        <v>458</v>
      </c>
      <c r="DQ70" s="123" t="s">
        <v>185</v>
      </c>
      <c r="DR70" s="123" t="s">
        <v>186</v>
      </c>
      <c r="DS70" s="123" t="s">
        <v>163</v>
      </c>
      <c r="DT70" s="123" t="s">
        <v>164</v>
      </c>
      <c r="DU70" s="123" t="s">
        <v>278</v>
      </c>
      <c r="DV70" s="123" t="s">
        <v>459</v>
      </c>
      <c r="DW70" s="123" t="s">
        <v>460</v>
      </c>
      <c r="DX70" s="123" t="s">
        <v>165</v>
      </c>
      <c r="DY70" s="123" t="s">
        <v>166</v>
      </c>
      <c r="DZ70" s="123" t="s">
        <v>454</v>
      </c>
      <c r="EA70" s="123" t="s">
        <v>167</v>
      </c>
      <c r="EB70" s="123" t="s">
        <v>136</v>
      </c>
      <c r="EC70" s="123" t="s">
        <v>172</v>
      </c>
      <c r="ED70" s="123" t="s">
        <v>173</v>
      </c>
      <c r="EE70" s="123" t="s">
        <v>436</v>
      </c>
      <c r="EF70" s="123" t="s">
        <v>174</v>
      </c>
      <c r="EG70" s="123" t="s">
        <v>175</v>
      </c>
      <c r="EH70" s="123" t="s">
        <v>176</v>
      </c>
      <c r="EI70" s="172"/>
    </row>
    <row r="71" spans="2:139" x14ac:dyDescent="0.25">
      <c r="DE71" s="301">
        <v>1</v>
      </c>
      <c r="DF71" s="132">
        <v>90016</v>
      </c>
      <c r="DG71" s="134">
        <v>0</v>
      </c>
      <c r="DH71" s="134">
        <v>1</v>
      </c>
      <c r="DI71" s="134">
        <v>0</v>
      </c>
      <c r="DJ71" s="134">
        <v>0</v>
      </c>
      <c r="DK71" s="134">
        <v>2</v>
      </c>
      <c r="DL71" s="134">
        <v>1</v>
      </c>
      <c r="DM71" s="134">
        <v>0</v>
      </c>
      <c r="DN71" s="134">
        <v>0</v>
      </c>
      <c r="DO71" s="134">
        <v>0</v>
      </c>
      <c r="DP71" s="134">
        <v>0</v>
      </c>
      <c r="DQ71" s="134">
        <v>0</v>
      </c>
      <c r="DR71" s="134">
        <v>0</v>
      </c>
      <c r="DS71" s="134">
        <v>1</v>
      </c>
      <c r="DT71" s="134">
        <v>0</v>
      </c>
      <c r="DU71" s="134">
        <v>0</v>
      </c>
      <c r="DV71" s="134">
        <v>0</v>
      </c>
      <c r="DW71" s="134">
        <v>0</v>
      </c>
      <c r="DX71" s="134">
        <v>0</v>
      </c>
      <c r="DY71" s="134">
        <v>0</v>
      </c>
      <c r="DZ71" s="134">
        <v>0</v>
      </c>
      <c r="EA71" s="134">
        <v>0</v>
      </c>
      <c r="EB71" s="134">
        <v>0</v>
      </c>
      <c r="EC71" s="134">
        <v>5</v>
      </c>
      <c r="ED71" s="135">
        <v>1</v>
      </c>
      <c r="EE71" s="286">
        <v>2</v>
      </c>
      <c r="EF71" s="134" t="s">
        <v>171</v>
      </c>
      <c r="EG71" s="134" t="s">
        <v>179</v>
      </c>
      <c r="EH71" s="194">
        <v>3</v>
      </c>
      <c r="EI71" s="44" t="s">
        <v>129</v>
      </c>
    </row>
    <row r="72" spans="2:139" x14ac:dyDescent="0.25">
      <c r="DE72" s="302">
        <v>2</v>
      </c>
      <c r="DF72" s="136">
        <v>90019</v>
      </c>
      <c r="DG72" s="97">
        <v>1</v>
      </c>
      <c r="DH72" s="97">
        <v>0</v>
      </c>
      <c r="DI72" s="97">
        <v>0</v>
      </c>
      <c r="DJ72" s="97">
        <v>0</v>
      </c>
      <c r="DK72" s="97">
        <v>1</v>
      </c>
      <c r="DL72" s="97">
        <v>1</v>
      </c>
      <c r="DM72" s="97">
        <v>0</v>
      </c>
      <c r="DN72" s="97">
        <v>0</v>
      </c>
      <c r="DO72" s="97">
        <v>0</v>
      </c>
      <c r="DP72" s="97">
        <v>0</v>
      </c>
      <c r="DQ72" s="97">
        <v>0</v>
      </c>
      <c r="DR72" s="97">
        <v>0</v>
      </c>
      <c r="DS72" s="97">
        <v>1</v>
      </c>
      <c r="DT72" s="97">
        <v>0</v>
      </c>
      <c r="DU72" s="97">
        <v>0</v>
      </c>
      <c r="DV72" s="97">
        <v>0</v>
      </c>
      <c r="DW72" s="97">
        <v>0</v>
      </c>
      <c r="DX72" s="97">
        <v>0</v>
      </c>
      <c r="DY72" s="97">
        <v>0</v>
      </c>
      <c r="DZ72" s="97">
        <v>0</v>
      </c>
      <c r="EA72" s="97">
        <v>1</v>
      </c>
      <c r="EB72" s="97">
        <v>0</v>
      </c>
      <c r="EC72" s="97">
        <v>5</v>
      </c>
      <c r="ED72" s="99">
        <v>1</v>
      </c>
      <c r="EE72" s="283">
        <v>2</v>
      </c>
      <c r="EF72" s="97" t="s">
        <v>171</v>
      </c>
      <c r="EG72" s="97" t="s">
        <v>178</v>
      </c>
      <c r="EH72" s="103">
        <v>3</v>
      </c>
      <c r="EI72" s="14" t="s">
        <v>132</v>
      </c>
    </row>
    <row r="73" spans="2:139" x14ac:dyDescent="0.25">
      <c r="DE73" s="302">
        <v>3</v>
      </c>
      <c r="DF73" s="136">
        <v>90009</v>
      </c>
      <c r="DG73" s="97">
        <v>1</v>
      </c>
      <c r="DH73" s="97">
        <v>0</v>
      </c>
      <c r="DI73" s="97">
        <v>0</v>
      </c>
      <c r="DJ73" s="97">
        <v>0</v>
      </c>
      <c r="DK73" s="97">
        <v>0</v>
      </c>
      <c r="DL73" s="97">
        <v>0</v>
      </c>
      <c r="DM73" s="97">
        <v>1</v>
      </c>
      <c r="DN73" s="97">
        <v>1</v>
      </c>
      <c r="DO73" s="97">
        <v>0</v>
      </c>
      <c r="DP73" s="97">
        <v>1</v>
      </c>
      <c r="DQ73" s="97">
        <v>0</v>
      </c>
      <c r="DR73" s="97">
        <v>0</v>
      </c>
      <c r="DS73" s="97">
        <v>0</v>
      </c>
      <c r="DT73" s="97">
        <v>0</v>
      </c>
      <c r="DU73" s="97">
        <v>0</v>
      </c>
      <c r="DV73" s="97">
        <v>0</v>
      </c>
      <c r="DW73" s="97">
        <v>0</v>
      </c>
      <c r="DX73" s="97">
        <v>0</v>
      </c>
      <c r="DY73" s="97">
        <v>0</v>
      </c>
      <c r="DZ73" s="97">
        <v>1</v>
      </c>
      <c r="EA73" s="97">
        <v>1</v>
      </c>
      <c r="EB73" s="97">
        <v>1</v>
      </c>
      <c r="EC73" s="97">
        <v>7</v>
      </c>
      <c r="ED73" s="99">
        <v>1</v>
      </c>
      <c r="EE73" s="283">
        <v>2</v>
      </c>
      <c r="EF73" s="97" t="s">
        <v>171</v>
      </c>
      <c r="EG73" s="97" t="s">
        <v>179</v>
      </c>
      <c r="EH73" s="103">
        <v>3</v>
      </c>
      <c r="EI73" s="14" t="s">
        <v>122</v>
      </c>
    </row>
    <row r="74" spans="2:139" x14ac:dyDescent="0.25">
      <c r="DE74" s="302">
        <v>4</v>
      </c>
      <c r="DF74" s="136">
        <v>90011</v>
      </c>
      <c r="DG74" s="97">
        <v>0</v>
      </c>
      <c r="DH74" s="97">
        <v>0</v>
      </c>
      <c r="DI74" s="97">
        <v>1</v>
      </c>
      <c r="DJ74" s="97">
        <v>0</v>
      </c>
      <c r="DK74" s="97">
        <v>0</v>
      </c>
      <c r="DL74" s="97">
        <v>0</v>
      </c>
      <c r="DM74" s="97">
        <v>1</v>
      </c>
      <c r="DN74" s="97">
        <v>1</v>
      </c>
      <c r="DO74" s="97">
        <v>1</v>
      </c>
      <c r="DP74" s="97">
        <v>1</v>
      </c>
      <c r="DQ74" s="97">
        <v>0</v>
      </c>
      <c r="DR74" s="97">
        <v>0</v>
      </c>
      <c r="DS74" s="97">
        <v>0</v>
      </c>
      <c r="DT74" s="97">
        <v>0</v>
      </c>
      <c r="DU74" s="97">
        <v>0</v>
      </c>
      <c r="DV74" s="97">
        <v>0</v>
      </c>
      <c r="DW74" s="97">
        <v>0</v>
      </c>
      <c r="DX74" s="97">
        <v>0</v>
      </c>
      <c r="DY74" s="97">
        <v>0</v>
      </c>
      <c r="DZ74" s="97">
        <v>0</v>
      </c>
      <c r="EA74" s="97">
        <v>1</v>
      </c>
      <c r="EB74" s="97">
        <v>1</v>
      </c>
      <c r="EC74" s="97">
        <v>7</v>
      </c>
      <c r="ED74" s="99">
        <v>2</v>
      </c>
      <c r="EE74" s="283">
        <v>2</v>
      </c>
      <c r="EF74" s="97" t="s">
        <v>171</v>
      </c>
      <c r="EG74" s="97" t="s">
        <v>178</v>
      </c>
      <c r="EH74" s="103">
        <v>3</v>
      </c>
      <c r="EI74" s="14" t="s">
        <v>124</v>
      </c>
    </row>
    <row r="75" spans="2:139" x14ac:dyDescent="0.25">
      <c r="DE75" s="302">
        <v>5</v>
      </c>
      <c r="DF75" s="136">
        <v>90014</v>
      </c>
      <c r="DG75" s="97">
        <v>1</v>
      </c>
      <c r="DH75" s="97">
        <v>1</v>
      </c>
      <c r="DI75" s="97">
        <v>0</v>
      </c>
      <c r="DJ75" s="97">
        <v>0</v>
      </c>
      <c r="DK75" s="97">
        <v>1</v>
      </c>
      <c r="DL75" s="97">
        <v>0</v>
      </c>
      <c r="DM75" s="97">
        <v>1</v>
      </c>
      <c r="DN75" s="97">
        <v>1</v>
      </c>
      <c r="DO75" s="97">
        <v>0</v>
      </c>
      <c r="DP75" s="97">
        <v>0</v>
      </c>
      <c r="DQ75" s="97">
        <v>0</v>
      </c>
      <c r="DR75" s="97">
        <v>0</v>
      </c>
      <c r="DS75" s="97">
        <v>0</v>
      </c>
      <c r="DT75" s="97">
        <v>0</v>
      </c>
      <c r="DU75" s="97">
        <v>0</v>
      </c>
      <c r="DV75" s="97">
        <v>0</v>
      </c>
      <c r="DW75" s="97">
        <v>0</v>
      </c>
      <c r="DX75" s="97">
        <v>1</v>
      </c>
      <c r="DY75" s="97">
        <v>0</v>
      </c>
      <c r="DZ75" s="97">
        <v>0</v>
      </c>
      <c r="EA75" s="97">
        <v>0</v>
      </c>
      <c r="EB75" s="97">
        <v>1</v>
      </c>
      <c r="EC75" s="97">
        <v>7</v>
      </c>
      <c r="ED75" s="99">
        <v>2</v>
      </c>
      <c r="EE75" s="283">
        <v>2</v>
      </c>
      <c r="EF75" s="97" t="s">
        <v>171</v>
      </c>
      <c r="EG75" s="97" t="s">
        <v>179</v>
      </c>
      <c r="EH75" s="103">
        <v>3</v>
      </c>
      <c r="EI75" s="14" t="s">
        <v>127</v>
      </c>
    </row>
    <row r="76" spans="2:139" x14ac:dyDescent="0.25">
      <c r="DE76" s="302">
        <v>6</v>
      </c>
      <c r="DF76" s="136">
        <v>90008</v>
      </c>
      <c r="DG76" s="97">
        <v>0</v>
      </c>
      <c r="DH76" s="97">
        <v>2</v>
      </c>
      <c r="DI76" s="97">
        <v>0</v>
      </c>
      <c r="DJ76" s="97">
        <v>0</v>
      </c>
      <c r="DK76" s="97">
        <v>1</v>
      </c>
      <c r="DL76" s="97">
        <v>0</v>
      </c>
      <c r="DM76" s="97">
        <v>0</v>
      </c>
      <c r="DN76" s="97">
        <v>0</v>
      </c>
      <c r="DO76" s="97">
        <v>0</v>
      </c>
      <c r="DP76" s="97">
        <v>0</v>
      </c>
      <c r="DQ76" s="97">
        <v>0</v>
      </c>
      <c r="DR76" s="97">
        <v>0</v>
      </c>
      <c r="DS76" s="97">
        <v>1</v>
      </c>
      <c r="DT76" s="97">
        <v>1</v>
      </c>
      <c r="DU76" s="97">
        <v>0</v>
      </c>
      <c r="DV76" s="97">
        <v>0</v>
      </c>
      <c r="DW76" s="97">
        <v>1</v>
      </c>
      <c r="DX76" s="97">
        <v>1</v>
      </c>
      <c r="DY76" s="97">
        <v>0</v>
      </c>
      <c r="DZ76" s="97">
        <v>0</v>
      </c>
      <c r="EA76" s="97">
        <v>1</v>
      </c>
      <c r="EB76" s="97">
        <v>0</v>
      </c>
      <c r="EC76" s="97">
        <v>8</v>
      </c>
      <c r="ED76" s="99">
        <v>1</v>
      </c>
      <c r="EE76" s="283">
        <v>2</v>
      </c>
      <c r="EF76" s="97" t="s">
        <v>171</v>
      </c>
      <c r="EG76" s="97" t="s">
        <v>178</v>
      </c>
      <c r="EH76" s="103">
        <v>3</v>
      </c>
      <c r="EI76" s="14" t="s">
        <v>121</v>
      </c>
    </row>
    <row r="77" spans="2:139" x14ac:dyDescent="0.25">
      <c r="DE77" s="302">
        <v>7</v>
      </c>
      <c r="DF77" s="136">
        <v>90012</v>
      </c>
      <c r="DG77" s="97">
        <v>0</v>
      </c>
      <c r="DH77" s="97">
        <v>0</v>
      </c>
      <c r="DI77" s="97">
        <v>0</v>
      </c>
      <c r="DJ77" s="97">
        <v>0</v>
      </c>
      <c r="DK77" s="97">
        <v>1</v>
      </c>
      <c r="DL77" s="97">
        <v>1</v>
      </c>
      <c r="DM77" s="97">
        <v>1</v>
      </c>
      <c r="DN77" s="97">
        <v>1</v>
      </c>
      <c r="DO77" s="97">
        <v>0</v>
      </c>
      <c r="DP77" s="97">
        <v>1</v>
      </c>
      <c r="DQ77" s="97">
        <v>0</v>
      </c>
      <c r="DR77" s="97">
        <v>0</v>
      </c>
      <c r="DS77" s="97">
        <v>1</v>
      </c>
      <c r="DT77" s="97">
        <v>0</v>
      </c>
      <c r="DU77" s="97">
        <v>1</v>
      </c>
      <c r="DV77" s="97">
        <v>0</v>
      </c>
      <c r="DW77" s="97">
        <v>0</v>
      </c>
      <c r="DX77" s="97">
        <v>0</v>
      </c>
      <c r="DY77" s="97">
        <v>0</v>
      </c>
      <c r="DZ77" s="97">
        <v>1</v>
      </c>
      <c r="EA77" s="97">
        <v>0</v>
      </c>
      <c r="EB77" s="97">
        <v>1</v>
      </c>
      <c r="EC77" s="97">
        <v>9</v>
      </c>
      <c r="ED77" s="99">
        <v>2</v>
      </c>
      <c r="EE77" s="283">
        <v>2</v>
      </c>
      <c r="EF77" s="97" t="s">
        <v>171</v>
      </c>
      <c r="EG77" s="97" t="s">
        <v>178</v>
      </c>
      <c r="EH77" s="103">
        <v>4</v>
      </c>
      <c r="EI77" s="14" t="s">
        <v>125</v>
      </c>
    </row>
    <row r="78" spans="2:139" x14ac:dyDescent="0.25">
      <c r="DE78" s="302">
        <v>8</v>
      </c>
      <c r="DF78" s="136">
        <v>90017</v>
      </c>
      <c r="DG78" s="97">
        <v>1</v>
      </c>
      <c r="DH78" s="97">
        <v>1</v>
      </c>
      <c r="DI78" s="97">
        <v>0</v>
      </c>
      <c r="DJ78" s="97">
        <v>0</v>
      </c>
      <c r="DK78" s="97">
        <v>1</v>
      </c>
      <c r="DL78" s="97">
        <v>1</v>
      </c>
      <c r="DM78" s="97">
        <v>1</v>
      </c>
      <c r="DN78" s="97">
        <v>1</v>
      </c>
      <c r="DO78" s="97">
        <v>0</v>
      </c>
      <c r="DP78" s="97">
        <v>1</v>
      </c>
      <c r="DQ78" s="97">
        <v>0</v>
      </c>
      <c r="DR78" s="97">
        <v>0</v>
      </c>
      <c r="DS78" s="97">
        <v>1</v>
      </c>
      <c r="DT78" s="97">
        <v>0</v>
      </c>
      <c r="DU78" s="97">
        <v>0</v>
      </c>
      <c r="DV78" s="97">
        <v>0</v>
      </c>
      <c r="DW78" s="97">
        <v>0</v>
      </c>
      <c r="DX78" s="97">
        <v>0</v>
      </c>
      <c r="DY78" s="97">
        <v>0</v>
      </c>
      <c r="DZ78" s="97">
        <v>0</v>
      </c>
      <c r="EA78" s="97">
        <v>1</v>
      </c>
      <c r="EB78" s="97">
        <v>0</v>
      </c>
      <c r="EC78" s="97">
        <v>9</v>
      </c>
      <c r="ED78" s="99">
        <v>2</v>
      </c>
      <c r="EE78" s="283">
        <v>2</v>
      </c>
      <c r="EF78" s="97" t="s">
        <v>171</v>
      </c>
      <c r="EG78" s="97" t="s">
        <v>179</v>
      </c>
      <c r="EH78" s="103">
        <v>3</v>
      </c>
      <c r="EI78" s="14" t="s">
        <v>130</v>
      </c>
    </row>
    <row r="79" spans="2:139" ht="15.75" thickBot="1" x14ac:dyDescent="0.3">
      <c r="DE79" s="303">
        <v>9</v>
      </c>
      <c r="DF79" s="137">
        <v>90018</v>
      </c>
      <c r="DG79" s="139">
        <v>1</v>
      </c>
      <c r="DH79" s="139">
        <v>0</v>
      </c>
      <c r="DI79" s="139">
        <v>0</v>
      </c>
      <c r="DJ79" s="139">
        <v>0</v>
      </c>
      <c r="DK79" s="139">
        <v>0</v>
      </c>
      <c r="DL79" s="139">
        <v>1</v>
      </c>
      <c r="DM79" s="139">
        <v>1</v>
      </c>
      <c r="DN79" s="139">
        <v>1</v>
      </c>
      <c r="DO79" s="139">
        <v>1</v>
      </c>
      <c r="DP79" s="139">
        <v>1</v>
      </c>
      <c r="DQ79" s="139">
        <v>0</v>
      </c>
      <c r="DR79" s="139">
        <v>0</v>
      </c>
      <c r="DS79" s="139">
        <v>1</v>
      </c>
      <c r="DT79" s="139">
        <v>0</v>
      </c>
      <c r="DU79" s="139">
        <v>0</v>
      </c>
      <c r="DV79" s="139">
        <v>0</v>
      </c>
      <c r="DW79" s="139">
        <v>0</v>
      </c>
      <c r="DX79" s="139">
        <v>0</v>
      </c>
      <c r="DY79" s="139">
        <v>1</v>
      </c>
      <c r="DZ79" s="139">
        <v>0</v>
      </c>
      <c r="EA79" s="139">
        <v>0</v>
      </c>
      <c r="EB79" s="139">
        <v>1</v>
      </c>
      <c r="EC79" s="139">
        <v>9</v>
      </c>
      <c r="ED79" s="141">
        <v>1</v>
      </c>
      <c r="EE79" s="287">
        <v>2</v>
      </c>
      <c r="EF79" s="139" t="s">
        <v>171</v>
      </c>
      <c r="EG79" s="139" t="s">
        <v>178</v>
      </c>
      <c r="EH79" s="281">
        <v>4</v>
      </c>
      <c r="EI79" s="142" t="s">
        <v>131</v>
      </c>
    </row>
    <row r="80" spans="2:139" x14ac:dyDescent="0.25">
      <c r="DE80" s="301">
        <v>10</v>
      </c>
      <c r="DF80" s="132">
        <v>90003</v>
      </c>
      <c r="DG80" s="134">
        <v>0</v>
      </c>
      <c r="DH80" s="134">
        <v>2</v>
      </c>
      <c r="DI80" s="134">
        <v>1</v>
      </c>
      <c r="DJ80" s="134">
        <v>0</v>
      </c>
      <c r="DK80" s="134">
        <v>0</v>
      </c>
      <c r="DL80" s="134">
        <v>0</v>
      </c>
      <c r="DM80" s="134">
        <v>1</v>
      </c>
      <c r="DN80" s="134">
        <v>1</v>
      </c>
      <c r="DO80" s="134">
        <v>0</v>
      </c>
      <c r="DP80" s="134">
        <v>0</v>
      </c>
      <c r="DQ80" s="134">
        <v>0</v>
      </c>
      <c r="DR80" s="134">
        <v>0</v>
      </c>
      <c r="DS80" s="134">
        <v>1</v>
      </c>
      <c r="DT80" s="134">
        <v>1</v>
      </c>
      <c r="DU80" s="134">
        <v>0</v>
      </c>
      <c r="DV80" s="134">
        <v>0</v>
      </c>
      <c r="DW80" s="134">
        <v>0</v>
      </c>
      <c r="DX80" s="134">
        <v>0</v>
      </c>
      <c r="DY80" s="134">
        <v>0</v>
      </c>
      <c r="DZ80" s="134">
        <v>1</v>
      </c>
      <c r="EA80" s="134">
        <v>1</v>
      </c>
      <c r="EB80" s="134">
        <v>1</v>
      </c>
      <c r="EC80" s="134">
        <v>10</v>
      </c>
      <c r="ED80" s="135">
        <v>1</v>
      </c>
      <c r="EE80" s="286">
        <v>3</v>
      </c>
      <c r="EF80" s="134" t="s">
        <v>171</v>
      </c>
      <c r="EG80" s="134" t="s">
        <v>178</v>
      </c>
      <c r="EH80" s="194">
        <v>4</v>
      </c>
      <c r="EI80" s="44" t="s">
        <v>116</v>
      </c>
    </row>
    <row r="81" spans="109:139" x14ac:dyDescent="0.25">
      <c r="DE81" s="302">
        <v>11</v>
      </c>
      <c r="DF81" s="136">
        <v>90006</v>
      </c>
      <c r="DG81" s="97">
        <v>1</v>
      </c>
      <c r="DH81" s="97">
        <v>2</v>
      </c>
      <c r="DI81" s="97">
        <v>1</v>
      </c>
      <c r="DJ81" s="97">
        <v>0</v>
      </c>
      <c r="DK81" s="97">
        <v>1</v>
      </c>
      <c r="DL81" s="97">
        <v>1</v>
      </c>
      <c r="DM81" s="97">
        <v>1</v>
      </c>
      <c r="DN81" s="97">
        <v>1</v>
      </c>
      <c r="DO81" s="97">
        <v>0</v>
      </c>
      <c r="DP81" s="97">
        <v>0</v>
      </c>
      <c r="DQ81" s="97">
        <v>0</v>
      </c>
      <c r="DR81" s="97">
        <v>0</v>
      </c>
      <c r="DS81" s="97">
        <v>1</v>
      </c>
      <c r="DT81" s="97">
        <v>0</v>
      </c>
      <c r="DU81" s="97">
        <v>0</v>
      </c>
      <c r="DV81" s="97">
        <v>0</v>
      </c>
      <c r="DW81" s="97">
        <v>0</v>
      </c>
      <c r="DX81" s="97">
        <v>0</v>
      </c>
      <c r="DY81" s="97">
        <v>0</v>
      </c>
      <c r="DZ81" s="97">
        <v>0</v>
      </c>
      <c r="EA81" s="97">
        <v>1</v>
      </c>
      <c r="EB81" s="97">
        <v>0</v>
      </c>
      <c r="EC81" s="97">
        <v>10</v>
      </c>
      <c r="ED81" s="99">
        <v>1</v>
      </c>
      <c r="EE81" s="100">
        <v>3</v>
      </c>
      <c r="EF81" s="97" t="s">
        <v>171</v>
      </c>
      <c r="EG81" s="97" t="s">
        <v>179</v>
      </c>
      <c r="EH81" s="101">
        <v>3</v>
      </c>
      <c r="EI81" s="14" t="s">
        <v>119</v>
      </c>
    </row>
    <row r="82" spans="109:139" x14ac:dyDescent="0.25">
      <c r="DE82" s="302">
        <v>12</v>
      </c>
      <c r="DF82" s="136">
        <v>90002</v>
      </c>
      <c r="DG82" s="97">
        <v>1</v>
      </c>
      <c r="DH82" s="97">
        <v>0</v>
      </c>
      <c r="DI82" s="97">
        <v>0</v>
      </c>
      <c r="DJ82" s="97">
        <v>0</v>
      </c>
      <c r="DK82" s="97">
        <v>2</v>
      </c>
      <c r="DL82" s="97">
        <v>0</v>
      </c>
      <c r="DM82" s="97">
        <v>1</v>
      </c>
      <c r="DN82" s="97">
        <v>1</v>
      </c>
      <c r="DO82" s="97">
        <v>1</v>
      </c>
      <c r="DP82" s="97">
        <v>0</v>
      </c>
      <c r="DQ82" s="97">
        <v>0</v>
      </c>
      <c r="DR82" s="97">
        <v>0</v>
      </c>
      <c r="DS82" s="97">
        <v>1</v>
      </c>
      <c r="DT82" s="97">
        <v>1</v>
      </c>
      <c r="DU82" s="97">
        <v>0</v>
      </c>
      <c r="DV82" s="97">
        <v>0</v>
      </c>
      <c r="DW82" s="97">
        <v>0</v>
      </c>
      <c r="DX82" s="97">
        <v>1</v>
      </c>
      <c r="DY82" s="97">
        <v>0</v>
      </c>
      <c r="DZ82" s="97">
        <v>0</v>
      </c>
      <c r="EA82" s="97">
        <v>2</v>
      </c>
      <c r="EB82" s="97">
        <v>1</v>
      </c>
      <c r="EC82" s="97">
        <v>12</v>
      </c>
      <c r="ED82" s="99">
        <v>1</v>
      </c>
      <c r="EE82" s="283">
        <v>3</v>
      </c>
      <c r="EF82" s="97" t="s">
        <v>171</v>
      </c>
      <c r="EG82" s="97" t="s">
        <v>178</v>
      </c>
      <c r="EH82" s="103">
        <v>5</v>
      </c>
      <c r="EI82" s="14" t="s">
        <v>115</v>
      </c>
    </row>
    <row r="83" spans="109:139" x14ac:dyDescent="0.25">
      <c r="DE83" s="302">
        <v>13</v>
      </c>
      <c r="DF83" s="136">
        <v>90007</v>
      </c>
      <c r="DG83" s="97">
        <v>0</v>
      </c>
      <c r="DH83" s="97">
        <v>1</v>
      </c>
      <c r="DI83" s="97">
        <v>1</v>
      </c>
      <c r="DJ83" s="97">
        <v>0</v>
      </c>
      <c r="DK83" s="97">
        <v>1</v>
      </c>
      <c r="DL83" s="97">
        <v>2</v>
      </c>
      <c r="DM83" s="97">
        <v>2</v>
      </c>
      <c r="DN83" s="97">
        <v>1</v>
      </c>
      <c r="DO83" s="97">
        <v>1</v>
      </c>
      <c r="DP83" s="97">
        <v>0</v>
      </c>
      <c r="DQ83" s="97">
        <v>1</v>
      </c>
      <c r="DR83" s="97">
        <v>1</v>
      </c>
      <c r="DS83" s="97">
        <v>0</v>
      </c>
      <c r="DT83" s="97">
        <v>1</v>
      </c>
      <c r="DU83" s="97">
        <v>0</v>
      </c>
      <c r="DV83" s="97">
        <v>0</v>
      </c>
      <c r="DW83" s="97">
        <v>0</v>
      </c>
      <c r="DX83" s="97">
        <v>0</v>
      </c>
      <c r="DY83" s="97">
        <v>0</v>
      </c>
      <c r="DZ83" s="97">
        <v>1</v>
      </c>
      <c r="EA83" s="97">
        <v>0</v>
      </c>
      <c r="EB83" s="97">
        <v>1</v>
      </c>
      <c r="EC83" s="97">
        <v>14</v>
      </c>
      <c r="ED83" s="99">
        <v>2</v>
      </c>
      <c r="EE83" s="283">
        <v>3</v>
      </c>
      <c r="EF83" s="97" t="s">
        <v>171</v>
      </c>
      <c r="EG83" s="97" t="s">
        <v>178</v>
      </c>
      <c r="EH83" s="103">
        <v>4</v>
      </c>
      <c r="EI83" s="14" t="s">
        <v>120</v>
      </c>
    </row>
    <row r="84" spans="109:139" ht="15.75" thickBot="1" x14ac:dyDescent="0.3">
      <c r="DE84" s="303">
        <v>14</v>
      </c>
      <c r="DF84" s="137">
        <v>90013</v>
      </c>
      <c r="DG84" s="139">
        <v>1</v>
      </c>
      <c r="DH84" s="139">
        <v>2</v>
      </c>
      <c r="DI84" s="139">
        <v>1</v>
      </c>
      <c r="DJ84" s="139">
        <v>1</v>
      </c>
      <c r="DK84" s="139">
        <v>2</v>
      </c>
      <c r="DL84" s="139">
        <v>1</v>
      </c>
      <c r="DM84" s="139">
        <v>1</v>
      </c>
      <c r="DN84" s="139">
        <v>1</v>
      </c>
      <c r="DO84" s="139">
        <v>0</v>
      </c>
      <c r="DP84" s="139">
        <v>0</v>
      </c>
      <c r="DQ84" s="139">
        <v>0</v>
      </c>
      <c r="DR84" s="139">
        <v>0</v>
      </c>
      <c r="DS84" s="139">
        <v>1</v>
      </c>
      <c r="DT84" s="139">
        <v>0</v>
      </c>
      <c r="DU84" s="139">
        <v>1</v>
      </c>
      <c r="DV84" s="139">
        <v>0</v>
      </c>
      <c r="DW84" s="139">
        <v>1</v>
      </c>
      <c r="DX84" s="139">
        <v>0</v>
      </c>
      <c r="DY84" s="139">
        <v>0</v>
      </c>
      <c r="DZ84" s="139">
        <v>0</v>
      </c>
      <c r="EA84" s="139">
        <v>1</v>
      </c>
      <c r="EB84" s="139">
        <v>1</v>
      </c>
      <c r="EC84" s="139">
        <v>15</v>
      </c>
      <c r="ED84" s="141">
        <v>2</v>
      </c>
      <c r="EE84" s="287">
        <v>3</v>
      </c>
      <c r="EF84" s="139" t="s">
        <v>171</v>
      </c>
      <c r="EG84" s="139" t="s">
        <v>179</v>
      </c>
      <c r="EH84" s="281">
        <v>4</v>
      </c>
      <c r="EI84" s="142" t="s">
        <v>126</v>
      </c>
    </row>
    <row r="85" spans="109:139" x14ac:dyDescent="0.25">
      <c r="DE85" s="301">
        <v>15</v>
      </c>
      <c r="DF85" s="132">
        <v>90001</v>
      </c>
      <c r="DG85" s="134">
        <v>1</v>
      </c>
      <c r="DH85" s="134">
        <v>3</v>
      </c>
      <c r="DI85" s="134">
        <v>1</v>
      </c>
      <c r="DJ85" s="134">
        <v>1</v>
      </c>
      <c r="DK85" s="134">
        <v>3</v>
      </c>
      <c r="DL85" s="134">
        <v>1</v>
      </c>
      <c r="DM85" s="134">
        <v>1</v>
      </c>
      <c r="DN85" s="134">
        <v>1</v>
      </c>
      <c r="DO85" s="134">
        <v>1</v>
      </c>
      <c r="DP85" s="134">
        <v>1</v>
      </c>
      <c r="DQ85" s="134">
        <v>1</v>
      </c>
      <c r="DR85" s="134">
        <v>0</v>
      </c>
      <c r="DS85" s="134">
        <v>0</v>
      </c>
      <c r="DT85" s="134">
        <v>0</v>
      </c>
      <c r="DU85" s="134">
        <v>0</v>
      </c>
      <c r="DV85" s="134">
        <v>0</v>
      </c>
      <c r="DW85" s="134">
        <v>0</v>
      </c>
      <c r="DX85" s="134">
        <v>0</v>
      </c>
      <c r="DY85" s="134">
        <v>0</v>
      </c>
      <c r="DZ85" s="134">
        <v>1</v>
      </c>
      <c r="EA85" s="134">
        <v>1</v>
      </c>
      <c r="EB85" s="134">
        <v>1</v>
      </c>
      <c r="EC85" s="134">
        <v>18</v>
      </c>
      <c r="ED85" s="135">
        <v>2</v>
      </c>
      <c r="EE85" s="286">
        <v>4</v>
      </c>
      <c r="EF85" s="134" t="s">
        <v>171</v>
      </c>
      <c r="EG85" s="134" t="s">
        <v>178</v>
      </c>
      <c r="EH85" s="134">
        <v>5</v>
      </c>
      <c r="EI85" s="44" t="s">
        <v>114</v>
      </c>
    </row>
    <row r="86" spans="109:139" x14ac:dyDescent="0.25">
      <c r="DE86" s="302">
        <v>16</v>
      </c>
      <c r="DF86" s="136">
        <v>90005</v>
      </c>
      <c r="DG86" s="97">
        <v>0</v>
      </c>
      <c r="DH86" s="97">
        <v>0</v>
      </c>
      <c r="DI86" s="97">
        <v>1</v>
      </c>
      <c r="DJ86" s="97">
        <v>1</v>
      </c>
      <c r="DK86" s="97">
        <v>3</v>
      </c>
      <c r="DL86" s="97">
        <v>1</v>
      </c>
      <c r="DM86" s="97">
        <v>2</v>
      </c>
      <c r="DN86" s="97">
        <v>1</v>
      </c>
      <c r="DO86" s="97">
        <v>1</v>
      </c>
      <c r="DP86" s="97">
        <v>1</v>
      </c>
      <c r="DQ86" s="97">
        <v>1</v>
      </c>
      <c r="DR86" s="97">
        <v>1</v>
      </c>
      <c r="DS86" s="97">
        <v>0</v>
      </c>
      <c r="DT86" s="97">
        <v>1</v>
      </c>
      <c r="DU86" s="97">
        <v>0</v>
      </c>
      <c r="DV86" s="97">
        <v>1</v>
      </c>
      <c r="DW86" s="97">
        <v>0</v>
      </c>
      <c r="DX86" s="97">
        <v>0</v>
      </c>
      <c r="DY86" s="97">
        <v>1</v>
      </c>
      <c r="DZ86" s="97">
        <v>0</v>
      </c>
      <c r="EA86" s="97">
        <v>2</v>
      </c>
      <c r="EB86" s="97">
        <v>2</v>
      </c>
      <c r="EC86" s="97">
        <v>20</v>
      </c>
      <c r="ED86" s="99">
        <v>1</v>
      </c>
      <c r="EE86" s="283">
        <v>4</v>
      </c>
      <c r="EF86" s="97" t="s">
        <v>171</v>
      </c>
      <c r="EG86" s="97" t="s">
        <v>178</v>
      </c>
      <c r="EH86" s="97">
        <v>5</v>
      </c>
      <c r="EI86" s="14" t="s">
        <v>118</v>
      </c>
    </row>
    <row r="87" spans="109:139" x14ac:dyDescent="0.25">
      <c r="DE87" s="302">
        <v>17</v>
      </c>
      <c r="DF87" s="136">
        <v>90004</v>
      </c>
      <c r="DG87" s="97">
        <v>1</v>
      </c>
      <c r="DH87" s="97">
        <v>0</v>
      </c>
      <c r="DI87" s="97">
        <v>1</v>
      </c>
      <c r="DJ87" s="97">
        <v>0</v>
      </c>
      <c r="DK87" s="97">
        <v>3</v>
      </c>
      <c r="DL87" s="97">
        <v>2</v>
      </c>
      <c r="DM87" s="97">
        <v>1</v>
      </c>
      <c r="DN87" s="97">
        <v>1</v>
      </c>
      <c r="DO87" s="97">
        <v>1</v>
      </c>
      <c r="DP87" s="97">
        <v>1</v>
      </c>
      <c r="DQ87" s="97">
        <v>1</v>
      </c>
      <c r="DR87" s="97">
        <v>0</v>
      </c>
      <c r="DS87" s="97">
        <v>2</v>
      </c>
      <c r="DT87" s="97">
        <v>1</v>
      </c>
      <c r="DU87" s="97">
        <v>1</v>
      </c>
      <c r="DV87" s="97">
        <v>1</v>
      </c>
      <c r="DW87" s="97">
        <v>0</v>
      </c>
      <c r="DX87" s="97">
        <v>0</v>
      </c>
      <c r="DY87" s="97">
        <v>1</v>
      </c>
      <c r="DZ87" s="97">
        <v>0</v>
      </c>
      <c r="EA87" s="97">
        <v>2</v>
      </c>
      <c r="EB87" s="97">
        <v>1</v>
      </c>
      <c r="EC87" s="97">
        <v>21</v>
      </c>
      <c r="ED87" s="99">
        <v>2</v>
      </c>
      <c r="EE87" s="283">
        <v>4</v>
      </c>
      <c r="EF87" s="97" t="s">
        <v>171</v>
      </c>
      <c r="EG87" s="97" t="s">
        <v>178</v>
      </c>
      <c r="EH87" s="103">
        <v>5</v>
      </c>
      <c r="EI87" s="14" t="s">
        <v>117</v>
      </c>
    </row>
    <row r="88" spans="109:139" x14ac:dyDescent="0.25">
      <c r="DE88" s="302">
        <v>18</v>
      </c>
      <c r="DF88" s="136">
        <v>90015</v>
      </c>
      <c r="DG88" s="97">
        <v>1</v>
      </c>
      <c r="DH88" s="97">
        <v>3</v>
      </c>
      <c r="DI88" s="97">
        <v>1</v>
      </c>
      <c r="DJ88" s="97">
        <v>1</v>
      </c>
      <c r="DK88" s="97">
        <v>3</v>
      </c>
      <c r="DL88" s="97">
        <v>1</v>
      </c>
      <c r="DM88" s="97">
        <v>1</v>
      </c>
      <c r="DN88" s="97">
        <v>1</v>
      </c>
      <c r="DO88" s="97">
        <v>1</v>
      </c>
      <c r="DP88" s="97">
        <v>1</v>
      </c>
      <c r="DQ88" s="97">
        <v>1</v>
      </c>
      <c r="DR88" s="97">
        <v>0</v>
      </c>
      <c r="DS88" s="97">
        <v>1</v>
      </c>
      <c r="DT88" s="97">
        <v>1</v>
      </c>
      <c r="DU88" s="97">
        <v>1</v>
      </c>
      <c r="DV88" s="97">
        <v>0</v>
      </c>
      <c r="DW88" s="97">
        <v>1</v>
      </c>
      <c r="DX88" s="97">
        <v>0</v>
      </c>
      <c r="DY88" s="97">
        <v>0</v>
      </c>
      <c r="DZ88" s="97">
        <v>1</v>
      </c>
      <c r="EA88" s="97">
        <v>1</v>
      </c>
      <c r="EB88" s="97">
        <v>0</v>
      </c>
      <c r="EC88" s="97">
        <v>21</v>
      </c>
      <c r="ED88" s="99">
        <v>2</v>
      </c>
      <c r="EE88" s="283">
        <v>4</v>
      </c>
      <c r="EF88" s="97" t="s">
        <v>171</v>
      </c>
      <c r="EG88" s="97" t="s">
        <v>179</v>
      </c>
      <c r="EH88" s="97">
        <v>5</v>
      </c>
      <c r="EI88" s="14" t="s">
        <v>128</v>
      </c>
    </row>
    <row r="89" spans="109:139" ht="15.75" thickBot="1" x14ac:dyDescent="0.3">
      <c r="DE89" s="303">
        <v>19</v>
      </c>
      <c r="DF89" s="137">
        <v>90010</v>
      </c>
      <c r="DG89" s="139">
        <v>1</v>
      </c>
      <c r="DH89" s="139">
        <v>3</v>
      </c>
      <c r="DI89" s="139">
        <v>1</v>
      </c>
      <c r="DJ89" s="139">
        <v>0</v>
      </c>
      <c r="DK89" s="139">
        <v>3</v>
      </c>
      <c r="DL89" s="139">
        <v>1</v>
      </c>
      <c r="DM89" s="139">
        <v>2</v>
      </c>
      <c r="DN89" s="139">
        <v>1</v>
      </c>
      <c r="DO89" s="139">
        <v>1</v>
      </c>
      <c r="DP89" s="139">
        <v>1</v>
      </c>
      <c r="DQ89" s="139">
        <v>1</v>
      </c>
      <c r="DR89" s="139">
        <v>0</v>
      </c>
      <c r="DS89" s="139">
        <v>2</v>
      </c>
      <c r="DT89" s="139">
        <v>0</v>
      </c>
      <c r="DU89" s="139">
        <v>0</v>
      </c>
      <c r="DV89" s="139">
        <v>1</v>
      </c>
      <c r="DW89" s="139">
        <v>0</v>
      </c>
      <c r="DX89" s="139">
        <v>1</v>
      </c>
      <c r="DY89" s="139">
        <v>1</v>
      </c>
      <c r="DZ89" s="139">
        <v>1</v>
      </c>
      <c r="EA89" s="139">
        <v>1</v>
      </c>
      <c r="EB89" s="139">
        <v>2</v>
      </c>
      <c r="EC89" s="139">
        <v>24</v>
      </c>
      <c r="ED89" s="141">
        <v>2</v>
      </c>
      <c r="EE89" s="287">
        <v>4</v>
      </c>
      <c r="EF89" s="139" t="s">
        <v>171</v>
      </c>
      <c r="EG89" s="139" t="s">
        <v>178</v>
      </c>
      <c r="EH89" s="139">
        <v>5</v>
      </c>
      <c r="EI89" s="142" t="s">
        <v>123</v>
      </c>
    </row>
    <row r="90" spans="109:139" ht="15.75" thickBot="1" x14ac:dyDescent="0.3">
      <c r="DE90" s="102">
        <v>20</v>
      </c>
      <c r="DF90" s="102">
        <v>90020</v>
      </c>
      <c r="DG90" s="124" t="s">
        <v>177</v>
      </c>
      <c r="DH90" s="124" t="s">
        <v>177</v>
      </c>
      <c r="DI90" s="124" t="s">
        <v>177</v>
      </c>
      <c r="DJ90" s="124" t="s">
        <v>177</v>
      </c>
      <c r="DK90" s="124" t="s">
        <v>177</v>
      </c>
      <c r="DL90" s="124" t="s">
        <v>177</v>
      </c>
      <c r="DM90" s="124" t="s">
        <v>177</v>
      </c>
      <c r="DN90" s="124" t="s">
        <v>177</v>
      </c>
      <c r="DO90" s="124" t="s">
        <v>177</v>
      </c>
      <c r="DP90" s="124" t="s">
        <v>177</v>
      </c>
      <c r="DQ90" s="124" t="s">
        <v>177</v>
      </c>
      <c r="DR90" s="124" t="s">
        <v>177</v>
      </c>
      <c r="DS90" s="124" t="s">
        <v>177</v>
      </c>
      <c r="DT90" s="124" t="s">
        <v>177</v>
      </c>
      <c r="DU90" s="124" t="s">
        <v>177</v>
      </c>
      <c r="DV90" s="124" t="s">
        <v>177</v>
      </c>
      <c r="DW90" s="124" t="s">
        <v>177</v>
      </c>
      <c r="DX90" s="124" t="s">
        <v>177</v>
      </c>
      <c r="DY90" s="124" t="s">
        <v>177</v>
      </c>
      <c r="DZ90" s="124" t="s">
        <v>177</v>
      </c>
      <c r="EA90" s="124" t="s">
        <v>177</v>
      </c>
      <c r="EB90" s="124" t="s">
        <v>177</v>
      </c>
      <c r="EC90" s="124" t="s">
        <v>177</v>
      </c>
      <c r="ED90" s="126" t="s">
        <v>280</v>
      </c>
      <c r="EE90" s="300" t="s">
        <v>177</v>
      </c>
      <c r="EF90" s="224" t="s">
        <v>177</v>
      </c>
      <c r="EG90" s="224" t="s">
        <v>177</v>
      </c>
      <c r="EH90" s="224">
        <v>3</v>
      </c>
      <c r="EI90" s="226" t="s">
        <v>133</v>
      </c>
    </row>
    <row r="91" spans="109:139" ht="15.75" thickBot="1" x14ac:dyDescent="0.3"/>
    <row r="92" spans="109:139" x14ac:dyDescent="0.25">
      <c r="DE92" s="894" t="s">
        <v>141</v>
      </c>
      <c r="DF92" s="968"/>
      <c r="DG92" s="229">
        <f>AVERAGE(DG71:DG91)</f>
        <v>0.63157894736842102</v>
      </c>
      <c r="DH92" s="229">
        <f t="shared" ref="DH92:EH92" si="42">AVERAGE(DH71:DH91)</f>
        <v>1.1052631578947369</v>
      </c>
      <c r="DI92" s="229">
        <f t="shared" si="42"/>
        <v>0.52631578947368418</v>
      </c>
      <c r="DJ92" s="229">
        <f t="shared" si="42"/>
        <v>0.21052631578947367</v>
      </c>
      <c r="DK92" s="229">
        <f t="shared" si="42"/>
        <v>1.4736842105263157</v>
      </c>
      <c r="DL92" s="229">
        <f t="shared" si="42"/>
        <v>0.78947368421052633</v>
      </c>
      <c r="DM92" s="229">
        <f t="shared" si="42"/>
        <v>1</v>
      </c>
      <c r="DN92" s="229">
        <f t="shared" si="42"/>
        <v>0.84210526315789469</v>
      </c>
      <c r="DO92" s="229">
        <f t="shared" si="42"/>
        <v>0.47368421052631576</v>
      </c>
      <c r="DP92" s="229">
        <f t="shared" si="42"/>
        <v>0.52631578947368418</v>
      </c>
      <c r="DQ92" s="229">
        <f t="shared" si="42"/>
        <v>0.31578947368421051</v>
      </c>
      <c r="DR92" s="229">
        <f t="shared" si="42"/>
        <v>0.10526315789473684</v>
      </c>
      <c r="DS92" s="229">
        <f t="shared" si="42"/>
        <v>0.78947368421052633</v>
      </c>
      <c r="DT92" s="229">
        <f t="shared" si="42"/>
        <v>0.36842105263157893</v>
      </c>
      <c r="DU92" s="229">
        <f t="shared" si="42"/>
        <v>0.21052631578947367</v>
      </c>
      <c r="DV92" s="229">
        <f t="shared" si="42"/>
        <v>0.15789473684210525</v>
      </c>
      <c r="DW92" s="229">
        <f t="shared" si="42"/>
        <v>0.15789473684210525</v>
      </c>
      <c r="DX92" s="229">
        <f t="shared" si="42"/>
        <v>0.21052631578947367</v>
      </c>
      <c r="DY92" s="229">
        <f t="shared" si="42"/>
        <v>0.21052631578947367</v>
      </c>
      <c r="DZ92" s="229">
        <f t="shared" si="42"/>
        <v>0.36842105263157893</v>
      </c>
      <c r="EA92" s="229">
        <f t="shared" si="42"/>
        <v>0.89473684210526316</v>
      </c>
      <c r="EB92" s="229">
        <f t="shared" si="42"/>
        <v>0.78947368421052633</v>
      </c>
      <c r="EC92" s="229">
        <f t="shared" si="42"/>
        <v>12.157894736842104</v>
      </c>
      <c r="ED92" s="229"/>
      <c r="EE92" s="229">
        <f t="shared" si="42"/>
        <v>2.7894736842105261</v>
      </c>
      <c r="EF92" s="229"/>
      <c r="EG92" s="229"/>
      <c r="EH92" s="229">
        <f t="shared" si="42"/>
        <v>3.85</v>
      </c>
    </row>
    <row r="93" spans="109:139" x14ac:dyDescent="0.25">
      <c r="DE93" s="5"/>
      <c r="DF93" s="218">
        <v>4</v>
      </c>
      <c r="DG93" s="227">
        <f>(DG88+DG89+DG87+DG86+DG85)/5</f>
        <v>0.8</v>
      </c>
      <c r="DH93" s="227">
        <f t="shared" ref="DH93:EH93" si="43">(DH88+DH89+DH87+DH86+DH85)/5</f>
        <v>1.8</v>
      </c>
      <c r="DI93" s="227">
        <f t="shared" si="43"/>
        <v>1</v>
      </c>
      <c r="DJ93" s="227">
        <f t="shared" si="43"/>
        <v>0.6</v>
      </c>
      <c r="DK93" s="227">
        <f t="shared" si="43"/>
        <v>3</v>
      </c>
      <c r="DL93" s="227">
        <f t="shared" si="43"/>
        <v>1.2</v>
      </c>
      <c r="DM93" s="227">
        <f t="shared" si="43"/>
        <v>1.4</v>
      </c>
      <c r="DN93" s="227">
        <f t="shared" si="43"/>
        <v>1</v>
      </c>
      <c r="DO93" s="227">
        <f t="shared" si="43"/>
        <v>1</v>
      </c>
      <c r="DP93" s="227">
        <f t="shared" si="43"/>
        <v>1</v>
      </c>
      <c r="DQ93" s="227">
        <f t="shared" si="43"/>
        <v>1</v>
      </c>
      <c r="DR93" s="227">
        <f t="shared" si="43"/>
        <v>0.2</v>
      </c>
      <c r="DS93" s="227">
        <f t="shared" si="43"/>
        <v>1</v>
      </c>
      <c r="DT93" s="227">
        <f t="shared" si="43"/>
        <v>0.6</v>
      </c>
      <c r="DU93" s="227">
        <f t="shared" si="43"/>
        <v>0.4</v>
      </c>
      <c r="DV93" s="227">
        <f t="shared" si="43"/>
        <v>0.6</v>
      </c>
      <c r="DW93" s="227">
        <f t="shared" si="43"/>
        <v>0.2</v>
      </c>
      <c r="DX93" s="227">
        <f t="shared" si="43"/>
        <v>0.2</v>
      </c>
      <c r="DY93" s="227">
        <f t="shared" si="43"/>
        <v>0.6</v>
      </c>
      <c r="DZ93" s="227">
        <f t="shared" si="43"/>
        <v>0.6</v>
      </c>
      <c r="EA93" s="227">
        <f t="shared" si="43"/>
        <v>1.4</v>
      </c>
      <c r="EB93" s="227">
        <f t="shared" si="43"/>
        <v>1.2</v>
      </c>
      <c r="EC93" s="227">
        <f t="shared" si="43"/>
        <v>20.8</v>
      </c>
      <c r="ED93" s="227"/>
      <c r="EE93" s="227">
        <f t="shared" si="43"/>
        <v>4</v>
      </c>
      <c r="EF93" s="227"/>
      <c r="EG93" s="227"/>
      <c r="EH93" s="227">
        <f t="shared" si="43"/>
        <v>5</v>
      </c>
    </row>
    <row r="94" spans="109:139" x14ac:dyDescent="0.25">
      <c r="DE94" s="5"/>
      <c r="DF94" s="218">
        <v>3</v>
      </c>
      <c r="DG94" s="227">
        <f>(DG80+DG81+DG82+DG83+DG84)/5</f>
        <v>0.6</v>
      </c>
      <c r="DH94" s="227">
        <f t="shared" ref="DH94:EH94" si="44">(DH80+DH81+DH82+DH83+DH84)/5</f>
        <v>1.4</v>
      </c>
      <c r="DI94" s="227">
        <f t="shared" si="44"/>
        <v>0.8</v>
      </c>
      <c r="DJ94" s="227">
        <f t="shared" si="44"/>
        <v>0.2</v>
      </c>
      <c r="DK94" s="227">
        <f t="shared" si="44"/>
        <v>1.2</v>
      </c>
      <c r="DL94" s="227">
        <f t="shared" si="44"/>
        <v>0.8</v>
      </c>
      <c r="DM94" s="227">
        <f t="shared" si="44"/>
        <v>1.2</v>
      </c>
      <c r="DN94" s="227">
        <f t="shared" si="44"/>
        <v>1</v>
      </c>
      <c r="DO94" s="227">
        <f t="shared" si="44"/>
        <v>0.4</v>
      </c>
      <c r="DP94" s="227">
        <f t="shared" si="44"/>
        <v>0</v>
      </c>
      <c r="DQ94" s="227">
        <f t="shared" si="44"/>
        <v>0.2</v>
      </c>
      <c r="DR94" s="227">
        <f t="shared" si="44"/>
        <v>0.2</v>
      </c>
      <c r="DS94" s="227">
        <f t="shared" si="44"/>
        <v>0.8</v>
      </c>
      <c r="DT94" s="227">
        <f t="shared" si="44"/>
        <v>0.6</v>
      </c>
      <c r="DU94" s="227">
        <f t="shared" si="44"/>
        <v>0.2</v>
      </c>
      <c r="DV94" s="227">
        <f t="shared" si="44"/>
        <v>0</v>
      </c>
      <c r="DW94" s="227">
        <f t="shared" si="44"/>
        <v>0.2</v>
      </c>
      <c r="DX94" s="227">
        <f t="shared" si="44"/>
        <v>0.2</v>
      </c>
      <c r="DY94" s="227">
        <f t="shared" si="44"/>
        <v>0</v>
      </c>
      <c r="DZ94" s="227">
        <f t="shared" si="44"/>
        <v>0.4</v>
      </c>
      <c r="EA94" s="227">
        <f t="shared" si="44"/>
        <v>1</v>
      </c>
      <c r="EB94" s="227">
        <f t="shared" si="44"/>
        <v>0.8</v>
      </c>
      <c r="EC94" s="227">
        <f t="shared" si="44"/>
        <v>12.2</v>
      </c>
      <c r="ED94" s="227"/>
      <c r="EE94" s="227">
        <f t="shared" si="44"/>
        <v>3</v>
      </c>
      <c r="EF94" s="227"/>
      <c r="EG94" s="227"/>
      <c r="EH94" s="227">
        <f t="shared" si="44"/>
        <v>4</v>
      </c>
    </row>
    <row r="95" spans="109:139" x14ac:dyDescent="0.25">
      <c r="DE95" s="5"/>
      <c r="DF95" s="219">
        <v>2</v>
      </c>
      <c r="DG95" s="227">
        <f>(DG72+DG76+DG75+DG74+DG73+DG77+DG78+DG79+DG71)/9</f>
        <v>0.55555555555555558</v>
      </c>
      <c r="DH95" s="227">
        <f t="shared" ref="DH95:EH95" si="45">(DH72+DH76+DH75+DH74+DH73+DH77+DH78+DH79+DH71)/9</f>
        <v>0.55555555555555558</v>
      </c>
      <c r="DI95" s="227">
        <f t="shared" si="45"/>
        <v>0.1111111111111111</v>
      </c>
      <c r="DJ95" s="227">
        <f t="shared" si="45"/>
        <v>0</v>
      </c>
      <c r="DK95" s="227">
        <f t="shared" si="45"/>
        <v>0.77777777777777779</v>
      </c>
      <c r="DL95" s="227">
        <f t="shared" si="45"/>
        <v>0.55555555555555558</v>
      </c>
      <c r="DM95" s="227">
        <f t="shared" si="45"/>
        <v>0.66666666666666663</v>
      </c>
      <c r="DN95" s="227">
        <f t="shared" si="45"/>
        <v>0.66666666666666663</v>
      </c>
      <c r="DO95" s="227">
        <f t="shared" si="45"/>
        <v>0.22222222222222221</v>
      </c>
      <c r="DP95" s="227">
        <f t="shared" si="45"/>
        <v>0.55555555555555558</v>
      </c>
      <c r="DQ95" s="227">
        <f t="shared" si="45"/>
        <v>0</v>
      </c>
      <c r="DR95" s="227">
        <f t="shared" si="45"/>
        <v>0</v>
      </c>
      <c r="DS95" s="227">
        <f t="shared" si="45"/>
        <v>0.66666666666666663</v>
      </c>
      <c r="DT95" s="227">
        <f t="shared" si="45"/>
        <v>0.1111111111111111</v>
      </c>
      <c r="DU95" s="227">
        <f t="shared" si="45"/>
        <v>0.1111111111111111</v>
      </c>
      <c r="DV95" s="227">
        <f t="shared" si="45"/>
        <v>0</v>
      </c>
      <c r="DW95" s="227">
        <f t="shared" si="45"/>
        <v>0.1111111111111111</v>
      </c>
      <c r="DX95" s="227">
        <f t="shared" si="45"/>
        <v>0.22222222222222221</v>
      </c>
      <c r="DY95" s="228">
        <f t="shared" si="45"/>
        <v>0.1111111111111111</v>
      </c>
      <c r="DZ95" s="227">
        <f t="shared" si="45"/>
        <v>0.22222222222222221</v>
      </c>
      <c r="EA95" s="227">
        <f t="shared" si="45"/>
        <v>0.55555555555555558</v>
      </c>
      <c r="EB95" s="227">
        <f t="shared" si="45"/>
        <v>0.55555555555555558</v>
      </c>
      <c r="EC95" s="227">
        <f t="shared" si="45"/>
        <v>7.333333333333333</v>
      </c>
      <c r="ED95" s="227"/>
      <c r="EE95" s="227">
        <f t="shared" si="45"/>
        <v>2</v>
      </c>
      <c r="EF95" s="227"/>
      <c r="EG95" s="227"/>
      <c r="EH95" s="227">
        <f t="shared" si="45"/>
        <v>3.2222222222222223</v>
      </c>
    </row>
    <row r="96" spans="109:139" ht="15.75" thickBot="1" x14ac:dyDescent="0.3">
      <c r="DE96" s="182"/>
      <c r="DF96" s="220" t="s">
        <v>143</v>
      </c>
      <c r="DG96" s="230">
        <f>MEDIAN(DG93:DG95)</f>
        <v>0.6</v>
      </c>
      <c r="DH96" s="230">
        <f t="shared" ref="DH96:EH96" si="46">MEDIAN(DH93:DH95)</f>
        <v>1.4</v>
      </c>
      <c r="DI96" s="230">
        <f t="shared" si="46"/>
        <v>0.8</v>
      </c>
      <c r="DJ96" s="230">
        <f t="shared" si="46"/>
        <v>0.2</v>
      </c>
      <c r="DK96" s="230">
        <f t="shared" si="46"/>
        <v>1.2</v>
      </c>
      <c r="DL96" s="230">
        <f t="shared" si="46"/>
        <v>0.8</v>
      </c>
      <c r="DM96" s="230">
        <f t="shared" si="46"/>
        <v>1.2</v>
      </c>
      <c r="DN96" s="230">
        <f t="shared" si="46"/>
        <v>1</v>
      </c>
      <c r="DO96" s="230">
        <f t="shared" si="46"/>
        <v>0.4</v>
      </c>
      <c r="DP96" s="230">
        <f t="shared" si="46"/>
        <v>0.55555555555555558</v>
      </c>
      <c r="DQ96" s="230">
        <f t="shared" si="46"/>
        <v>0.2</v>
      </c>
      <c r="DR96" s="230">
        <f t="shared" si="46"/>
        <v>0.2</v>
      </c>
      <c r="DS96" s="230">
        <f t="shared" si="46"/>
        <v>0.8</v>
      </c>
      <c r="DT96" s="230">
        <f t="shared" si="46"/>
        <v>0.6</v>
      </c>
      <c r="DU96" s="230">
        <f t="shared" si="46"/>
        <v>0.2</v>
      </c>
      <c r="DV96" s="230">
        <f t="shared" si="46"/>
        <v>0</v>
      </c>
      <c r="DW96" s="230">
        <f t="shared" si="46"/>
        <v>0.2</v>
      </c>
      <c r="DX96" s="230">
        <f t="shared" si="46"/>
        <v>0.2</v>
      </c>
      <c r="DY96" s="230">
        <f t="shared" si="46"/>
        <v>0.1111111111111111</v>
      </c>
      <c r="DZ96" s="230">
        <f t="shared" si="46"/>
        <v>0.4</v>
      </c>
      <c r="EA96" s="230">
        <f t="shared" si="46"/>
        <v>1</v>
      </c>
      <c r="EB96" s="230">
        <f t="shared" si="46"/>
        <v>0.8</v>
      </c>
      <c r="EC96" s="230">
        <f t="shared" si="46"/>
        <v>12.2</v>
      </c>
      <c r="ED96" s="230"/>
      <c r="EE96" s="230">
        <f t="shared" si="46"/>
        <v>3</v>
      </c>
      <c r="EF96" s="230"/>
      <c r="EG96" s="230"/>
      <c r="EH96" s="230">
        <f t="shared" si="46"/>
        <v>4</v>
      </c>
    </row>
  </sheetData>
  <sortState ref="DF71:EI89">
    <sortCondition ref="EC71:EC89"/>
  </sortState>
  <mergeCells count="41">
    <mergeCell ref="A1:AE1"/>
    <mergeCell ref="DE92:DF92"/>
    <mergeCell ref="FO54:GF54"/>
    <mergeCell ref="B55:X55"/>
    <mergeCell ref="A24:B24"/>
    <mergeCell ref="B46:X46"/>
    <mergeCell ref="B47:X47"/>
    <mergeCell ref="B48:X48"/>
    <mergeCell ref="B49:X49"/>
    <mergeCell ref="B50:X50"/>
    <mergeCell ref="B51:X51"/>
    <mergeCell ref="B52:X52"/>
    <mergeCell ref="B53:X53"/>
    <mergeCell ref="B54:X54"/>
    <mergeCell ref="EK1:FL1"/>
    <mergeCell ref="B62:X62"/>
    <mergeCell ref="B56:X56"/>
    <mergeCell ref="B57:X57"/>
    <mergeCell ref="B58:X58"/>
    <mergeCell ref="B59:X59"/>
    <mergeCell ref="B60:X60"/>
    <mergeCell ref="B61:X61"/>
    <mergeCell ref="B67:X67"/>
    <mergeCell ref="B66:X66"/>
    <mergeCell ref="B65:X65"/>
    <mergeCell ref="B64:X64"/>
    <mergeCell ref="B63:X63"/>
    <mergeCell ref="FN1:GF1"/>
    <mergeCell ref="GH1:HK1"/>
    <mergeCell ref="AG1:AZ1"/>
    <mergeCell ref="BB1:CF1"/>
    <mergeCell ref="CH1:DC1"/>
    <mergeCell ref="DE1:EI1"/>
    <mergeCell ref="DE68:EI68"/>
    <mergeCell ref="FN24:FO24"/>
    <mergeCell ref="GH24:GI24"/>
    <mergeCell ref="AG24:AH24"/>
    <mergeCell ref="BB24:BC24"/>
    <mergeCell ref="CH24:CI24"/>
    <mergeCell ref="DE24:DF24"/>
    <mergeCell ref="EK24:EL24"/>
  </mergeCells>
  <pageMargins left="0.25" right="0.25" top="0.75" bottom="0.75" header="0.3" footer="0.3"/>
  <pageSetup paperSize="9" scale="10" orientation="portrait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L124"/>
  <sheetViews>
    <sheetView topLeftCell="AD1" zoomScale="90" zoomScaleNormal="90" workbookViewId="0">
      <selection activeCell="AS23" sqref="AS23"/>
    </sheetView>
  </sheetViews>
  <sheetFormatPr defaultRowHeight="15" x14ac:dyDescent="0.25"/>
  <cols>
    <col min="1" max="1" width="3.28515625" bestFit="1" customWidth="1"/>
    <col min="2" max="2" width="22.42578125" bestFit="1" customWidth="1"/>
    <col min="3" max="3" width="6.7109375" bestFit="1" customWidth="1"/>
    <col min="4" max="4" width="5.42578125" bestFit="1" customWidth="1"/>
    <col min="5" max="5" width="5.28515625" customWidth="1"/>
    <col min="6" max="6" width="4.5703125" customWidth="1"/>
    <col min="7" max="7" width="4.28515625" bestFit="1" customWidth="1"/>
    <col min="8" max="8" width="5.42578125" bestFit="1" customWidth="1"/>
    <col min="9" max="9" width="4.42578125" bestFit="1" customWidth="1"/>
    <col min="10" max="10" width="4.42578125" customWidth="1"/>
    <col min="11" max="11" width="4.28515625" bestFit="1" customWidth="1"/>
    <col min="12" max="12" width="5.42578125" bestFit="1" customWidth="1"/>
    <col min="13" max="13" width="4.42578125" bestFit="1" customWidth="1"/>
    <col min="14" max="14" width="4.42578125" customWidth="1"/>
    <col min="15" max="15" width="4.28515625" bestFit="1" customWidth="1"/>
    <col min="16" max="16" width="5.42578125" bestFit="1" customWidth="1"/>
    <col min="17" max="17" width="4.42578125" bestFit="1" customWidth="1"/>
    <col min="18" max="18" width="4.42578125" customWidth="1"/>
    <col min="19" max="19" width="4.28515625" bestFit="1" customWidth="1"/>
    <col min="20" max="20" width="5.42578125" bestFit="1" customWidth="1"/>
    <col min="21" max="21" width="4.42578125" bestFit="1" customWidth="1"/>
    <col min="22" max="22" width="4.42578125" customWidth="1"/>
    <col min="23" max="23" width="4.28515625" bestFit="1" customWidth="1"/>
    <col min="24" max="24" width="5.42578125" bestFit="1" customWidth="1"/>
    <col min="25" max="25" width="4.42578125" bestFit="1" customWidth="1"/>
    <col min="26" max="26" width="4.42578125" customWidth="1"/>
    <col min="27" max="27" width="4.28515625" bestFit="1" customWidth="1"/>
    <col min="28" max="28" width="5.42578125" bestFit="1" customWidth="1"/>
    <col min="29" max="30" width="4.85546875" customWidth="1"/>
    <col min="31" max="31" width="4.28515625" bestFit="1" customWidth="1"/>
    <col min="32" max="32" width="5.42578125" bestFit="1" customWidth="1"/>
    <col min="33" max="33" width="4.42578125" bestFit="1" customWidth="1"/>
    <col min="34" max="34" width="4.42578125" customWidth="1"/>
    <col min="35" max="35" width="4.28515625" bestFit="1" customWidth="1"/>
    <col min="38" max="38" width="19.7109375" bestFit="1" customWidth="1"/>
    <col min="39" max="39" width="11.5703125" customWidth="1"/>
    <col min="40" max="40" width="15" customWidth="1"/>
    <col min="48" max="48" width="11.5703125" customWidth="1"/>
    <col min="49" max="49" width="10.28515625" bestFit="1" customWidth="1"/>
    <col min="52" max="52" width="19.7109375" bestFit="1" customWidth="1"/>
    <col min="53" max="53" width="5.5703125" bestFit="1" customWidth="1"/>
    <col min="54" max="54" width="6.7109375" bestFit="1" customWidth="1"/>
    <col min="55" max="56" width="5.5703125" bestFit="1" customWidth="1"/>
    <col min="57" max="57" width="6.7109375" bestFit="1" customWidth="1"/>
    <col min="58" max="62" width="5.5703125" bestFit="1" customWidth="1"/>
  </cols>
  <sheetData>
    <row r="1" spans="1:64" ht="16.5" thickBot="1" x14ac:dyDescent="0.3">
      <c r="A1" s="911" t="s">
        <v>13</v>
      </c>
      <c r="B1" s="912"/>
      <c r="C1" s="912"/>
      <c r="D1" s="912"/>
      <c r="E1" s="912"/>
      <c r="F1" s="912"/>
      <c r="G1" s="912"/>
      <c r="H1" s="912"/>
      <c r="I1" s="912"/>
      <c r="J1" s="912"/>
      <c r="K1" s="912"/>
      <c r="L1" s="912"/>
      <c r="M1" s="912"/>
      <c r="N1" s="912"/>
      <c r="O1" s="912"/>
      <c r="P1" s="912"/>
      <c r="Q1" s="912"/>
      <c r="R1" s="912"/>
      <c r="S1" s="912"/>
      <c r="T1" s="912"/>
      <c r="U1" s="912"/>
      <c r="V1" s="912"/>
      <c r="W1" s="912"/>
      <c r="X1" s="912"/>
      <c r="Y1" s="912"/>
      <c r="Z1" s="912"/>
      <c r="AA1" s="912"/>
      <c r="AB1" s="912"/>
      <c r="AC1" s="912"/>
      <c r="AD1" s="912"/>
      <c r="AE1" s="912"/>
      <c r="AF1" s="912"/>
      <c r="AG1" s="912"/>
      <c r="AH1" s="912"/>
      <c r="AI1" s="912"/>
    </row>
    <row r="2" spans="1:64" ht="15" customHeight="1" thickBot="1" x14ac:dyDescent="0.3">
      <c r="A2" s="913">
        <v>20</v>
      </c>
      <c r="B2" s="913"/>
      <c r="C2" s="914"/>
      <c r="D2" s="916" t="s">
        <v>1</v>
      </c>
      <c r="E2" s="917"/>
      <c r="F2" s="917"/>
      <c r="G2" s="917"/>
      <c r="H2" s="916" t="s">
        <v>4</v>
      </c>
      <c r="I2" s="917"/>
      <c r="J2" s="917"/>
      <c r="K2" s="917"/>
      <c r="L2" s="916" t="s">
        <v>5</v>
      </c>
      <c r="M2" s="917"/>
      <c r="N2" s="917"/>
      <c r="O2" s="917"/>
      <c r="P2" s="916" t="s">
        <v>7</v>
      </c>
      <c r="Q2" s="917"/>
      <c r="R2" s="917"/>
      <c r="S2" s="917"/>
      <c r="T2" s="916" t="s">
        <v>8</v>
      </c>
      <c r="U2" s="917"/>
      <c r="V2" s="917"/>
      <c r="W2" s="917"/>
      <c r="X2" s="916" t="s">
        <v>146</v>
      </c>
      <c r="Y2" s="917"/>
      <c r="Z2" s="917"/>
      <c r="AA2" s="917"/>
      <c r="AB2" s="916" t="s">
        <v>10</v>
      </c>
      <c r="AC2" s="917"/>
      <c r="AD2" s="917"/>
      <c r="AE2" s="917"/>
      <c r="AF2" s="916" t="s">
        <v>34</v>
      </c>
      <c r="AG2" s="917"/>
      <c r="AH2" s="917"/>
      <c r="AI2" s="917"/>
      <c r="AL2" s="938">
        <v>2020</v>
      </c>
      <c r="AM2" s="939"/>
      <c r="AN2" s="939"/>
      <c r="AO2" s="939"/>
      <c r="AP2" s="939"/>
      <c r="AQ2" s="939"/>
      <c r="AR2" s="939"/>
      <c r="AS2" s="939"/>
      <c r="AT2" s="939"/>
      <c r="AU2" s="939"/>
      <c r="AV2" s="940"/>
      <c r="AZ2" s="979" t="s">
        <v>14</v>
      </c>
      <c r="BA2" s="983" t="s">
        <v>16</v>
      </c>
      <c r="BB2" s="984"/>
      <c r="BC2" s="985"/>
      <c r="BD2" s="983" t="s">
        <v>17</v>
      </c>
      <c r="BE2" s="984"/>
      <c r="BF2" s="985"/>
      <c r="BG2" s="983" t="s">
        <v>18</v>
      </c>
      <c r="BH2" s="984"/>
      <c r="BI2" s="985"/>
      <c r="BJ2" s="980" t="s">
        <v>49</v>
      </c>
      <c r="BK2" s="981"/>
      <c r="BL2" s="982"/>
    </row>
    <row r="3" spans="1:64" ht="94.5" thickBot="1" x14ac:dyDescent="0.3">
      <c r="A3" s="915"/>
      <c r="B3" s="915"/>
      <c r="C3" s="900"/>
      <c r="D3" s="393" t="s">
        <v>2</v>
      </c>
      <c r="E3" s="394" t="s">
        <v>3</v>
      </c>
      <c r="F3" s="393" t="s">
        <v>436</v>
      </c>
      <c r="G3" s="394" t="s">
        <v>144</v>
      </c>
      <c r="H3" s="393" t="s">
        <v>2</v>
      </c>
      <c r="I3" s="394" t="s">
        <v>3</v>
      </c>
      <c r="J3" s="393" t="s">
        <v>436</v>
      </c>
      <c r="K3" s="394" t="s">
        <v>144</v>
      </c>
      <c r="L3" s="393" t="s">
        <v>2</v>
      </c>
      <c r="M3" s="394" t="s">
        <v>3</v>
      </c>
      <c r="N3" s="393" t="s">
        <v>436</v>
      </c>
      <c r="O3" s="394" t="s">
        <v>144</v>
      </c>
      <c r="P3" s="393" t="s">
        <v>2</v>
      </c>
      <c r="Q3" s="394" t="s">
        <v>3</v>
      </c>
      <c r="R3" s="393" t="s">
        <v>436</v>
      </c>
      <c r="S3" s="394" t="s">
        <v>144</v>
      </c>
      <c r="T3" s="393" t="s">
        <v>2</v>
      </c>
      <c r="U3" s="394" t="s">
        <v>3</v>
      </c>
      <c r="V3" s="393" t="s">
        <v>436</v>
      </c>
      <c r="W3" s="394" t="s">
        <v>144</v>
      </c>
      <c r="X3" s="393" t="s">
        <v>2</v>
      </c>
      <c r="Y3" s="394" t="s">
        <v>3</v>
      </c>
      <c r="Z3" s="393" t="s">
        <v>436</v>
      </c>
      <c r="AA3" s="394" t="s">
        <v>144</v>
      </c>
      <c r="AB3" s="393" t="s">
        <v>2</v>
      </c>
      <c r="AC3" s="394" t="s">
        <v>3</v>
      </c>
      <c r="AD3" s="393" t="s">
        <v>436</v>
      </c>
      <c r="AE3" s="394" t="s">
        <v>144</v>
      </c>
      <c r="AF3" s="393" t="s">
        <v>2</v>
      </c>
      <c r="AG3" s="394" t="s">
        <v>3</v>
      </c>
      <c r="AH3" s="393" t="s">
        <v>436</v>
      </c>
      <c r="AI3" s="394" t="s">
        <v>144</v>
      </c>
      <c r="AL3" s="265" t="s">
        <v>14</v>
      </c>
      <c r="AM3" s="263" t="s">
        <v>15</v>
      </c>
      <c r="AN3" s="264" t="s">
        <v>52</v>
      </c>
      <c r="AO3" s="264" t="s">
        <v>16</v>
      </c>
      <c r="AP3" s="264" t="s">
        <v>731</v>
      </c>
      <c r="AQ3" s="264" t="s">
        <v>17</v>
      </c>
      <c r="AR3" s="264" t="s">
        <v>18</v>
      </c>
      <c r="AS3" s="272" t="s">
        <v>49</v>
      </c>
      <c r="AT3" s="322" t="s">
        <v>737</v>
      </c>
      <c r="AU3" s="311" t="s">
        <v>738</v>
      </c>
      <c r="AV3" s="314" t="s">
        <v>732</v>
      </c>
      <c r="AZ3" s="979"/>
      <c r="BA3" s="33">
        <v>2020</v>
      </c>
      <c r="BB3" s="33">
        <v>2019</v>
      </c>
      <c r="BC3" s="15">
        <v>2018</v>
      </c>
      <c r="BD3" s="15">
        <v>2020</v>
      </c>
      <c r="BE3" s="33">
        <v>2019</v>
      </c>
      <c r="BF3" s="15">
        <v>2018</v>
      </c>
      <c r="BG3" s="15">
        <v>2020</v>
      </c>
      <c r="BH3" s="33">
        <v>2019</v>
      </c>
      <c r="BI3" s="15">
        <v>2018</v>
      </c>
      <c r="BJ3" s="15">
        <v>2020</v>
      </c>
      <c r="BK3" s="34">
        <v>2019</v>
      </c>
      <c r="BL3" s="19">
        <v>2018</v>
      </c>
    </row>
    <row r="4" spans="1:64" ht="15.75" x14ac:dyDescent="0.25">
      <c r="A4" s="23">
        <v>1</v>
      </c>
      <c r="B4" s="44" t="s">
        <v>114</v>
      </c>
      <c r="C4" s="243">
        <v>90001</v>
      </c>
      <c r="D4" s="257">
        <v>13</v>
      </c>
      <c r="E4" s="288">
        <f>D4*100/40</f>
        <v>32.5</v>
      </c>
      <c r="F4" s="289">
        <v>3</v>
      </c>
      <c r="G4" s="290">
        <v>5</v>
      </c>
      <c r="H4" s="155">
        <v>25</v>
      </c>
      <c r="I4" s="235">
        <f>H4*100/51</f>
        <v>49.019607843137258</v>
      </c>
      <c r="J4" s="294">
        <v>2</v>
      </c>
      <c r="K4" s="290">
        <v>5</v>
      </c>
      <c r="L4" s="257">
        <v>9</v>
      </c>
      <c r="M4" s="235">
        <f>L4*100/25</f>
        <v>36</v>
      </c>
      <c r="N4" s="299">
        <v>3</v>
      </c>
      <c r="O4" s="290">
        <v>4</v>
      </c>
      <c r="P4" s="257">
        <v>19</v>
      </c>
      <c r="Q4" s="235">
        <f>P4*100/35</f>
        <v>54.285714285714285</v>
      </c>
      <c r="R4" s="299">
        <v>3</v>
      </c>
      <c r="S4" s="290">
        <v>5</v>
      </c>
      <c r="T4" s="155">
        <v>2</v>
      </c>
      <c r="U4" s="235">
        <f>T4*100/18</f>
        <v>11.111111111111111</v>
      </c>
      <c r="V4" s="294">
        <v>2</v>
      </c>
      <c r="W4" s="290">
        <v>5</v>
      </c>
      <c r="X4" s="257">
        <v>12</v>
      </c>
      <c r="Y4" s="235">
        <f>X4*100/25</f>
        <v>48</v>
      </c>
      <c r="Z4" s="299">
        <v>3</v>
      </c>
      <c r="AA4" s="290">
        <v>4</v>
      </c>
      <c r="AB4" s="257">
        <v>18</v>
      </c>
      <c r="AC4" s="318">
        <f>AB4*100/36</f>
        <v>50</v>
      </c>
      <c r="AD4" s="324">
        <v>4</v>
      </c>
      <c r="AE4" s="290">
        <v>5</v>
      </c>
      <c r="AF4" s="155">
        <v>5</v>
      </c>
      <c r="AG4" s="235">
        <f>AF4*100/24</f>
        <v>20.833333333333332</v>
      </c>
      <c r="AH4" s="294">
        <v>2</v>
      </c>
      <c r="AI4" s="290">
        <v>5</v>
      </c>
      <c r="AL4" s="266" t="s">
        <v>1</v>
      </c>
      <c r="AM4" s="269">
        <v>40</v>
      </c>
      <c r="AN4" s="30">
        <f>MAX(D4:D23)</f>
        <v>24</v>
      </c>
      <c r="AO4" s="32">
        <f>D27</f>
        <v>10.55</v>
      </c>
      <c r="AP4" s="32">
        <f>(13*100)/AM4</f>
        <v>32.5</v>
      </c>
      <c r="AQ4" s="32">
        <f>E27</f>
        <v>23.977272727272727</v>
      </c>
      <c r="AR4" s="30">
        <v>11</v>
      </c>
      <c r="AS4" s="273">
        <f>AR4*100/20</f>
        <v>55</v>
      </c>
      <c r="AT4" s="320">
        <f>F27</f>
        <v>2.35</v>
      </c>
      <c r="AU4" s="321">
        <f>G27</f>
        <v>3.95</v>
      </c>
      <c r="AV4" s="307">
        <v>4</v>
      </c>
      <c r="AW4" s="49">
        <f>AU4-AT4</f>
        <v>1.6</v>
      </c>
      <c r="AZ4" s="16" t="s">
        <v>1</v>
      </c>
      <c r="BA4" s="32">
        <v>10.55</v>
      </c>
      <c r="BB4" s="30">
        <v>9.1999999999999993</v>
      </c>
      <c r="BC4" s="17">
        <v>11.7</v>
      </c>
      <c r="BD4" s="17">
        <v>23.977272727272727</v>
      </c>
      <c r="BE4" s="30">
        <v>34.07</v>
      </c>
      <c r="BF4" s="17">
        <v>41.5</v>
      </c>
      <c r="BG4" s="30">
        <v>11</v>
      </c>
      <c r="BH4" s="30">
        <v>8</v>
      </c>
      <c r="BI4" s="17">
        <v>13</v>
      </c>
      <c r="BJ4" s="17">
        <v>55</v>
      </c>
      <c r="BK4" s="32">
        <v>34.782608695652172</v>
      </c>
      <c r="BL4" s="20">
        <v>56.521739130434781</v>
      </c>
    </row>
    <row r="5" spans="1:64" ht="15.75" x14ac:dyDescent="0.25">
      <c r="A5" s="23">
        <v>2</v>
      </c>
      <c r="B5" s="14" t="s">
        <v>115</v>
      </c>
      <c r="C5" s="244">
        <v>90002</v>
      </c>
      <c r="D5" s="256">
        <v>13</v>
      </c>
      <c r="E5" s="236">
        <f t="shared" ref="E5:E23" si="0">D5*100/40</f>
        <v>32.5</v>
      </c>
      <c r="F5" s="291">
        <v>3</v>
      </c>
      <c r="G5" s="174">
        <v>5</v>
      </c>
      <c r="H5" s="256">
        <v>34</v>
      </c>
      <c r="I5" s="238">
        <f t="shared" ref="I5:I23" si="1">H5*100/51</f>
        <v>66.666666666666671</v>
      </c>
      <c r="J5" s="295">
        <v>4</v>
      </c>
      <c r="K5" s="174">
        <v>5</v>
      </c>
      <c r="L5" s="256">
        <v>10</v>
      </c>
      <c r="M5" s="238">
        <f t="shared" ref="M5:M23" si="2">L5*100/25</f>
        <v>40</v>
      </c>
      <c r="N5" s="297">
        <v>3</v>
      </c>
      <c r="O5" s="174">
        <v>5</v>
      </c>
      <c r="P5" s="256">
        <v>18</v>
      </c>
      <c r="Q5" s="238">
        <f t="shared" ref="Q5:Q26" si="3">P5*100/35</f>
        <v>51.428571428571431</v>
      </c>
      <c r="R5" s="297">
        <v>3</v>
      </c>
      <c r="S5" s="174">
        <v>5</v>
      </c>
      <c r="T5" s="256">
        <v>5</v>
      </c>
      <c r="U5" s="238">
        <f t="shared" ref="U5:U23" si="4">T5*100/18</f>
        <v>27.777777777777779</v>
      </c>
      <c r="V5" s="297">
        <v>3</v>
      </c>
      <c r="W5" s="174">
        <v>5</v>
      </c>
      <c r="X5" s="256">
        <v>15</v>
      </c>
      <c r="Y5" s="238">
        <f t="shared" ref="Y5:Y23" si="5">X5*100/25</f>
        <v>60</v>
      </c>
      <c r="Z5" s="297">
        <v>3</v>
      </c>
      <c r="AA5" s="174">
        <v>5</v>
      </c>
      <c r="AB5" s="256">
        <v>12</v>
      </c>
      <c r="AC5" s="317">
        <f t="shared" ref="AC5:AC23" si="6">AB5*100/36</f>
        <v>33.333333333333336</v>
      </c>
      <c r="AD5" s="325">
        <v>3</v>
      </c>
      <c r="AE5" s="326">
        <v>5</v>
      </c>
      <c r="AF5" s="156">
        <v>3</v>
      </c>
      <c r="AG5" s="238">
        <f t="shared" ref="AG5:AG23" si="7">AF5*100/24</f>
        <v>12.5</v>
      </c>
      <c r="AH5" s="296">
        <v>2</v>
      </c>
      <c r="AI5" s="174">
        <v>5</v>
      </c>
      <c r="AL5" s="267" t="s">
        <v>4</v>
      </c>
      <c r="AM5" s="270">
        <v>51</v>
      </c>
      <c r="AN5" s="30">
        <f>MAX(H4:H23)</f>
        <v>34</v>
      </c>
      <c r="AO5" s="32">
        <f>H27</f>
        <v>14.95</v>
      </c>
      <c r="AP5" s="32">
        <f>(25*100)/AM5</f>
        <v>49.019607843137258</v>
      </c>
      <c r="AQ5" s="32">
        <f>I27</f>
        <v>26.6488413547237</v>
      </c>
      <c r="AR5" s="30">
        <v>14</v>
      </c>
      <c r="AS5" s="273">
        <f t="shared" ref="AS5:AS6" si="8">AR5*100/20</f>
        <v>70</v>
      </c>
      <c r="AT5" s="315">
        <f>J27</f>
        <v>2</v>
      </c>
      <c r="AU5" s="312">
        <f>K27</f>
        <v>3.95</v>
      </c>
      <c r="AV5" s="307">
        <v>7</v>
      </c>
      <c r="AW5" s="49">
        <f t="shared" ref="AW5:AW7" si="9">AU5-AT5</f>
        <v>1.9500000000000002</v>
      </c>
      <c r="AZ5" s="18" t="s">
        <v>4</v>
      </c>
      <c r="BA5" s="32">
        <v>14.95</v>
      </c>
      <c r="BB5" s="30">
        <v>6.8</v>
      </c>
      <c r="BC5" s="17">
        <v>4.5999999999999996</v>
      </c>
      <c r="BD5" s="17">
        <v>26.6488413547237</v>
      </c>
      <c r="BE5" s="30">
        <v>52.31</v>
      </c>
      <c r="BF5" s="17">
        <v>32.4</v>
      </c>
      <c r="BG5" s="30">
        <v>14</v>
      </c>
      <c r="BH5" s="30">
        <v>3</v>
      </c>
      <c r="BI5" s="17">
        <v>14</v>
      </c>
      <c r="BJ5" s="17">
        <v>70</v>
      </c>
      <c r="BK5" s="32">
        <v>15</v>
      </c>
      <c r="BL5" s="20">
        <v>60.869565217391305</v>
      </c>
    </row>
    <row r="6" spans="1:64" ht="15.75" x14ac:dyDescent="0.25">
      <c r="A6" s="23">
        <v>3</v>
      </c>
      <c r="B6" s="14" t="s">
        <v>116</v>
      </c>
      <c r="C6" s="244">
        <v>90003</v>
      </c>
      <c r="D6" s="256">
        <v>18</v>
      </c>
      <c r="E6" s="236">
        <f t="shared" si="0"/>
        <v>45</v>
      </c>
      <c r="F6" s="291">
        <v>3</v>
      </c>
      <c r="G6" s="174">
        <v>4</v>
      </c>
      <c r="H6" s="156">
        <v>0</v>
      </c>
      <c r="I6" s="238">
        <f t="shared" si="1"/>
        <v>0</v>
      </c>
      <c r="J6" s="296">
        <v>0</v>
      </c>
      <c r="K6" s="174">
        <v>4</v>
      </c>
      <c r="L6" s="256">
        <v>10</v>
      </c>
      <c r="M6" s="238">
        <f t="shared" si="2"/>
        <v>40</v>
      </c>
      <c r="N6" s="297">
        <v>3</v>
      </c>
      <c r="O6" s="174">
        <v>4</v>
      </c>
      <c r="P6" s="156">
        <v>0</v>
      </c>
      <c r="Q6" s="238">
        <f t="shared" si="3"/>
        <v>0</v>
      </c>
      <c r="R6" s="296">
        <v>0</v>
      </c>
      <c r="S6" s="174">
        <v>5</v>
      </c>
      <c r="T6" s="156">
        <v>1</v>
      </c>
      <c r="U6" s="238">
        <f t="shared" si="4"/>
        <v>5.5555555555555554</v>
      </c>
      <c r="V6" s="296">
        <v>2</v>
      </c>
      <c r="W6" s="174">
        <v>5</v>
      </c>
      <c r="X6" s="256">
        <v>10</v>
      </c>
      <c r="Y6" s="238">
        <f t="shared" si="5"/>
        <v>40</v>
      </c>
      <c r="Z6" s="297">
        <v>3</v>
      </c>
      <c r="AA6" s="174">
        <v>4</v>
      </c>
      <c r="AB6" s="256">
        <v>10</v>
      </c>
      <c r="AC6" s="317">
        <f t="shared" si="6"/>
        <v>27.777777777777779</v>
      </c>
      <c r="AD6" s="325">
        <v>3</v>
      </c>
      <c r="AE6" s="326">
        <v>4</v>
      </c>
      <c r="AF6" s="156">
        <v>2</v>
      </c>
      <c r="AG6" s="238">
        <f t="shared" si="7"/>
        <v>8.3333333333333339</v>
      </c>
      <c r="AH6" s="296">
        <v>2</v>
      </c>
      <c r="AI6" s="174">
        <v>5</v>
      </c>
      <c r="AL6" s="267" t="s">
        <v>5</v>
      </c>
      <c r="AM6" s="270">
        <v>25</v>
      </c>
      <c r="AN6" s="30">
        <f>MAX(L4:L23)</f>
        <v>13</v>
      </c>
      <c r="AO6" s="32">
        <f>L27</f>
        <v>5.05</v>
      </c>
      <c r="AP6" s="32">
        <f>(8*100)/AM6</f>
        <v>32</v>
      </c>
      <c r="AQ6" s="32">
        <f>M27</f>
        <v>18.363636363636363</v>
      </c>
      <c r="AR6" s="30">
        <v>13</v>
      </c>
      <c r="AS6" s="273">
        <f t="shared" si="8"/>
        <v>65</v>
      </c>
      <c r="AT6" s="315">
        <f>N27</f>
        <v>1.95</v>
      </c>
      <c r="AU6" s="312">
        <f>O27</f>
        <v>3.8125</v>
      </c>
      <c r="AV6" s="307">
        <v>3</v>
      </c>
      <c r="AW6" s="49">
        <f t="shared" si="9"/>
        <v>1.8625</v>
      </c>
      <c r="AZ6" s="18" t="s">
        <v>5</v>
      </c>
      <c r="BA6" s="32">
        <v>5.05</v>
      </c>
      <c r="BB6" s="30"/>
      <c r="BC6" s="17">
        <v>6.4</v>
      </c>
      <c r="BD6" s="17">
        <v>18.363636363636363</v>
      </c>
      <c r="BE6" s="30"/>
      <c r="BF6" s="17">
        <v>29.1</v>
      </c>
      <c r="BG6" s="30">
        <v>13</v>
      </c>
      <c r="BH6" s="30"/>
      <c r="BI6" s="17">
        <v>16</v>
      </c>
      <c r="BJ6" s="17">
        <v>65</v>
      </c>
      <c r="BK6" s="32">
        <v>0</v>
      </c>
      <c r="BL6" s="20">
        <v>69.565217391304344</v>
      </c>
    </row>
    <row r="7" spans="1:64" ht="15.75" x14ac:dyDescent="0.25">
      <c r="A7" s="23">
        <v>4</v>
      </c>
      <c r="B7" s="14" t="s">
        <v>117</v>
      </c>
      <c r="C7" s="244">
        <v>90004</v>
      </c>
      <c r="D7" s="256">
        <v>24</v>
      </c>
      <c r="E7" s="236">
        <f t="shared" si="0"/>
        <v>60</v>
      </c>
      <c r="F7" s="291">
        <v>3</v>
      </c>
      <c r="G7" s="174">
        <v>5</v>
      </c>
      <c r="H7" s="256">
        <v>29</v>
      </c>
      <c r="I7" s="238">
        <f t="shared" si="1"/>
        <v>56.862745098039213</v>
      </c>
      <c r="J7" s="297">
        <v>3</v>
      </c>
      <c r="K7" s="174">
        <v>5</v>
      </c>
      <c r="L7" s="256">
        <v>11</v>
      </c>
      <c r="M7" s="238">
        <f t="shared" si="2"/>
        <v>44</v>
      </c>
      <c r="N7" s="297">
        <v>3</v>
      </c>
      <c r="O7" s="174">
        <v>5</v>
      </c>
      <c r="P7" s="256">
        <v>19</v>
      </c>
      <c r="Q7" s="238">
        <f t="shared" si="3"/>
        <v>54.285714285714285</v>
      </c>
      <c r="R7" s="296">
        <v>3</v>
      </c>
      <c r="S7" s="174">
        <v>5</v>
      </c>
      <c r="T7" s="156">
        <v>3</v>
      </c>
      <c r="U7" s="238">
        <f t="shared" si="4"/>
        <v>16.666666666666668</v>
      </c>
      <c r="V7" s="296">
        <v>2</v>
      </c>
      <c r="W7" s="174">
        <v>5</v>
      </c>
      <c r="X7" s="256">
        <v>17</v>
      </c>
      <c r="Y7" s="238">
        <f t="shared" si="5"/>
        <v>68</v>
      </c>
      <c r="Z7" s="295">
        <v>4</v>
      </c>
      <c r="AA7" s="174">
        <v>5</v>
      </c>
      <c r="AB7" s="256">
        <v>21</v>
      </c>
      <c r="AC7" s="319">
        <f t="shared" si="6"/>
        <v>58.333333333333336</v>
      </c>
      <c r="AD7" s="325">
        <v>4</v>
      </c>
      <c r="AE7" s="326">
        <v>5</v>
      </c>
      <c r="AF7" s="256">
        <v>6</v>
      </c>
      <c r="AG7" s="238">
        <f t="shared" si="7"/>
        <v>25</v>
      </c>
      <c r="AH7" s="297">
        <v>3</v>
      </c>
      <c r="AI7" s="174">
        <v>5</v>
      </c>
      <c r="AL7" s="267" t="s">
        <v>7</v>
      </c>
      <c r="AM7" s="270">
        <v>35</v>
      </c>
      <c r="AN7" s="30">
        <f>MAX(P4:P23)</f>
        <v>23</v>
      </c>
      <c r="AO7" s="32">
        <f>P27</f>
        <v>12.2</v>
      </c>
      <c r="AP7" s="32">
        <f>(13*100)/AM7</f>
        <v>37.142857142857146</v>
      </c>
      <c r="AQ7" s="32">
        <f>Q27</f>
        <v>31.688311688311693</v>
      </c>
      <c r="AR7" s="30">
        <v>11</v>
      </c>
      <c r="AS7" s="273">
        <f>AR7*100/20</f>
        <v>55</v>
      </c>
      <c r="AT7" s="315">
        <f>R27</f>
        <v>2.2999999999999998</v>
      </c>
      <c r="AU7" s="312">
        <f>S27</f>
        <v>4.0999999999999996</v>
      </c>
      <c r="AV7" s="307">
        <v>5</v>
      </c>
      <c r="AW7" s="49">
        <f t="shared" si="9"/>
        <v>1.7999999999999998</v>
      </c>
      <c r="AZ7" s="18" t="s">
        <v>6</v>
      </c>
      <c r="BA7" s="18"/>
      <c r="BB7" s="30">
        <v>4.42</v>
      </c>
      <c r="BC7" s="17">
        <v>3.4</v>
      </c>
      <c r="BD7" s="17"/>
      <c r="BE7" s="30">
        <v>24.56</v>
      </c>
      <c r="BF7" s="17">
        <v>10.9</v>
      </c>
      <c r="BG7" s="17"/>
      <c r="BH7" s="30">
        <v>10</v>
      </c>
      <c r="BI7" s="17">
        <v>17</v>
      </c>
      <c r="BJ7" s="17"/>
      <c r="BK7" s="32">
        <v>52.631578947368418</v>
      </c>
      <c r="BL7" s="20">
        <v>73.913043478260875</v>
      </c>
    </row>
    <row r="8" spans="1:64" ht="15.75" x14ac:dyDescent="0.25">
      <c r="A8" s="23">
        <v>5</v>
      </c>
      <c r="B8" s="14" t="s">
        <v>118</v>
      </c>
      <c r="C8" s="244">
        <v>90005</v>
      </c>
      <c r="D8" s="256">
        <v>23</v>
      </c>
      <c r="E8" s="236">
        <f t="shared" si="0"/>
        <v>57.5</v>
      </c>
      <c r="F8" s="291">
        <v>3</v>
      </c>
      <c r="G8" s="174">
        <v>5</v>
      </c>
      <c r="H8" s="256">
        <v>27</v>
      </c>
      <c r="I8" s="238">
        <f t="shared" si="1"/>
        <v>52.941176470588232</v>
      </c>
      <c r="J8" s="297">
        <v>3</v>
      </c>
      <c r="K8" s="174">
        <v>5</v>
      </c>
      <c r="L8" s="256">
        <v>11</v>
      </c>
      <c r="M8" s="238">
        <f t="shared" si="2"/>
        <v>44</v>
      </c>
      <c r="N8" s="297">
        <v>3</v>
      </c>
      <c r="O8" s="174">
        <v>4</v>
      </c>
      <c r="P8" s="256">
        <v>14</v>
      </c>
      <c r="Q8" s="238">
        <f t="shared" si="3"/>
        <v>40</v>
      </c>
      <c r="R8" s="297">
        <v>3</v>
      </c>
      <c r="S8" s="174">
        <v>5</v>
      </c>
      <c r="T8" s="156">
        <v>4</v>
      </c>
      <c r="U8" s="238">
        <f t="shared" si="4"/>
        <v>22.222222222222221</v>
      </c>
      <c r="V8" s="296">
        <v>2</v>
      </c>
      <c r="W8" s="174">
        <v>5</v>
      </c>
      <c r="X8" s="256">
        <v>17</v>
      </c>
      <c r="Y8" s="238">
        <f t="shared" si="5"/>
        <v>68</v>
      </c>
      <c r="Z8" s="295">
        <v>4</v>
      </c>
      <c r="AA8" s="174">
        <v>5</v>
      </c>
      <c r="AB8" s="256">
        <v>20</v>
      </c>
      <c r="AC8" s="319">
        <f t="shared" si="6"/>
        <v>55.555555555555557</v>
      </c>
      <c r="AD8" s="325">
        <v>4</v>
      </c>
      <c r="AE8" s="174">
        <v>5</v>
      </c>
      <c r="AF8" s="256">
        <v>9</v>
      </c>
      <c r="AG8" s="238">
        <f t="shared" si="7"/>
        <v>37.5</v>
      </c>
      <c r="AH8" s="297">
        <v>3</v>
      </c>
      <c r="AI8" s="174">
        <v>5</v>
      </c>
      <c r="AL8" s="267" t="s">
        <v>8</v>
      </c>
      <c r="AM8" s="270">
        <v>18</v>
      </c>
      <c r="AN8" s="30">
        <f>MAX(T4:T23)</f>
        <v>6</v>
      </c>
      <c r="AO8" s="32">
        <f>T27</f>
        <v>1.5</v>
      </c>
      <c r="AP8" s="32">
        <f>(5*100)/AM8</f>
        <v>27.777777777777779</v>
      </c>
      <c r="AQ8" s="32">
        <f>U27</f>
        <v>7.5757575757575752</v>
      </c>
      <c r="AR8" s="30">
        <v>18</v>
      </c>
      <c r="AS8" s="273">
        <f>AR8*100/20</f>
        <v>90</v>
      </c>
      <c r="AT8" s="315">
        <f>V27</f>
        <v>1.8</v>
      </c>
      <c r="AU8" s="312">
        <f>W27</f>
        <v>4</v>
      </c>
      <c r="AV8" s="307">
        <v>1</v>
      </c>
      <c r="AW8" s="49">
        <f>AU7-AT7</f>
        <v>1.7999999999999998</v>
      </c>
      <c r="AZ8" s="18" t="s">
        <v>7</v>
      </c>
      <c r="BA8" s="32">
        <v>12.2</v>
      </c>
      <c r="BB8" s="30">
        <v>15</v>
      </c>
      <c r="BC8" s="17">
        <v>13.2</v>
      </c>
      <c r="BD8" s="17">
        <v>31.688311688311693</v>
      </c>
      <c r="BE8" s="30">
        <v>42.86</v>
      </c>
      <c r="BF8" s="17">
        <v>31.1</v>
      </c>
      <c r="BG8" s="30">
        <v>11</v>
      </c>
      <c r="BH8" s="30">
        <v>4</v>
      </c>
      <c r="BI8" s="17">
        <v>11</v>
      </c>
      <c r="BJ8" s="273">
        <v>55</v>
      </c>
      <c r="BK8" s="32">
        <v>19.047619047619047</v>
      </c>
      <c r="BL8" s="20">
        <v>47.826086956521742</v>
      </c>
    </row>
    <row r="9" spans="1:64" ht="15.75" x14ac:dyDescent="0.25">
      <c r="A9" s="23">
        <v>6</v>
      </c>
      <c r="B9" s="14" t="s">
        <v>119</v>
      </c>
      <c r="C9" s="244">
        <v>90006</v>
      </c>
      <c r="D9" s="256">
        <v>18</v>
      </c>
      <c r="E9" s="236">
        <f t="shared" si="0"/>
        <v>45</v>
      </c>
      <c r="F9" s="291">
        <v>3</v>
      </c>
      <c r="G9" s="174">
        <v>4</v>
      </c>
      <c r="H9" s="156">
        <v>23</v>
      </c>
      <c r="I9" s="238">
        <f t="shared" si="1"/>
        <v>45.098039215686278</v>
      </c>
      <c r="J9" s="296">
        <v>2</v>
      </c>
      <c r="K9" s="174">
        <v>4</v>
      </c>
      <c r="L9" s="156">
        <v>7</v>
      </c>
      <c r="M9" s="238">
        <f t="shared" si="2"/>
        <v>28</v>
      </c>
      <c r="N9" s="296">
        <v>2</v>
      </c>
      <c r="O9" s="174">
        <v>4</v>
      </c>
      <c r="P9" s="256">
        <v>18</v>
      </c>
      <c r="Q9" s="238">
        <f t="shared" si="3"/>
        <v>51.428571428571431</v>
      </c>
      <c r="R9" s="297">
        <v>3</v>
      </c>
      <c r="S9" s="174">
        <v>4</v>
      </c>
      <c r="T9" s="156">
        <v>0</v>
      </c>
      <c r="U9" s="238">
        <f t="shared" si="4"/>
        <v>0</v>
      </c>
      <c r="V9" s="296">
        <v>0</v>
      </c>
      <c r="W9" s="174">
        <v>4</v>
      </c>
      <c r="X9" s="156">
        <v>7</v>
      </c>
      <c r="Y9" s="238">
        <f t="shared" si="5"/>
        <v>28</v>
      </c>
      <c r="Z9" s="296">
        <v>2</v>
      </c>
      <c r="AA9" s="174">
        <v>4</v>
      </c>
      <c r="AB9" s="256">
        <v>10</v>
      </c>
      <c r="AC9" s="317">
        <f t="shared" si="6"/>
        <v>27.777777777777779</v>
      </c>
      <c r="AD9" s="325">
        <v>3</v>
      </c>
      <c r="AE9" s="326">
        <v>3</v>
      </c>
      <c r="AF9" s="156">
        <v>4</v>
      </c>
      <c r="AG9" s="238">
        <f t="shared" si="7"/>
        <v>16.666666666666668</v>
      </c>
      <c r="AH9" s="296">
        <v>2</v>
      </c>
      <c r="AI9" s="174">
        <v>5</v>
      </c>
      <c r="AL9" s="267" t="s">
        <v>9</v>
      </c>
      <c r="AM9" s="270">
        <v>25</v>
      </c>
      <c r="AN9" s="30">
        <f>MAX(X4:X23)</f>
        <v>17</v>
      </c>
      <c r="AO9" s="32">
        <f>X27</f>
        <v>8.65</v>
      </c>
      <c r="AP9" s="32">
        <f>(11*100)/AM9</f>
        <v>44</v>
      </c>
      <c r="AQ9" s="32">
        <f>Y27</f>
        <v>31.454545454545453</v>
      </c>
      <c r="AR9" s="30">
        <v>10</v>
      </c>
      <c r="AS9" s="273">
        <f>AR9*100/20</f>
        <v>50</v>
      </c>
      <c r="AT9" s="315">
        <f>Z27</f>
        <v>2.2999999999999998</v>
      </c>
      <c r="AU9" s="312">
        <f>AA27</f>
        <v>4.0588235294117645</v>
      </c>
      <c r="AV9" s="307">
        <v>6</v>
      </c>
      <c r="AW9" s="49">
        <f>AU8-AT8</f>
        <v>2.2000000000000002</v>
      </c>
      <c r="AZ9" s="18" t="s">
        <v>8</v>
      </c>
      <c r="BA9" s="32">
        <v>1.5</v>
      </c>
      <c r="BB9" s="30">
        <v>8.73</v>
      </c>
      <c r="BC9" s="17">
        <v>7.9</v>
      </c>
      <c r="BD9" s="17">
        <v>7.5757575757575752</v>
      </c>
      <c r="BE9" s="30">
        <v>33.57</v>
      </c>
      <c r="BF9" s="17">
        <v>25.4</v>
      </c>
      <c r="BG9" s="30">
        <v>18</v>
      </c>
      <c r="BH9" s="30">
        <v>15</v>
      </c>
      <c r="BI9" s="17">
        <v>17</v>
      </c>
      <c r="BJ9" s="273">
        <v>90</v>
      </c>
      <c r="BK9" s="32">
        <v>65.217391304347828</v>
      </c>
      <c r="BL9" s="20">
        <v>73.913043478260875</v>
      </c>
    </row>
    <row r="10" spans="1:64" ht="15.75" x14ac:dyDescent="0.25">
      <c r="A10" s="23">
        <v>7</v>
      </c>
      <c r="B10" s="14" t="s">
        <v>120</v>
      </c>
      <c r="C10" s="244">
        <v>90007</v>
      </c>
      <c r="D10" s="256">
        <v>19</v>
      </c>
      <c r="E10" s="236">
        <f t="shared" si="0"/>
        <v>47.5</v>
      </c>
      <c r="F10" s="291">
        <v>3</v>
      </c>
      <c r="G10" s="174">
        <v>5</v>
      </c>
      <c r="H10" s="256">
        <v>28</v>
      </c>
      <c r="I10" s="238">
        <f t="shared" si="1"/>
        <v>54.901960784313722</v>
      </c>
      <c r="J10" s="297">
        <v>3</v>
      </c>
      <c r="K10" s="174">
        <v>5</v>
      </c>
      <c r="L10" s="156">
        <v>5</v>
      </c>
      <c r="M10" s="238">
        <f t="shared" si="2"/>
        <v>20</v>
      </c>
      <c r="N10" s="296">
        <v>2</v>
      </c>
      <c r="O10" s="174">
        <v>4</v>
      </c>
      <c r="P10" s="256">
        <v>21</v>
      </c>
      <c r="Q10" s="238">
        <f t="shared" si="3"/>
        <v>60</v>
      </c>
      <c r="R10" s="295">
        <v>4</v>
      </c>
      <c r="S10" s="174">
        <v>4</v>
      </c>
      <c r="T10" s="156">
        <v>0</v>
      </c>
      <c r="U10" s="238">
        <f t="shared" si="4"/>
        <v>0</v>
      </c>
      <c r="V10" s="296">
        <v>2</v>
      </c>
      <c r="W10" s="174">
        <v>5</v>
      </c>
      <c r="X10" s="256">
        <v>12</v>
      </c>
      <c r="Y10" s="238">
        <f t="shared" si="5"/>
        <v>48</v>
      </c>
      <c r="Z10" s="297">
        <v>3</v>
      </c>
      <c r="AA10" s="174">
        <v>5</v>
      </c>
      <c r="AB10" s="256">
        <v>14</v>
      </c>
      <c r="AC10" s="317">
        <f t="shared" si="6"/>
        <v>38.888888888888886</v>
      </c>
      <c r="AD10" s="325">
        <v>3</v>
      </c>
      <c r="AE10" s="326">
        <v>4</v>
      </c>
      <c r="AF10" s="156">
        <v>5</v>
      </c>
      <c r="AG10" s="238">
        <f t="shared" si="7"/>
        <v>20.833333333333332</v>
      </c>
      <c r="AH10" s="296">
        <v>2</v>
      </c>
      <c r="AI10" s="174">
        <v>5</v>
      </c>
      <c r="AL10" s="267" t="s">
        <v>10</v>
      </c>
      <c r="AM10" s="270">
        <v>36</v>
      </c>
      <c r="AN10" s="30">
        <f>MAX(AB4:AB23)</f>
        <v>24</v>
      </c>
      <c r="AO10" s="32">
        <f>AB27</f>
        <v>11.55</v>
      </c>
      <c r="AP10" s="32">
        <f>(10*100)/AM10</f>
        <v>27.777777777777779</v>
      </c>
      <c r="AQ10" s="32">
        <f>AC27</f>
        <v>29.166666666666671</v>
      </c>
      <c r="AR10" s="30">
        <v>10</v>
      </c>
      <c r="AS10" s="273">
        <f>AR10*100/20</f>
        <v>50</v>
      </c>
      <c r="AT10" s="315">
        <f>AD27</f>
        <v>2.65</v>
      </c>
      <c r="AU10" s="312">
        <f>AE27</f>
        <v>3.85</v>
      </c>
      <c r="AV10" s="307">
        <v>1</v>
      </c>
      <c r="AW10" s="49">
        <f>AU9-AT9</f>
        <v>1.7588235294117647</v>
      </c>
      <c r="AZ10" s="18" t="s">
        <v>9</v>
      </c>
      <c r="BA10" s="32">
        <v>8.65</v>
      </c>
      <c r="BB10" s="30"/>
      <c r="BC10" s="17">
        <v>13.5</v>
      </c>
      <c r="BD10" s="17">
        <v>31.454545454545453</v>
      </c>
      <c r="BE10" s="30"/>
      <c r="BF10" s="17">
        <v>42.8</v>
      </c>
      <c r="BG10" s="30">
        <v>10</v>
      </c>
      <c r="BH10" s="30"/>
      <c r="BI10" s="17">
        <v>19</v>
      </c>
      <c r="BJ10" s="273">
        <v>50</v>
      </c>
      <c r="BK10" s="32">
        <v>0</v>
      </c>
      <c r="BL10" s="20">
        <v>82.608695652173907</v>
      </c>
    </row>
    <row r="11" spans="1:64" ht="16.5" thickBot="1" x14ac:dyDescent="0.3">
      <c r="A11" s="23">
        <v>8</v>
      </c>
      <c r="B11" s="258" t="s">
        <v>121</v>
      </c>
      <c r="C11" s="244">
        <v>90008</v>
      </c>
      <c r="D11" s="156">
        <v>8</v>
      </c>
      <c r="E11" s="236">
        <f t="shared" si="0"/>
        <v>20</v>
      </c>
      <c r="F11" s="292">
        <v>2</v>
      </c>
      <c r="G11" s="174">
        <v>3</v>
      </c>
      <c r="H11" s="156">
        <v>12</v>
      </c>
      <c r="I11" s="238">
        <f t="shared" si="1"/>
        <v>23.529411764705884</v>
      </c>
      <c r="J11" s="296">
        <v>2</v>
      </c>
      <c r="K11" s="174">
        <v>3</v>
      </c>
      <c r="L11" s="156">
        <v>3</v>
      </c>
      <c r="M11" s="238">
        <f t="shared" si="2"/>
        <v>12</v>
      </c>
      <c r="N11" s="296">
        <v>2</v>
      </c>
      <c r="O11" s="174">
        <v>3</v>
      </c>
      <c r="P11" s="156">
        <v>12</v>
      </c>
      <c r="Q11" s="238">
        <f t="shared" si="3"/>
        <v>34.285714285714285</v>
      </c>
      <c r="R11" s="296">
        <v>2</v>
      </c>
      <c r="S11" s="174">
        <v>4</v>
      </c>
      <c r="T11" s="156">
        <v>1</v>
      </c>
      <c r="U11" s="238">
        <f t="shared" si="4"/>
        <v>5.5555555555555554</v>
      </c>
      <c r="V11" s="296">
        <v>2</v>
      </c>
      <c r="W11" s="174">
        <v>3</v>
      </c>
      <c r="X11" s="156">
        <v>7</v>
      </c>
      <c r="Y11" s="238">
        <f t="shared" si="5"/>
        <v>28</v>
      </c>
      <c r="Z11" s="296">
        <v>2</v>
      </c>
      <c r="AA11" s="174">
        <v>3</v>
      </c>
      <c r="AB11" s="156">
        <v>8</v>
      </c>
      <c r="AC11" s="238">
        <f t="shared" si="6"/>
        <v>22.222222222222221</v>
      </c>
      <c r="AD11" s="325">
        <v>2</v>
      </c>
      <c r="AE11" s="326">
        <v>3</v>
      </c>
      <c r="AF11" s="156">
        <v>2</v>
      </c>
      <c r="AG11" s="238">
        <f t="shared" si="7"/>
        <v>8.3333333333333339</v>
      </c>
      <c r="AH11" s="296">
        <v>2</v>
      </c>
      <c r="AI11" s="174">
        <v>3</v>
      </c>
      <c r="AL11" s="268" t="s">
        <v>34</v>
      </c>
      <c r="AM11" s="271">
        <v>24</v>
      </c>
      <c r="AN11" s="251">
        <f>MAX(AF4:AF24)</f>
        <v>9</v>
      </c>
      <c r="AO11" s="252">
        <f>AF27</f>
        <v>3.25</v>
      </c>
      <c r="AP11" s="262">
        <f>(7*100)/AM11</f>
        <v>29.166666666666668</v>
      </c>
      <c r="AQ11" s="262">
        <f>AG27</f>
        <v>12.310606060606061</v>
      </c>
      <c r="AR11" s="251">
        <v>18</v>
      </c>
      <c r="AS11" s="274">
        <f>AR11*100/20</f>
        <v>90</v>
      </c>
      <c r="AT11" s="316">
        <f>AH27</f>
        <v>2</v>
      </c>
      <c r="AU11" s="313">
        <f>AI27</f>
        <v>4.05</v>
      </c>
      <c r="AV11" s="308">
        <v>2</v>
      </c>
      <c r="AW11" s="49">
        <f>AU10-AT10</f>
        <v>1.2000000000000002</v>
      </c>
      <c r="AZ11" s="18" t="s">
        <v>10</v>
      </c>
      <c r="BA11" s="32">
        <v>11.55</v>
      </c>
      <c r="BB11" s="30">
        <v>8.3000000000000007</v>
      </c>
      <c r="BC11" s="17">
        <v>6.6</v>
      </c>
      <c r="BD11" s="17">
        <v>29.166666666666671</v>
      </c>
      <c r="BE11" s="30">
        <v>36.090000000000003</v>
      </c>
      <c r="BF11" s="17">
        <v>23.6</v>
      </c>
      <c r="BG11" s="30">
        <v>10</v>
      </c>
      <c r="BH11" s="30">
        <v>10</v>
      </c>
      <c r="BI11" s="17">
        <v>18</v>
      </c>
      <c r="BJ11" s="273">
        <v>50</v>
      </c>
      <c r="BK11" s="32">
        <v>50</v>
      </c>
      <c r="BL11" s="20">
        <v>78.260869565217391</v>
      </c>
    </row>
    <row r="12" spans="1:64" ht="16.5" thickBot="1" x14ac:dyDescent="0.3">
      <c r="A12" s="23">
        <v>9</v>
      </c>
      <c r="B12" s="259" t="s">
        <v>122</v>
      </c>
      <c r="C12" s="245">
        <v>90009</v>
      </c>
      <c r="D12" s="156">
        <v>3</v>
      </c>
      <c r="E12" s="236">
        <f t="shared" si="0"/>
        <v>7.5</v>
      </c>
      <c r="F12" s="292">
        <v>2</v>
      </c>
      <c r="G12" s="174">
        <v>3</v>
      </c>
      <c r="H12" s="156">
        <v>4</v>
      </c>
      <c r="I12" s="238">
        <f t="shared" si="1"/>
        <v>7.8431372549019605</v>
      </c>
      <c r="J12" s="296">
        <v>2</v>
      </c>
      <c r="K12" s="174">
        <v>3</v>
      </c>
      <c r="L12" s="156">
        <v>2</v>
      </c>
      <c r="M12" s="238">
        <f t="shared" si="2"/>
        <v>8</v>
      </c>
      <c r="N12" s="296">
        <v>2</v>
      </c>
      <c r="O12" s="174">
        <v>3</v>
      </c>
      <c r="P12" s="256">
        <v>14</v>
      </c>
      <c r="Q12" s="238">
        <f t="shared" si="3"/>
        <v>40</v>
      </c>
      <c r="R12" s="297">
        <v>3</v>
      </c>
      <c r="S12" s="174">
        <v>4</v>
      </c>
      <c r="T12" s="156">
        <v>1</v>
      </c>
      <c r="U12" s="238">
        <f t="shared" si="4"/>
        <v>5.5555555555555554</v>
      </c>
      <c r="V12" s="296">
        <v>2</v>
      </c>
      <c r="W12" s="174">
        <v>3</v>
      </c>
      <c r="X12" s="156">
        <v>3</v>
      </c>
      <c r="Y12" s="238">
        <f t="shared" si="5"/>
        <v>12</v>
      </c>
      <c r="Z12" s="296">
        <v>2</v>
      </c>
      <c r="AA12" s="174">
        <v>3</v>
      </c>
      <c r="AB12" s="156">
        <v>7</v>
      </c>
      <c r="AC12" s="238">
        <f t="shared" si="6"/>
        <v>19.444444444444443</v>
      </c>
      <c r="AD12" s="325">
        <v>2</v>
      </c>
      <c r="AE12" s="326">
        <v>3</v>
      </c>
      <c r="AF12" s="156">
        <v>3</v>
      </c>
      <c r="AG12" s="238">
        <f t="shared" si="7"/>
        <v>12.5</v>
      </c>
      <c r="AH12" s="296">
        <v>2</v>
      </c>
      <c r="AI12" s="174">
        <v>3</v>
      </c>
      <c r="AL12" s="266"/>
      <c r="AM12" s="269"/>
      <c r="AN12" s="30"/>
      <c r="AO12" s="30"/>
      <c r="AP12" s="32"/>
      <c r="AQ12" s="32"/>
      <c r="AR12" s="30"/>
      <c r="AS12" s="273"/>
      <c r="AT12" s="315"/>
      <c r="AU12" s="312"/>
      <c r="AV12" s="307"/>
      <c r="AW12" s="49"/>
      <c r="AZ12" s="16" t="s">
        <v>12</v>
      </c>
      <c r="BA12" s="16"/>
      <c r="BB12" s="30">
        <v>11.57</v>
      </c>
      <c r="BC12" s="39"/>
      <c r="BD12" s="39"/>
      <c r="BE12" s="30">
        <v>25.71</v>
      </c>
      <c r="BF12" s="39"/>
      <c r="BG12" s="39"/>
      <c r="BH12" s="30">
        <v>19</v>
      </c>
      <c r="BI12" s="39"/>
      <c r="BJ12" s="39"/>
      <c r="BK12" s="32">
        <v>90.476190476190482</v>
      </c>
      <c r="BL12" s="39"/>
    </row>
    <row r="13" spans="1:64" ht="15.75" x14ac:dyDescent="0.25">
      <c r="A13" s="23">
        <v>10</v>
      </c>
      <c r="B13" s="44" t="s">
        <v>123</v>
      </c>
      <c r="C13" s="243">
        <v>90010</v>
      </c>
      <c r="D13" s="256">
        <v>23</v>
      </c>
      <c r="E13" s="236">
        <f t="shared" si="0"/>
        <v>57.5</v>
      </c>
      <c r="F13" s="291">
        <v>3</v>
      </c>
      <c r="G13" s="174">
        <v>5</v>
      </c>
      <c r="H13" s="256">
        <v>33</v>
      </c>
      <c r="I13" s="238">
        <f t="shared" si="1"/>
        <v>64.705882352941174</v>
      </c>
      <c r="J13" s="295">
        <v>4</v>
      </c>
      <c r="K13" s="174">
        <v>5</v>
      </c>
      <c r="L13" s="256">
        <v>13</v>
      </c>
      <c r="M13" s="238">
        <f t="shared" si="2"/>
        <v>52</v>
      </c>
      <c r="N13" s="297">
        <v>3</v>
      </c>
      <c r="O13" s="174">
        <v>5</v>
      </c>
      <c r="P13" s="256">
        <v>23</v>
      </c>
      <c r="Q13" s="238">
        <f t="shared" si="3"/>
        <v>65.714285714285708</v>
      </c>
      <c r="R13" s="295">
        <v>4</v>
      </c>
      <c r="S13" s="174">
        <v>5</v>
      </c>
      <c r="T13" s="256">
        <v>6</v>
      </c>
      <c r="U13" s="238">
        <f t="shared" si="4"/>
        <v>33.333333333333336</v>
      </c>
      <c r="V13" s="297">
        <v>3</v>
      </c>
      <c r="W13" s="174">
        <v>5</v>
      </c>
      <c r="X13" s="256">
        <v>15</v>
      </c>
      <c r="Y13" s="238">
        <f t="shared" si="5"/>
        <v>60</v>
      </c>
      <c r="Z13" s="297">
        <v>3</v>
      </c>
      <c r="AA13" s="174">
        <v>5</v>
      </c>
      <c r="AB13" s="256">
        <v>24</v>
      </c>
      <c r="AC13" s="319">
        <f t="shared" si="6"/>
        <v>66.666666666666671</v>
      </c>
      <c r="AD13" s="325">
        <v>4</v>
      </c>
      <c r="AE13" s="174">
        <v>5</v>
      </c>
      <c r="AF13" s="156">
        <v>1</v>
      </c>
      <c r="AG13" s="238">
        <f t="shared" si="7"/>
        <v>4.166666666666667</v>
      </c>
      <c r="AH13" s="296">
        <v>2</v>
      </c>
      <c r="AI13" s="174">
        <v>5</v>
      </c>
      <c r="AW13" s="49"/>
      <c r="AZ13" s="16" t="s">
        <v>34</v>
      </c>
      <c r="BA13" s="16">
        <v>3.3</v>
      </c>
      <c r="BB13" s="82">
        <v>8.5500000000000007</v>
      </c>
      <c r="BC13" s="39"/>
      <c r="BD13" s="39">
        <v>12.3</v>
      </c>
      <c r="BE13" s="82">
        <v>20.36</v>
      </c>
      <c r="BF13" s="39"/>
      <c r="BG13" s="39">
        <v>18</v>
      </c>
      <c r="BH13" s="82">
        <v>16</v>
      </c>
      <c r="BI13" s="39"/>
      <c r="BJ13" s="39">
        <v>90</v>
      </c>
      <c r="BK13" s="32">
        <v>76.19047619047619</v>
      </c>
      <c r="BL13" s="39"/>
    </row>
    <row r="14" spans="1:64" x14ac:dyDescent="0.25">
      <c r="A14" s="23">
        <v>11</v>
      </c>
      <c r="B14" s="258" t="s">
        <v>124</v>
      </c>
      <c r="C14" s="244">
        <v>90011</v>
      </c>
      <c r="D14" s="156">
        <v>4</v>
      </c>
      <c r="E14" s="236">
        <f t="shared" si="0"/>
        <v>10</v>
      </c>
      <c r="F14" s="292">
        <v>2</v>
      </c>
      <c r="G14" s="174">
        <v>3</v>
      </c>
      <c r="H14" s="156">
        <v>0</v>
      </c>
      <c r="I14" s="238">
        <f t="shared" si="1"/>
        <v>0</v>
      </c>
      <c r="J14" s="296">
        <v>0</v>
      </c>
      <c r="K14" s="174">
        <v>3</v>
      </c>
      <c r="L14" s="156">
        <v>0</v>
      </c>
      <c r="M14" s="238">
        <f t="shared" si="2"/>
        <v>0</v>
      </c>
      <c r="N14" s="296">
        <v>0</v>
      </c>
      <c r="O14" s="174" t="s">
        <v>177</v>
      </c>
      <c r="P14" s="156">
        <v>0</v>
      </c>
      <c r="Q14" s="238">
        <f t="shared" si="3"/>
        <v>0</v>
      </c>
      <c r="R14" s="296">
        <v>0</v>
      </c>
      <c r="S14" s="174">
        <v>3</v>
      </c>
      <c r="T14" s="156">
        <v>0</v>
      </c>
      <c r="U14" s="238">
        <f t="shared" si="4"/>
        <v>0</v>
      </c>
      <c r="V14" s="296">
        <v>0</v>
      </c>
      <c r="W14" s="174">
        <v>3</v>
      </c>
      <c r="X14" s="156">
        <v>0</v>
      </c>
      <c r="Y14" s="238">
        <f t="shared" si="5"/>
        <v>0</v>
      </c>
      <c r="Z14" s="296">
        <v>0</v>
      </c>
      <c r="AA14" s="174" t="s">
        <v>177</v>
      </c>
      <c r="AB14" s="156">
        <v>7</v>
      </c>
      <c r="AC14" s="238">
        <f t="shared" si="6"/>
        <v>19.444444444444443</v>
      </c>
      <c r="AD14" s="325">
        <v>2</v>
      </c>
      <c r="AE14" s="326">
        <v>3</v>
      </c>
      <c r="AF14" s="156">
        <v>0</v>
      </c>
      <c r="AG14" s="238">
        <f t="shared" si="7"/>
        <v>0</v>
      </c>
      <c r="AH14" s="296">
        <v>0</v>
      </c>
      <c r="AI14" s="174">
        <v>3</v>
      </c>
    </row>
    <row r="15" spans="1:64" x14ac:dyDescent="0.25">
      <c r="A15" s="23">
        <v>12</v>
      </c>
      <c r="B15" s="258" t="s">
        <v>125</v>
      </c>
      <c r="C15" s="244">
        <v>90012</v>
      </c>
      <c r="D15" s="156">
        <v>0</v>
      </c>
      <c r="E15" s="236">
        <f t="shared" si="0"/>
        <v>0</v>
      </c>
      <c r="F15" s="292">
        <v>0</v>
      </c>
      <c r="G15" s="174">
        <v>4</v>
      </c>
      <c r="H15" s="156">
        <v>8</v>
      </c>
      <c r="I15" s="238">
        <f t="shared" si="1"/>
        <v>15.686274509803921</v>
      </c>
      <c r="J15" s="296">
        <v>2</v>
      </c>
      <c r="K15" s="174">
        <v>4</v>
      </c>
      <c r="L15" s="156">
        <v>0</v>
      </c>
      <c r="M15" s="238">
        <f t="shared" si="2"/>
        <v>0</v>
      </c>
      <c r="N15" s="296">
        <v>0</v>
      </c>
      <c r="O15" s="174" t="s">
        <v>177</v>
      </c>
      <c r="P15" s="256">
        <v>13</v>
      </c>
      <c r="Q15" s="238">
        <f t="shared" si="3"/>
        <v>37.142857142857146</v>
      </c>
      <c r="R15" s="297">
        <v>3</v>
      </c>
      <c r="S15" s="174">
        <v>4</v>
      </c>
      <c r="T15" s="156">
        <v>3</v>
      </c>
      <c r="U15" s="238">
        <f t="shared" si="4"/>
        <v>16.666666666666668</v>
      </c>
      <c r="V15" s="296">
        <v>2</v>
      </c>
      <c r="W15" s="174">
        <v>4</v>
      </c>
      <c r="X15" s="156">
        <v>4</v>
      </c>
      <c r="Y15" s="238">
        <f t="shared" si="5"/>
        <v>16</v>
      </c>
      <c r="Z15" s="296">
        <v>2</v>
      </c>
      <c r="AA15" s="174">
        <v>4</v>
      </c>
      <c r="AB15" s="156">
        <v>9</v>
      </c>
      <c r="AC15" s="238">
        <f t="shared" si="6"/>
        <v>25</v>
      </c>
      <c r="AD15" s="325">
        <v>2</v>
      </c>
      <c r="AE15" s="326">
        <v>4</v>
      </c>
      <c r="AF15" s="156">
        <v>1</v>
      </c>
      <c r="AG15" s="238">
        <f t="shared" si="7"/>
        <v>4.166666666666667</v>
      </c>
      <c r="AH15" s="296">
        <v>2</v>
      </c>
      <c r="AI15" s="174">
        <v>4</v>
      </c>
    </row>
    <row r="16" spans="1:64" x14ac:dyDescent="0.25">
      <c r="A16" s="23">
        <v>13</v>
      </c>
      <c r="B16" s="14" t="s">
        <v>126</v>
      </c>
      <c r="C16" s="244">
        <v>90013</v>
      </c>
      <c r="D16" s="156">
        <v>9</v>
      </c>
      <c r="E16" s="236">
        <f t="shared" si="0"/>
        <v>22.5</v>
      </c>
      <c r="F16" s="292">
        <v>2</v>
      </c>
      <c r="G16" s="174">
        <v>4</v>
      </c>
      <c r="H16" s="156">
        <v>12</v>
      </c>
      <c r="I16" s="238">
        <f t="shared" si="1"/>
        <v>23.529411764705884</v>
      </c>
      <c r="J16" s="296">
        <v>2</v>
      </c>
      <c r="K16" s="174">
        <v>4</v>
      </c>
      <c r="L16" s="156">
        <v>3</v>
      </c>
      <c r="M16" s="238">
        <f t="shared" si="2"/>
        <v>12</v>
      </c>
      <c r="N16" s="296">
        <v>2</v>
      </c>
      <c r="O16" s="174">
        <v>3</v>
      </c>
      <c r="P16" s="256">
        <v>17</v>
      </c>
      <c r="Q16" s="238">
        <f t="shared" si="3"/>
        <v>48.571428571428569</v>
      </c>
      <c r="R16" s="297">
        <v>3</v>
      </c>
      <c r="S16" s="174">
        <v>5</v>
      </c>
      <c r="T16" s="156">
        <v>1</v>
      </c>
      <c r="U16" s="238">
        <f t="shared" si="4"/>
        <v>5.5555555555555554</v>
      </c>
      <c r="V16" s="296">
        <v>2</v>
      </c>
      <c r="W16" s="174">
        <v>5</v>
      </c>
      <c r="X16" s="256">
        <v>13</v>
      </c>
      <c r="Y16" s="238">
        <f t="shared" si="5"/>
        <v>52</v>
      </c>
      <c r="Z16" s="297">
        <v>3</v>
      </c>
      <c r="AA16" s="174">
        <v>4</v>
      </c>
      <c r="AB16" s="256">
        <v>15</v>
      </c>
      <c r="AC16" s="317">
        <f t="shared" si="6"/>
        <v>41.666666666666664</v>
      </c>
      <c r="AD16" s="325">
        <v>3</v>
      </c>
      <c r="AE16" s="326">
        <v>4</v>
      </c>
      <c r="AF16" s="156">
        <v>4</v>
      </c>
      <c r="AG16" s="238">
        <f t="shared" si="7"/>
        <v>16.666666666666668</v>
      </c>
      <c r="AH16" s="296">
        <v>2</v>
      </c>
      <c r="AI16" s="174">
        <v>4</v>
      </c>
      <c r="AL16" s="253" t="s">
        <v>14</v>
      </c>
      <c r="AM16" s="253" t="s">
        <v>19</v>
      </c>
      <c r="AN16" s="253" t="s">
        <v>20</v>
      </c>
      <c r="AO16" s="253" t="s">
        <v>21</v>
      </c>
      <c r="AP16" s="253" t="s">
        <v>22</v>
      </c>
      <c r="AQ16" s="249"/>
    </row>
    <row r="17" spans="1:43" ht="15.75" thickBot="1" x14ac:dyDescent="0.3">
      <c r="A17" s="23">
        <v>14</v>
      </c>
      <c r="B17" s="259" t="s">
        <v>127</v>
      </c>
      <c r="C17" s="245">
        <v>90014</v>
      </c>
      <c r="D17" s="156">
        <v>2</v>
      </c>
      <c r="E17" s="236">
        <f t="shared" si="0"/>
        <v>5</v>
      </c>
      <c r="F17" s="292">
        <v>2</v>
      </c>
      <c r="G17" s="174">
        <v>3</v>
      </c>
      <c r="H17" s="156">
        <v>12</v>
      </c>
      <c r="I17" s="238">
        <f t="shared" si="1"/>
        <v>23.529411764705884</v>
      </c>
      <c r="J17" s="296">
        <v>2</v>
      </c>
      <c r="K17" s="174">
        <v>3</v>
      </c>
      <c r="L17" s="156">
        <v>0</v>
      </c>
      <c r="M17" s="238">
        <f t="shared" si="2"/>
        <v>0</v>
      </c>
      <c r="N17" s="296">
        <v>2</v>
      </c>
      <c r="O17" s="174">
        <v>2</v>
      </c>
      <c r="P17" s="156">
        <v>9</v>
      </c>
      <c r="Q17" s="238">
        <f t="shared" si="3"/>
        <v>25.714285714285715</v>
      </c>
      <c r="R17" s="296">
        <v>2</v>
      </c>
      <c r="S17" s="174">
        <v>3</v>
      </c>
      <c r="T17" s="156">
        <v>1</v>
      </c>
      <c r="U17" s="238">
        <f t="shared" si="4"/>
        <v>5.5555555555555554</v>
      </c>
      <c r="V17" s="296">
        <v>2</v>
      </c>
      <c r="W17" s="174">
        <v>3</v>
      </c>
      <c r="X17" s="156">
        <v>4</v>
      </c>
      <c r="Y17" s="238">
        <f t="shared" si="5"/>
        <v>16</v>
      </c>
      <c r="Z17" s="296">
        <v>2</v>
      </c>
      <c r="AA17" s="174">
        <v>3</v>
      </c>
      <c r="AB17" s="156">
        <v>7</v>
      </c>
      <c r="AC17" s="238">
        <f t="shared" si="6"/>
        <v>19.444444444444443</v>
      </c>
      <c r="AD17" s="325">
        <v>2</v>
      </c>
      <c r="AE17" s="326">
        <v>3</v>
      </c>
      <c r="AF17" s="156">
        <v>2</v>
      </c>
      <c r="AG17" s="238">
        <f t="shared" si="7"/>
        <v>8.3333333333333339</v>
      </c>
      <c r="AH17" s="296">
        <v>2</v>
      </c>
      <c r="AI17" s="174">
        <v>3</v>
      </c>
      <c r="AL17" s="254" t="s">
        <v>4</v>
      </c>
      <c r="AM17" s="255" t="s">
        <v>720</v>
      </c>
      <c r="AN17" s="253" t="s">
        <v>721</v>
      </c>
      <c r="AO17" s="253" t="s">
        <v>722</v>
      </c>
      <c r="AP17" s="253" t="s">
        <v>723</v>
      </c>
      <c r="AQ17" s="249"/>
    </row>
    <row r="18" spans="1:43" x14ac:dyDescent="0.25">
      <c r="A18" s="23">
        <v>15</v>
      </c>
      <c r="B18" s="44" t="s">
        <v>128</v>
      </c>
      <c r="C18" s="243">
        <v>90015</v>
      </c>
      <c r="D18" s="256">
        <v>13</v>
      </c>
      <c r="E18" s="236">
        <f t="shared" si="0"/>
        <v>32.5</v>
      </c>
      <c r="F18" s="291">
        <v>3</v>
      </c>
      <c r="G18" s="174">
        <v>5</v>
      </c>
      <c r="H18" s="256">
        <v>26</v>
      </c>
      <c r="I18" s="238">
        <f t="shared" si="1"/>
        <v>50.980392156862742</v>
      </c>
      <c r="J18" s="297">
        <v>3</v>
      </c>
      <c r="K18" s="174">
        <v>5</v>
      </c>
      <c r="L18" s="256">
        <v>11</v>
      </c>
      <c r="M18" s="238">
        <f t="shared" si="2"/>
        <v>44</v>
      </c>
      <c r="N18" s="297">
        <v>3</v>
      </c>
      <c r="O18" s="174">
        <v>5</v>
      </c>
      <c r="P18" s="156">
        <v>10</v>
      </c>
      <c r="Q18" s="238">
        <f t="shared" si="3"/>
        <v>28.571428571428573</v>
      </c>
      <c r="R18" s="296">
        <v>2</v>
      </c>
      <c r="S18" s="174">
        <v>5</v>
      </c>
      <c r="T18" s="156">
        <v>2</v>
      </c>
      <c r="U18" s="238">
        <f t="shared" si="4"/>
        <v>11.111111111111111</v>
      </c>
      <c r="V18" s="296">
        <v>2</v>
      </c>
      <c r="W18" s="174">
        <v>5</v>
      </c>
      <c r="X18" s="256">
        <v>13</v>
      </c>
      <c r="Y18" s="238">
        <f t="shared" si="5"/>
        <v>52</v>
      </c>
      <c r="Z18" s="297">
        <v>3</v>
      </c>
      <c r="AA18" s="174">
        <v>5</v>
      </c>
      <c r="AB18" s="256">
        <v>21</v>
      </c>
      <c r="AC18" s="319">
        <f t="shared" si="6"/>
        <v>58.333333333333336</v>
      </c>
      <c r="AD18" s="325">
        <v>4</v>
      </c>
      <c r="AE18" s="174">
        <v>5</v>
      </c>
      <c r="AF18" s="156">
        <v>4</v>
      </c>
      <c r="AG18" s="238">
        <f t="shared" si="7"/>
        <v>16.666666666666668</v>
      </c>
      <c r="AH18" s="296">
        <v>2</v>
      </c>
      <c r="AI18" s="174">
        <v>5</v>
      </c>
      <c r="AL18" s="254" t="s">
        <v>5</v>
      </c>
      <c r="AM18" s="255" t="s">
        <v>23</v>
      </c>
      <c r="AN18" s="253" t="s">
        <v>24</v>
      </c>
      <c r="AO18" s="253" t="s">
        <v>714</v>
      </c>
      <c r="AP18" s="253" t="s">
        <v>715</v>
      </c>
      <c r="AQ18" s="249"/>
    </row>
    <row r="19" spans="1:43" ht="15.75" thickBot="1" x14ac:dyDescent="0.3">
      <c r="A19" s="23">
        <v>16</v>
      </c>
      <c r="B19" s="259" t="s">
        <v>129</v>
      </c>
      <c r="C19" s="245">
        <v>90016</v>
      </c>
      <c r="D19" s="156">
        <v>5</v>
      </c>
      <c r="E19" s="236">
        <f t="shared" si="0"/>
        <v>12.5</v>
      </c>
      <c r="F19" s="292">
        <v>2</v>
      </c>
      <c r="G19" s="174">
        <v>3</v>
      </c>
      <c r="H19" s="156">
        <v>15</v>
      </c>
      <c r="I19" s="238">
        <f t="shared" si="1"/>
        <v>29.411764705882351</v>
      </c>
      <c r="J19" s="296">
        <v>2</v>
      </c>
      <c r="K19" s="174">
        <v>3</v>
      </c>
      <c r="L19" s="156">
        <v>2</v>
      </c>
      <c r="M19" s="238">
        <f t="shared" si="2"/>
        <v>8</v>
      </c>
      <c r="N19" s="296">
        <v>2</v>
      </c>
      <c r="O19" s="174">
        <v>3</v>
      </c>
      <c r="P19" s="156">
        <v>7</v>
      </c>
      <c r="Q19" s="238">
        <f t="shared" si="3"/>
        <v>20</v>
      </c>
      <c r="R19" s="296">
        <v>2</v>
      </c>
      <c r="S19" s="174">
        <v>3</v>
      </c>
      <c r="T19" s="156">
        <v>0</v>
      </c>
      <c r="U19" s="238">
        <f t="shared" si="4"/>
        <v>0</v>
      </c>
      <c r="V19" s="296">
        <v>2</v>
      </c>
      <c r="W19" s="174">
        <v>3</v>
      </c>
      <c r="X19" s="156">
        <v>6</v>
      </c>
      <c r="Y19" s="238">
        <f t="shared" si="5"/>
        <v>24</v>
      </c>
      <c r="Z19" s="296">
        <v>2</v>
      </c>
      <c r="AA19" s="174">
        <v>3</v>
      </c>
      <c r="AB19" s="156">
        <v>5</v>
      </c>
      <c r="AC19" s="238">
        <f t="shared" si="6"/>
        <v>13.888888888888889</v>
      </c>
      <c r="AD19" s="325">
        <v>2</v>
      </c>
      <c r="AE19" s="326">
        <v>3</v>
      </c>
      <c r="AF19" s="156">
        <v>2</v>
      </c>
      <c r="AG19" s="238">
        <f t="shared" si="7"/>
        <v>8.3333333333333339</v>
      </c>
      <c r="AH19" s="296">
        <v>2</v>
      </c>
      <c r="AI19" s="174">
        <v>3</v>
      </c>
      <c r="AL19" s="254" t="s">
        <v>7</v>
      </c>
      <c r="AM19" s="255" t="s">
        <v>25</v>
      </c>
      <c r="AN19" s="253" t="s">
        <v>705</v>
      </c>
      <c r="AO19" s="253" t="s">
        <v>706</v>
      </c>
      <c r="AP19" s="253" t="s">
        <v>707</v>
      </c>
      <c r="AQ19" s="249"/>
    </row>
    <row r="20" spans="1:43" x14ac:dyDescent="0.25">
      <c r="A20" s="23">
        <v>17</v>
      </c>
      <c r="B20" s="260" t="s">
        <v>130</v>
      </c>
      <c r="C20" s="246">
        <v>90017</v>
      </c>
      <c r="D20" s="156">
        <v>2</v>
      </c>
      <c r="E20" s="236">
        <f t="shared" si="0"/>
        <v>5</v>
      </c>
      <c r="F20" s="292">
        <v>2</v>
      </c>
      <c r="G20" s="174">
        <v>3</v>
      </c>
      <c r="H20" s="156">
        <v>2</v>
      </c>
      <c r="I20" s="238">
        <f t="shared" si="1"/>
        <v>3.9215686274509802</v>
      </c>
      <c r="J20" s="296">
        <v>2</v>
      </c>
      <c r="K20" s="174">
        <v>3</v>
      </c>
      <c r="L20" s="156">
        <v>1</v>
      </c>
      <c r="M20" s="238">
        <f t="shared" si="2"/>
        <v>4</v>
      </c>
      <c r="N20" s="296">
        <v>2</v>
      </c>
      <c r="O20" s="174">
        <v>3</v>
      </c>
      <c r="P20" s="156">
        <v>8</v>
      </c>
      <c r="Q20" s="238">
        <f t="shared" si="3"/>
        <v>22.857142857142858</v>
      </c>
      <c r="R20" s="296">
        <v>2</v>
      </c>
      <c r="S20" s="174">
        <v>3</v>
      </c>
      <c r="T20" s="156">
        <v>0</v>
      </c>
      <c r="U20" s="238">
        <f t="shared" si="4"/>
        <v>0</v>
      </c>
      <c r="V20" s="296">
        <v>2</v>
      </c>
      <c r="W20" s="174">
        <v>3</v>
      </c>
      <c r="X20" s="156">
        <v>0</v>
      </c>
      <c r="Y20" s="238">
        <f t="shared" si="5"/>
        <v>0</v>
      </c>
      <c r="Z20" s="296">
        <v>0</v>
      </c>
      <c r="AA20" s="174" t="s">
        <v>177</v>
      </c>
      <c r="AB20" s="156">
        <v>9</v>
      </c>
      <c r="AC20" s="238">
        <f t="shared" si="6"/>
        <v>25</v>
      </c>
      <c r="AD20" s="325">
        <v>2</v>
      </c>
      <c r="AE20" s="326">
        <v>3</v>
      </c>
      <c r="AF20" s="156">
        <v>3</v>
      </c>
      <c r="AG20" s="238">
        <f t="shared" si="7"/>
        <v>12.5</v>
      </c>
      <c r="AH20" s="296">
        <v>2</v>
      </c>
      <c r="AI20" s="174">
        <v>3</v>
      </c>
      <c r="AL20" s="254" t="s">
        <v>1</v>
      </c>
      <c r="AM20" s="255" t="s">
        <v>25</v>
      </c>
      <c r="AN20" s="253" t="s">
        <v>708</v>
      </c>
      <c r="AO20" s="253" t="s">
        <v>709</v>
      </c>
      <c r="AP20" s="253" t="s">
        <v>710</v>
      </c>
      <c r="AQ20" s="249"/>
    </row>
    <row r="21" spans="1:43" x14ac:dyDescent="0.25">
      <c r="A21" s="23">
        <v>18</v>
      </c>
      <c r="B21" s="258" t="s">
        <v>131</v>
      </c>
      <c r="C21" s="244">
        <v>90018</v>
      </c>
      <c r="D21" s="156">
        <v>7</v>
      </c>
      <c r="E21" s="236">
        <f t="shared" si="0"/>
        <v>17.5</v>
      </c>
      <c r="F21" s="292">
        <v>2</v>
      </c>
      <c r="G21" s="174">
        <v>4</v>
      </c>
      <c r="H21" s="156">
        <v>0</v>
      </c>
      <c r="I21" s="238">
        <f t="shared" si="1"/>
        <v>0</v>
      </c>
      <c r="J21" s="296">
        <v>0</v>
      </c>
      <c r="K21" s="174">
        <v>4</v>
      </c>
      <c r="L21" s="156">
        <v>3</v>
      </c>
      <c r="M21" s="238">
        <f t="shared" si="2"/>
        <v>12</v>
      </c>
      <c r="N21" s="296">
        <v>2</v>
      </c>
      <c r="O21" s="174">
        <v>4</v>
      </c>
      <c r="P21" s="156">
        <v>0</v>
      </c>
      <c r="Q21" s="238">
        <f t="shared" si="3"/>
        <v>0</v>
      </c>
      <c r="R21" s="296">
        <v>0</v>
      </c>
      <c r="S21" s="174">
        <v>4</v>
      </c>
      <c r="T21" s="156">
        <v>0</v>
      </c>
      <c r="U21" s="238">
        <f t="shared" si="4"/>
        <v>0</v>
      </c>
      <c r="V21" s="296">
        <v>2</v>
      </c>
      <c r="W21" s="174">
        <v>4</v>
      </c>
      <c r="X21" s="256">
        <v>12</v>
      </c>
      <c r="Y21" s="238">
        <f t="shared" si="5"/>
        <v>48</v>
      </c>
      <c r="Z21" s="297">
        <v>3</v>
      </c>
      <c r="AA21" s="174">
        <v>4</v>
      </c>
      <c r="AB21" s="156">
        <v>9</v>
      </c>
      <c r="AC21" s="238">
        <f t="shared" si="6"/>
        <v>25</v>
      </c>
      <c r="AD21" s="325">
        <v>2</v>
      </c>
      <c r="AE21" s="326">
        <v>4</v>
      </c>
      <c r="AF21" s="156">
        <v>5</v>
      </c>
      <c r="AG21" s="238">
        <f t="shared" si="7"/>
        <v>20.833333333333332</v>
      </c>
      <c r="AH21" s="296">
        <v>2</v>
      </c>
      <c r="AI21" s="174">
        <v>4</v>
      </c>
      <c r="AL21" s="253" t="s">
        <v>29</v>
      </c>
      <c r="AM21" s="255" t="s">
        <v>30</v>
      </c>
      <c r="AN21" s="253" t="s">
        <v>31</v>
      </c>
      <c r="AO21" s="253" t="s">
        <v>32</v>
      </c>
      <c r="AP21" s="253" t="s">
        <v>33</v>
      </c>
      <c r="AQ21" s="249"/>
    </row>
    <row r="22" spans="1:43" x14ac:dyDescent="0.25">
      <c r="A22" s="23">
        <v>19</v>
      </c>
      <c r="B22" s="258" t="s">
        <v>132</v>
      </c>
      <c r="C22" s="244">
        <v>90019</v>
      </c>
      <c r="D22" s="156">
        <v>6</v>
      </c>
      <c r="E22" s="236">
        <f t="shared" si="0"/>
        <v>15</v>
      </c>
      <c r="F22" s="292">
        <v>2</v>
      </c>
      <c r="G22" s="174">
        <v>3</v>
      </c>
      <c r="H22" s="156">
        <v>9</v>
      </c>
      <c r="I22" s="238">
        <f t="shared" si="1"/>
        <v>17.647058823529413</v>
      </c>
      <c r="J22" s="296">
        <v>2</v>
      </c>
      <c r="K22" s="174">
        <v>3</v>
      </c>
      <c r="L22" s="156">
        <v>0</v>
      </c>
      <c r="M22" s="238">
        <f t="shared" si="2"/>
        <v>0</v>
      </c>
      <c r="N22" s="296">
        <v>0</v>
      </c>
      <c r="O22" s="174" t="s">
        <v>177</v>
      </c>
      <c r="P22" s="156">
        <v>10</v>
      </c>
      <c r="Q22" s="238">
        <f t="shared" si="3"/>
        <v>28.571428571428573</v>
      </c>
      <c r="R22" s="296">
        <v>2</v>
      </c>
      <c r="S22" s="174">
        <v>3</v>
      </c>
      <c r="T22" s="156">
        <v>0</v>
      </c>
      <c r="U22" s="238">
        <f t="shared" si="4"/>
        <v>0</v>
      </c>
      <c r="V22" s="296">
        <v>2</v>
      </c>
      <c r="W22" s="174">
        <v>3</v>
      </c>
      <c r="X22" s="156">
        <v>6</v>
      </c>
      <c r="Y22" s="238">
        <f t="shared" si="5"/>
        <v>24</v>
      </c>
      <c r="Z22" s="296">
        <v>2</v>
      </c>
      <c r="AA22" s="174">
        <v>3</v>
      </c>
      <c r="AB22" s="156">
        <v>5</v>
      </c>
      <c r="AC22" s="238">
        <f t="shared" si="6"/>
        <v>13.888888888888889</v>
      </c>
      <c r="AD22" s="325">
        <v>2</v>
      </c>
      <c r="AE22" s="326">
        <v>3</v>
      </c>
      <c r="AF22" s="156">
        <v>4</v>
      </c>
      <c r="AG22" s="238">
        <f t="shared" si="7"/>
        <v>16.666666666666668</v>
      </c>
      <c r="AH22" s="296">
        <v>2</v>
      </c>
      <c r="AI22" s="174">
        <v>3</v>
      </c>
      <c r="AL22" s="254" t="s">
        <v>34</v>
      </c>
      <c r="AM22" s="253" t="s">
        <v>711</v>
      </c>
      <c r="AN22" s="253" t="s">
        <v>712</v>
      </c>
      <c r="AO22" s="253" t="s">
        <v>32</v>
      </c>
      <c r="AP22" s="253" t="s">
        <v>713</v>
      </c>
      <c r="AQ22" s="249"/>
    </row>
    <row r="23" spans="1:43" ht="15.75" thickBot="1" x14ac:dyDescent="0.3">
      <c r="A23" s="23">
        <v>20</v>
      </c>
      <c r="B23" s="259" t="s">
        <v>133</v>
      </c>
      <c r="C23" s="245">
        <v>90020</v>
      </c>
      <c r="D23" s="156">
        <v>1</v>
      </c>
      <c r="E23" s="236">
        <f t="shared" si="0"/>
        <v>2.5</v>
      </c>
      <c r="F23" s="292">
        <v>2</v>
      </c>
      <c r="G23" s="174">
        <v>3</v>
      </c>
      <c r="H23" s="156">
        <v>0</v>
      </c>
      <c r="I23" s="238">
        <f t="shared" si="1"/>
        <v>0</v>
      </c>
      <c r="J23" s="296">
        <v>0</v>
      </c>
      <c r="K23" s="174">
        <v>3</v>
      </c>
      <c r="L23" s="156">
        <v>0</v>
      </c>
      <c r="M23" s="238">
        <f t="shared" si="2"/>
        <v>0</v>
      </c>
      <c r="N23" s="296">
        <v>0</v>
      </c>
      <c r="O23" s="174" t="s">
        <v>177</v>
      </c>
      <c r="P23" s="156">
        <v>12</v>
      </c>
      <c r="Q23" s="238">
        <f t="shared" si="3"/>
        <v>34.285714285714285</v>
      </c>
      <c r="R23" s="296">
        <v>2</v>
      </c>
      <c r="S23" s="174">
        <v>3</v>
      </c>
      <c r="T23" s="156">
        <v>0</v>
      </c>
      <c r="U23" s="238">
        <f t="shared" si="4"/>
        <v>0</v>
      </c>
      <c r="V23" s="296">
        <v>0</v>
      </c>
      <c r="W23" s="174">
        <v>2</v>
      </c>
      <c r="X23" s="156">
        <v>0</v>
      </c>
      <c r="Y23" s="238">
        <f t="shared" si="5"/>
        <v>0</v>
      </c>
      <c r="Z23" s="296">
        <v>0</v>
      </c>
      <c r="AA23" s="174" t="s">
        <v>177</v>
      </c>
      <c r="AB23" s="156">
        <v>0</v>
      </c>
      <c r="AC23" s="238">
        <f t="shared" si="6"/>
        <v>0</v>
      </c>
      <c r="AD23" s="296">
        <v>0</v>
      </c>
      <c r="AE23" s="174">
        <v>3</v>
      </c>
      <c r="AF23" s="156">
        <v>0</v>
      </c>
      <c r="AG23" s="238">
        <f t="shared" si="7"/>
        <v>0</v>
      </c>
      <c r="AH23" s="296">
        <v>2</v>
      </c>
      <c r="AI23" s="174">
        <v>3</v>
      </c>
      <c r="AL23" s="253" t="s">
        <v>36</v>
      </c>
      <c r="AM23" s="253" t="s">
        <v>26</v>
      </c>
      <c r="AN23" s="253" t="s">
        <v>27</v>
      </c>
      <c r="AO23" s="253" t="s">
        <v>28</v>
      </c>
      <c r="AP23" s="253" t="s">
        <v>37</v>
      </c>
      <c r="AQ23" s="249"/>
    </row>
    <row r="24" spans="1:43" x14ac:dyDescent="0.25">
      <c r="A24" s="23">
        <v>21</v>
      </c>
      <c r="B24" s="24"/>
      <c r="C24" s="22"/>
      <c r="D24" s="28"/>
      <c r="E24" s="236">
        <f t="shared" ref="E24:E26" si="10">D24*100/27</f>
        <v>0</v>
      </c>
      <c r="F24" s="293"/>
      <c r="G24" s="234"/>
      <c r="H24" s="237"/>
      <c r="I24" s="238">
        <f t="shared" ref="I24:I26" si="11">H24*100/13</f>
        <v>0</v>
      </c>
      <c r="J24" s="296"/>
      <c r="K24" s="234"/>
      <c r="L24" s="237"/>
      <c r="M24" s="238">
        <f t="shared" ref="M24:M25" si="12">L24*100/32</f>
        <v>0</v>
      </c>
      <c r="N24" s="296"/>
      <c r="O24" s="323"/>
      <c r="P24" s="237"/>
      <c r="Q24" s="238">
        <f t="shared" si="3"/>
        <v>0</v>
      </c>
      <c r="R24" s="296"/>
      <c r="S24" s="234"/>
      <c r="T24" s="28"/>
      <c r="U24" s="238">
        <f t="shared" ref="U24:U26" si="13">T24*100/26</f>
        <v>0</v>
      </c>
      <c r="V24" s="296"/>
      <c r="W24" s="234"/>
      <c r="X24" s="237"/>
      <c r="Y24" s="238">
        <f t="shared" ref="Y24:Y25" si="14">X24*100/39</f>
        <v>0</v>
      </c>
      <c r="Z24" s="296"/>
      <c r="AA24" s="234"/>
      <c r="AB24" s="28"/>
      <c r="AC24" s="238">
        <f t="shared" ref="AC24:AC26" si="15">AB24*100/23</f>
        <v>0</v>
      </c>
      <c r="AD24" s="296"/>
      <c r="AE24" s="234"/>
      <c r="AF24" s="28"/>
      <c r="AG24" s="238">
        <f t="shared" ref="AG24:AG26" si="16">AF24*100/45</f>
        <v>0</v>
      </c>
      <c r="AH24" s="296"/>
      <c r="AI24" s="234"/>
      <c r="AL24" s="254" t="s">
        <v>9</v>
      </c>
      <c r="AM24" s="253" t="s">
        <v>716</v>
      </c>
      <c r="AN24" s="253" t="s">
        <v>717</v>
      </c>
      <c r="AO24" s="253" t="s">
        <v>718</v>
      </c>
      <c r="AP24" s="253" t="s">
        <v>719</v>
      </c>
      <c r="AQ24" s="249"/>
    </row>
    <row r="25" spans="1:43" x14ac:dyDescent="0.25">
      <c r="A25" s="23">
        <v>22</v>
      </c>
      <c r="B25" s="24"/>
      <c r="C25" s="22"/>
      <c r="D25" s="28"/>
      <c r="E25" s="236">
        <f t="shared" si="10"/>
        <v>0</v>
      </c>
      <c r="F25" s="293"/>
      <c r="G25" s="234"/>
      <c r="H25" s="237"/>
      <c r="I25" s="238">
        <f t="shared" si="11"/>
        <v>0</v>
      </c>
      <c r="J25" s="296"/>
      <c r="K25" s="234"/>
      <c r="L25" s="237"/>
      <c r="M25" s="238">
        <f t="shared" si="12"/>
        <v>0</v>
      </c>
      <c r="N25" s="296"/>
      <c r="O25" s="323"/>
      <c r="P25" s="28"/>
      <c r="Q25" s="238">
        <f t="shared" si="3"/>
        <v>0</v>
      </c>
      <c r="R25" s="296"/>
      <c r="S25" s="234"/>
      <c r="T25" s="237"/>
      <c r="U25" s="238">
        <f t="shared" si="13"/>
        <v>0</v>
      </c>
      <c r="V25" s="296"/>
      <c r="W25" s="234"/>
      <c r="X25" s="237"/>
      <c r="Y25" s="238">
        <f t="shared" si="14"/>
        <v>0</v>
      </c>
      <c r="Z25" s="296"/>
      <c r="AA25" s="234"/>
      <c r="AB25" s="28"/>
      <c r="AC25" s="238">
        <f t="shared" si="15"/>
        <v>0</v>
      </c>
      <c r="AD25" s="296"/>
      <c r="AE25" s="234"/>
      <c r="AF25" s="28"/>
      <c r="AG25" s="238">
        <f t="shared" si="16"/>
        <v>0</v>
      </c>
      <c r="AH25" s="296"/>
      <c r="AI25" s="234"/>
      <c r="AL25" s="254" t="s">
        <v>8</v>
      </c>
      <c r="AM25" s="253" t="s">
        <v>724</v>
      </c>
      <c r="AN25" s="253" t="s">
        <v>725</v>
      </c>
      <c r="AO25" s="253" t="s">
        <v>726</v>
      </c>
      <c r="AP25" s="253" t="s">
        <v>727</v>
      </c>
      <c r="AQ25" s="249"/>
    </row>
    <row r="26" spans="1:43" ht="15.75" thickBot="1" x14ac:dyDescent="0.3">
      <c r="A26" s="23">
        <v>23</v>
      </c>
      <c r="B26" s="25"/>
      <c r="C26" s="22"/>
      <c r="D26" s="27"/>
      <c r="E26" s="241">
        <f t="shared" si="10"/>
        <v>0</v>
      </c>
      <c r="F26" s="242"/>
      <c r="G26" s="241"/>
      <c r="H26" s="67"/>
      <c r="I26" s="68">
        <f t="shared" si="11"/>
        <v>0</v>
      </c>
      <c r="J26" s="298"/>
      <c r="K26" s="68"/>
      <c r="L26" s="67"/>
      <c r="M26" s="241">
        <f t="shared" ref="M26" si="17">L26*100/20</f>
        <v>0</v>
      </c>
      <c r="N26" s="242"/>
      <c r="O26" s="241"/>
      <c r="P26" s="27"/>
      <c r="Q26" s="241">
        <f t="shared" si="3"/>
        <v>0</v>
      </c>
      <c r="R26" s="242"/>
      <c r="S26" s="241"/>
      <c r="T26" s="67"/>
      <c r="U26" s="241">
        <f t="shared" si="13"/>
        <v>0</v>
      </c>
      <c r="V26" s="242"/>
      <c r="W26" s="241"/>
      <c r="X26" s="67"/>
      <c r="Y26" s="241">
        <f t="shared" ref="Y26" si="18">X26*100/26</f>
        <v>0</v>
      </c>
      <c r="Z26" s="242"/>
      <c r="AA26" s="241"/>
      <c r="AB26" s="27"/>
      <c r="AC26" s="241">
        <f t="shared" si="15"/>
        <v>0</v>
      </c>
      <c r="AD26" s="242"/>
      <c r="AE26" s="241"/>
      <c r="AF26" s="27"/>
      <c r="AG26" s="241">
        <f t="shared" si="16"/>
        <v>0</v>
      </c>
      <c r="AH26" s="242"/>
      <c r="AI26" s="241"/>
      <c r="AL26" s="254" t="s">
        <v>39</v>
      </c>
      <c r="AM26" s="253" t="s">
        <v>38</v>
      </c>
      <c r="AN26" s="253" t="s">
        <v>728</v>
      </c>
      <c r="AO26" s="253" t="s">
        <v>729</v>
      </c>
      <c r="AP26" s="253" t="s">
        <v>730</v>
      </c>
      <c r="AQ26" s="249"/>
    </row>
    <row r="27" spans="1:43" ht="15.75" thickBot="1" x14ac:dyDescent="0.3">
      <c r="A27" s="908" t="s">
        <v>11</v>
      </c>
      <c r="B27" s="909"/>
      <c r="C27" s="910"/>
      <c r="D27" s="233">
        <f>AVERAGE(D4:D25)</f>
        <v>10.55</v>
      </c>
      <c r="E27" s="233">
        <f>AVERAGE(E4:E25)</f>
        <v>23.977272727272727</v>
      </c>
      <c r="F27" s="233">
        <f t="shared" ref="F27:G27" si="19">AVERAGE(F4:F25)</f>
        <v>2.35</v>
      </c>
      <c r="G27" s="233">
        <f t="shared" si="19"/>
        <v>3.95</v>
      </c>
      <c r="H27" s="233">
        <f t="shared" ref="H27:AI27" si="20">AVERAGE(H4:H25)</f>
        <v>14.95</v>
      </c>
      <c r="I27" s="233">
        <f t="shared" si="20"/>
        <v>26.6488413547237</v>
      </c>
      <c r="J27" s="233">
        <f t="shared" si="20"/>
        <v>2</v>
      </c>
      <c r="K27" s="233">
        <f t="shared" si="20"/>
        <v>3.95</v>
      </c>
      <c r="L27" s="233">
        <f t="shared" si="20"/>
        <v>5.05</v>
      </c>
      <c r="M27" s="233">
        <f t="shared" si="20"/>
        <v>18.363636363636363</v>
      </c>
      <c r="N27" s="233">
        <f t="shared" si="20"/>
        <v>1.95</v>
      </c>
      <c r="O27" s="233">
        <f t="shared" si="20"/>
        <v>3.8125</v>
      </c>
      <c r="P27" s="233">
        <f t="shared" si="20"/>
        <v>12.2</v>
      </c>
      <c r="Q27" s="233">
        <f t="shared" si="20"/>
        <v>31.688311688311693</v>
      </c>
      <c r="R27" s="233">
        <f t="shared" si="20"/>
        <v>2.2999999999999998</v>
      </c>
      <c r="S27" s="233">
        <f t="shared" si="20"/>
        <v>4.0999999999999996</v>
      </c>
      <c r="T27" s="233">
        <f t="shared" si="20"/>
        <v>1.5</v>
      </c>
      <c r="U27" s="233">
        <f t="shared" si="20"/>
        <v>7.5757575757575752</v>
      </c>
      <c r="V27" s="233">
        <f t="shared" si="20"/>
        <v>1.8</v>
      </c>
      <c r="W27" s="233">
        <f t="shared" si="20"/>
        <v>4</v>
      </c>
      <c r="X27" s="233">
        <f t="shared" si="20"/>
        <v>8.65</v>
      </c>
      <c r="Y27" s="233">
        <f t="shared" si="20"/>
        <v>31.454545454545453</v>
      </c>
      <c r="Z27" s="233">
        <f t="shared" si="20"/>
        <v>2.2999999999999998</v>
      </c>
      <c r="AA27" s="233">
        <f t="shared" si="20"/>
        <v>4.0588235294117645</v>
      </c>
      <c r="AB27" s="233">
        <f>AVERAGE(AB4:AB25)</f>
        <v>11.55</v>
      </c>
      <c r="AC27" s="233">
        <f t="shared" si="20"/>
        <v>29.166666666666671</v>
      </c>
      <c r="AD27" s="233">
        <f t="shared" si="20"/>
        <v>2.65</v>
      </c>
      <c r="AE27" s="233">
        <f t="shared" si="20"/>
        <v>3.85</v>
      </c>
      <c r="AF27" s="233">
        <f t="shared" si="20"/>
        <v>3.25</v>
      </c>
      <c r="AG27" s="233">
        <f t="shared" si="20"/>
        <v>12.310606060606061</v>
      </c>
      <c r="AH27" s="233">
        <f t="shared" si="20"/>
        <v>2</v>
      </c>
      <c r="AI27" s="233">
        <f t="shared" si="20"/>
        <v>4.05</v>
      </c>
      <c r="AL27" s="253" t="s">
        <v>41</v>
      </c>
      <c r="AM27" s="253" t="s">
        <v>40</v>
      </c>
      <c r="AN27" s="253" t="s">
        <v>42</v>
      </c>
      <c r="AO27" s="253" t="s">
        <v>43</v>
      </c>
      <c r="AP27" s="253" t="s">
        <v>44</v>
      </c>
      <c r="AQ27" s="249"/>
    </row>
    <row r="28" spans="1:43" x14ac:dyDescent="0.25">
      <c r="A28" s="21"/>
      <c r="B28" s="21"/>
      <c r="C28" s="21"/>
      <c r="D28" s="21">
        <f>20*100/$A$2</f>
        <v>100</v>
      </c>
      <c r="E28" s="21"/>
      <c r="F28" s="21"/>
      <c r="G28" s="21"/>
      <c r="H28" s="81">
        <f>16*100/$A$2</f>
        <v>80</v>
      </c>
      <c r="I28" s="85">
        <v>0.36</v>
      </c>
      <c r="J28" s="85"/>
      <c r="K28" s="85"/>
      <c r="L28" s="81">
        <f>17*100/$A$2</f>
        <v>85</v>
      </c>
      <c r="M28" s="81"/>
      <c r="N28" s="81"/>
      <c r="O28" s="81"/>
      <c r="P28" s="81">
        <f>17*100/$A$2</f>
        <v>85</v>
      </c>
      <c r="Q28" s="84">
        <v>0.28000000000000003</v>
      </c>
      <c r="R28" s="84"/>
      <c r="S28" s="84"/>
      <c r="T28" s="81">
        <f>17*100/$A$2</f>
        <v>85</v>
      </c>
      <c r="U28" s="84">
        <v>0.25</v>
      </c>
      <c r="V28" s="84"/>
      <c r="W28" s="84"/>
      <c r="X28" s="81">
        <f>17*100/A2</f>
        <v>85</v>
      </c>
      <c r="Y28" s="81"/>
      <c r="Z28" s="81"/>
      <c r="AA28" s="81"/>
      <c r="AB28" s="81">
        <f>17*100/$A$2</f>
        <v>85</v>
      </c>
      <c r="AC28" s="84">
        <v>0.26</v>
      </c>
      <c r="AD28" s="84"/>
      <c r="AE28" s="84"/>
      <c r="AF28" s="81">
        <f>19*100/$A$2</f>
        <v>95</v>
      </c>
      <c r="AG28" s="84">
        <v>0.27400000000000002</v>
      </c>
      <c r="AH28" s="84"/>
      <c r="AI28" s="84"/>
      <c r="AL28" s="253" t="s">
        <v>12</v>
      </c>
      <c r="AM28" s="253" t="s">
        <v>45</v>
      </c>
      <c r="AN28" s="253" t="s">
        <v>46</v>
      </c>
      <c r="AO28" s="253" t="s">
        <v>47</v>
      </c>
      <c r="AP28" s="253" t="s">
        <v>48</v>
      </c>
      <c r="AQ28" s="249"/>
    </row>
    <row r="29" spans="1:43" x14ac:dyDescent="0.25">
      <c r="A29" s="21"/>
      <c r="B29" s="21" t="s">
        <v>143</v>
      </c>
      <c r="C29" s="21"/>
      <c r="D29" s="21">
        <f>MEDIAN(D4:D25)</f>
        <v>8.5</v>
      </c>
      <c r="E29" s="21"/>
      <c r="F29" s="21"/>
      <c r="G29" s="21"/>
      <c r="H29" s="21">
        <f>MEDIAN(H4:H25)</f>
        <v>12</v>
      </c>
      <c r="I29" s="26"/>
      <c r="J29" s="26"/>
      <c r="K29" s="26"/>
      <c r="L29" s="21">
        <f>MEDIAN(L4:L25)</f>
        <v>3</v>
      </c>
      <c r="M29" s="21"/>
      <c r="N29" s="21"/>
      <c r="O29" s="21"/>
      <c r="P29" s="21">
        <f>MEDIAN(P4:P25)</f>
        <v>12.5</v>
      </c>
      <c r="Q29" s="26"/>
      <c r="R29" s="26"/>
      <c r="S29" s="26"/>
      <c r="T29" s="21">
        <f>MEDIAN(T4:T25)</f>
        <v>1</v>
      </c>
      <c r="U29" s="26"/>
      <c r="V29" s="26"/>
      <c r="W29" s="26"/>
      <c r="X29" s="21">
        <f>MEDIAN(X4:X25)</f>
        <v>8.5</v>
      </c>
      <c r="Y29" s="21"/>
      <c r="Z29" s="21"/>
      <c r="AA29" s="21"/>
      <c r="AB29" s="21">
        <f>MEDIAN(AB4:AB25)</f>
        <v>9.5</v>
      </c>
      <c r="AC29" s="26"/>
      <c r="AD29" s="26"/>
      <c r="AE29" s="26"/>
      <c r="AF29" s="21">
        <f>MEDIAN(AF4:AF25)</f>
        <v>3</v>
      </c>
      <c r="AG29" s="26"/>
      <c r="AH29" s="26"/>
      <c r="AI29" s="26"/>
    </row>
    <row r="33" spans="1:35" ht="15.75" thickBot="1" x14ac:dyDescent="0.3"/>
    <row r="34" spans="1:35" ht="15" customHeight="1" thickBot="1" x14ac:dyDescent="0.3">
      <c r="A34" s="896"/>
      <c r="B34" s="897"/>
      <c r="C34" s="898"/>
      <c r="D34" s="916" t="s">
        <v>1</v>
      </c>
      <c r="E34" s="917"/>
      <c r="F34" s="917"/>
      <c r="G34" s="917"/>
      <c r="H34" s="916" t="s">
        <v>4</v>
      </c>
      <c r="I34" s="917"/>
      <c r="J34" s="917"/>
      <c r="K34" s="917"/>
      <c r="L34" s="916" t="s">
        <v>5</v>
      </c>
      <c r="M34" s="917"/>
      <c r="N34" s="917"/>
      <c r="O34" s="917"/>
      <c r="P34" s="916" t="s">
        <v>7</v>
      </c>
      <c r="Q34" s="917"/>
      <c r="R34" s="917"/>
      <c r="S34" s="917"/>
      <c r="T34" s="916" t="s">
        <v>8</v>
      </c>
      <c r="U34" s="917"/>
      <c r="V34" s="917"/>
      <c r="W34" s="917"/>
      <c r="X34" s="916" t="s">
        <v>146</v>
      </c>
      <c r="Y34" s="917"/>
      <c r="Z34" s="917"/>
      <c r="AA34" s="917"/>
      <c r="AB34" s="916" t="s">
        <v>10</v>
      </c>
      <c r="AC34" s="917"/>
      <c r="AD34" s="917"/>
      <c r="AE34" s="917"/>
      <c r="AF34" s="916" t="s">
        <v>34</v>
      </c>
      <c r="AG34" s="917"/>
      <c r="AH34" s="917"/>
      <c r="AI34" s="937"/>
    </row>
    <row r="35" spans="1:35" ht="30.75" customHeight="1" thickBot="1" x14ac:dyDescent="0.3">
      <c r="A35" s="899"/>
      <c r="B35" s="900"/>
      <c r="C35" s="901"/>
      <c r="D35" s="393" t="s">
        <v>2</v>
      </c>
      <c r="E35" s="394" t="s">
        <v>3</v>
      </c>
      <c r="F35" s="393" t="s">
        <v>436</v>
      </c>
      <c r="G35" s="394" t="s">
        <v>144</v>
      </c>
      <c r="H35" s="393" t="s">
        <v>2</v>
      </c>
      <c r="I35" s="394" t="s">
        <v>3</v>
      </c>
      <c r="J35" s="393" t="s">
        <v>436</v>
      </c>
      <c r="K35" s="394" t="s">
        <v>144</v>
      </c>
      <c r="L35" s="393" t="s">
        <v>2</v>
      </c>
      <c r="M35" s="394" t="s">
        <v>3</v>
      </c>
      <c r="N35" s="393" t="s">
        <v>436</v>
      </c>
      <c r="O35" s="394" t="s">
        <v>144</v>
      </c>
      <c r="P35" s="393" t="s">
        <v>2</v>
      </c>
      <c r="Q35" s="394" t="s">
        <v>3</v>
      </c>
      <c r="R35" s="393" t="s">
        <v>436</v>
      </c>
      <c r="S35" s="394" t="s">
        <v>144</v>
      </c>
      <c r="T35" s="393" t="s">
        <v>2</v>
      </c>
      <c r="U35" s="394" t="s">
        <v>3</v>
      </c>
      <c r="V35" s="393" t="s">
        <v>436</v>
      </c>
      <c r="W35" s="394" t="s">
        <v>144</v>
      </c>
      <c r="X35" s="393" t="s">
        <v>2</v>
      </c>
      <c r="Y35" s="394" t="s">
        <v>3</v>
      </c>
      <c r="Z35" s="393" t="s">
        <v>436</v>
      </c>
      <c r="AA35" s="394" t="s">
        <v>144</v>
      </c>
      <c r="AB35" s="393" t="s">
        <v>2</v>
      </c>
      <c r="AC35" s="394" t="s">
        <v>3</v>
      </c>
      <c r="AD35" s="393" t="s">
        <v>436</v>
      </c>
      <c r="AE35" s="394" t="s">
        <v>144</v>
      </c>
      <c r="AF35" s="393" t="s">
        <v>2</v>
      </c>
      <c r="AG35" s="394" t="s">
        <v>3</v>
      </c>
      <c r="AH35" s="393" t="s">
        <v>436</v>
      </c>
      <c r="AI35" s="394" t="s">
        <v>144</v>
      </c>
    </row>
    <row r="36" spans="1:35" ht="15.75" thickBot="1" x14ac:dyDescent="0.3">
      <c r="A36" s="395">
        <v>1</v>
      </c>
      <c r="B36" s="63" t="s">
        <v>114</v>
      </c>
      <c r="C36" s="396">
        <v>90001</v>
      </c>
      <c r="D36" s="397">
        <v>13</v>
      </c>
      <c r="E36" s="398">
        <f>D36*100/40</f>
        <v>32.5</v>
      </c>
      <c r="F36" s="399">
        <v>3</v>
      </c>
      <c r="G36" s="400">
        <v>5</v>
      </c>
      <c r="H36" s="173">
        <v>25</v>
      </c>
      <c r="I36" s="401">
        <f>H36*100/51</f>
        <v>49.019607843137258</v>
      </c>
      <c r="J36" s="402">
        <v>2</v>
      </c>
      <c r="K36" s="400">
        <v>5</v>
      </c>
      <c r="L36" s="397">
        <v>9</v>
      </c>
      <c r="M36" s="401">
        <f>L36*100/25</f>
        <v>36</v>
      </c>
      <c r="N36" s="403">
        <v>3</v>
      </c>
      <c r="O36" s="400">
        <v>4</v>
      </c>
      <c r="P36" s="397">
        <v>19</v>
      </c>
      <c r="Q36" s="401">
        <f>P36*100/35</f>
        <v>54.285714285714285</v>
      </c>
      <c r="R36" s="403">
        <v>3</v>
      </c>
      <c r="S36" s="400">
        <v>5</v>
      </c>
      <c r="T36" s="173">
        <v>2</v>
      </c>
      <c r="U36" s="401">
        <f>T36*100/18</f>
        <v>11.111111111111111</v>
      </c>
      <c r="V36" s="402">
        <v>2</v>
      </c>
      <c r="W36" s="400">
        <v>5</v>
      </c>
      <c r="X36" s="397">
        <v>12</v>
      </c>
      <c r="Y36" s="401">
        <f>X36*100/25</f>
        <v>48</v>
      </c>
      <c r="Z36" s="403">
        <v>3</v>
      </c>
      <c r="AA36" s="400">
        <v>4</v>
      </c>
      <c r="AB36" s="397">
        <v>18</v>
      </c>
      <c r="AC36" s="404">
        <f>AB36*100/36</f>
        <v>50</v>
      </c>
      <c r="AD36" s="405">
        <v>4</v>
      </c>
      <c r="AE36" s="400">
        <v>5</v>
      </c>
      <c r="AF36" s="173">
        <v>5</v>
      </c>
      <c r="AG36" s="401">
        <f>AF36*100/24</f>
        <v>20.833333333333332</v>
      </c>
      <c r="AH36" s="402">
        <v>2</v>
      </c>
      <c r="AI36" s="400">
        <v>5</v>
      </c>
    </row>
    <row r="37" spans="1:35" ht="15.75" thickBot="1" x14ac:dyDescent="0.3"/>
    <row r="38" spans="1:35" ht="15" customHeight="1" thickBot="1" x14ac:dyDescent="0.3">
      <c r="A38" s="896"/>
      <c r="B38" s="897"/>
      <c r="C38" s="898"/>
      <c r="D38" s="916" t="s">
        <v>1</v>
      </c>
      <c r="E38" s="917"/>
      <c r="F38" s="917"/>
      <c r="G38" s="917"/>
      <c r="H38" s="916" t="s">
        <v>4</v>
      </c>
      <c r="I38" s="917"/>
      <c r="J38" s="917"/>
      <c r="K38" s="917"/>
      <c r="L38" s="916" t="s">
        <v>5</v>
      </c>
      <c r="M38" s="917"/>
      <c r="N38" s="917"/>
      <c r="O38" s="917"/>
      <c r="P38" s="916" t="s">
        <v>7</v>
      </c>
      <c r="Q38" s="917"/>
      <c r="R38" s="917"/>
      <c r="S38" s="917"/>
      <c r="T38" s="916" t="s">
        <v>8</v>
      </c>
      <c r="U38" s="917"/>
      <c r="V38" s="917"/>
      <c r="W38" s="917"/>
      <c r="X38" s="916" t="s">
        <v>146</v>
      </c>
      <c r="Y38" s="917"/>
      <c r="Z38" s="917"/>
      <c r="AA38" s="917"/>
      <c r="AB38" s="916" t="s">
        <v>10</v>
      </c>
      <c r="AC38" s="917"/>
      <c r="AD38" s="917"/>
      <c r="AE38" s="917"/>
      <c r="AF38" s="916" t="s">
        <v>34</v>
      </c>
      <c r="AG38" s="917"/>
      <c r="AH38" s="917"/>
      <c r="AI38" s="937"/>
    </row>
    <row r="39" spans="1:35" ht="44.25" customHeight="1" thickBot="1" x14ac:dyDescent="0.3">
      <c r="A39" s="899"/>
      <c r="B39" s="900"/>
      <c r="C39" s="901"/>
      <c r="D39" s="393" t="s">
        <v>2</v>
      </c>
      <c r="E39" s="394" t="s">
        <v>3</v>
      </c>
      <c r="F39" s="393" t="s">
        <v>436</v>
      </c>
      <c r="G39" s="394" t="s">
        <v>144</v>
      </c>
      <c r="H39" s="393" t="s">
        <v>2</v>
      </c>
      <c r="I39" s="394" t="s">
        <v>3</v>
      </c>
      <c r="J39" s="393" t="s">
        <v>436</v>
      </c>
      <c r="K39" s="394" t="s">
        <v>144</v>
      </c>
      <c r="L39" s="393" t="s">
        <v>2</v>
      </c>
      <c r="M39" s="394" t="s">
        <v>3</v>
      </c>
      <c r="N39" s="393" t="s">
        <v>436</v>
      </c>
      <c r="O39" s="394" t="s">
        <v>144</v>
      </c>
      <c r="P39" s="393" t="s">
        <v>2</v>
      </c>
      <c r="Q39" s="394" t="s">
        <v>3</v>
      </c>
      <c r="R39" s="393" t="s">
        <v>436</v>
      </c>
      <c r="S39" s="394" t="s">
        <v>144</v>
      </c>
      <c r="T39" s="393" t="s">
        <v>2</v>
      </c>
      <c r="U39" s="394" t="s">
        <v>3</v>
      </c>
      <c r="V39" s="393" t="s">
        <v>436</v>
      </c>
      <c r="W39" s="394" t="s">
        <v>144</v>
      </c>
      <c r="X39" s="393" t="s">
        <v>2</v>
      </c>
      <c r="Y39" s="394" t="s">
        <v>3</v>
      </c>
      <c r="Z39" s="393" t="s">
        <v>436</v>
      </c>
      <c r="AA39" s="394" t="s">
        <v>144</v>
      </c>
      <c r="AB39" s="393" t="s">
        <v>2</v>
      </c>
      <c r="AC39" s="394" t="s">
        <v>3</v>
      </c>
      <c r="AD39" s="393" t="s">
        <v>436</v>
      </c>
      <c r="AE39" s="394" t="s">
        <v>144</v>
      </c>
      <c r="AF39" s="393" t="s">
        <v>2</v>
      </c>
      <c r="AG39" s="394" t="s">
        <v>3</v>
      </c>
      <c r="AH39" s="393" t="s">
        <v>436</v>
      </c>
      <c r="AI39" s="394" t="s">
        <v>144</v>
      </c>
    </row>
    <row r="40" spans="1:35" ht="15.75" thickBot="1" x14ac:dyDescent="0.3">
      <c r="A40" s="395">
        <v>2</v>
      </c>
      <c r="B40" s="142" t="s">
        <v>115</v>
      </c>
      <c r="C40" s="245">
        <v>90002</v>
      </c>
      <c r="D40" s="282">
        <v>13</v>
      </c>
      <c r="E40" s="339">
        <f t="shared" ref="E40" si="21">D40*100/40</f>
        <v>32.5</v>
      </c>
      <c r="F40" s="406">
        <v>3</v>
      </c>
      <c r="G40" s="362">
        <v>5</v>
      </c>
      <c r="H40" s="282">
        <v>34</v>
      </c>
      <c r="I40" s="345">
        <f t="shared" ref="I40" si="22">H40*100/51</f>
        <v>66.666666666666671</v>
      </c>
      <c r="J40" s="407">
        <v>4</v>
      </c>
      <c r="K40" s="362">
        <v>5</v>
      </c>
      <c r="L40" s="282">
        <v>10</v>
      </c>
      <c r="M40" s="345">
        <f t="shared" ref="M40" si="23">L40*100/25</f>
        <v>40</v>
      </c>
      <c r="N40" s="408">
        <v>3</v>
      </c>
      <c r="O40" s="362">
        <v>5</v>
      </c>
      <c r="P40" s="282">
        <v>18</v>
      </c>
      <c r="Q40" s="345">
        <f t="shared" ref="Q40" si="24">P40*100/35</f>
        <v>51.428571428571431</v>
      </c>
      <c r="R40" s="408">
        <v>3</v>
      </c>
      <c r="S40" s="362">
        <v>5</v>
      </c>
      <c r="T40" s="282">
        <v>5</v>
      </c>
      <c r="U40" s="345">
        <f t="shared" ref="U40" si="25">T40*100/18</f>
        <v>27.777777777777779</v>
      </c>
      <c r="V40" s="408">
        <v>3</v>
      </c>
      <c r="W40" s="362">
        <v>5</v>
      </c>
      <c r="X40" s="282">
        <v>15</v>
      </c>
      <c r="Y40" s="345">
        <f t="shared" ref="Y40" si="26">X40*100/25</f>
        <v>60</v>
      </c>
      <c r="Z40" s="408">
        <v>3</v>
      </c>
      <c r="AA40" s="362">
        <v>5</v>
      </c>
      <c r="AB40" s="282">
        <v>12</v>
      </c>
      <c r="AC40" s="409">
        <f t="shared" ref="AC40" si="27">AB40*100/36</f>
        <v>33.333333333333336</v>
      </c>
      <c r="AD40" s="410">
        <v>3</v>
      </c>
      <c r="AE40" s="344">
        <v>5</v>
      </c>
      <c r="AF40" s="157">
        <v>3</v>
      </c>
      <c r="AG40" s="345">
        <f t="shared" ref="AG40" si="28">AF40*100/24</f>
        <v>12.5</v>
      </c>
      <c r="AH40" s="411">
        <v>2</v>
      </c>
      <c r="AI40" s="362">
        <v>5</v>
      </c>
    </row>
    <row r="41" spans="1:35" ht="15.75" thickBot="1" x14ac:dyDescent="0.3"/>
    <row r="42" spans="1:35" ht="15" customHeight="1" thickBot="1" x14ac:dyDescent="0.3">
      <c r="A42" s="896"/>
      <c r="B42" s="897"/>
      <c r="C42" s="898"/>
      <c r="D42" s="916" t="s">
        <v>1</v>
      </c>
      <c r="E42" s="917"/>
      <c r="F42" s="917"/>
      <c r="G42" s="917"/>
      <c r="H42" s="916" t="s">
        <v>4</v>
      </c>
      <c r="I42" s="917"/>
      <c r="J42" s="917"/>
      <c r="K42" s="917"/>
      <c r="L42" s="916" t="s">
        <v>5</v>
      </c>
      <c r="M42" s="917"/>
      <c r="N42" s="917"/>
      <c r="O42" s="917"/>
      <c r="P42" s="916" t="s">
        <v>7</v>
      </c>
      <c r="Q42" s="917"/>
      <c r="R42" s="917"/>
      <c r="S42" s="917"/>
      <c r="T42" s="916" t="s">
        <v>8</v>
      </c>
      <c r="U42" s="917"/>
      <c r="V42" s="917"/>
      <c r="W42" s="917"/>
      <c r="X42" s="916" t="s">
        <v>146</v>
      </c>
      <c r="Y42" s="917"/>
      <c r="Z42" s="917"/>
      <c r="AA42" s="917"/>
      <c r="AB42" s="916" t="s">
        <v>10</v>
      </c>
      <c r="AC42" s="917"/>
      <c r="AD42" s="917"/>
      <c r="AE42" s="917"/>
      <c r="AF42" s="916" t="s">
        <v>34</v>
      </c>
      <c r="AG42" s="917"/>
      <c r="AH42" s="917"/>
      <c r="AI42" s="937"/>
    </row>
    <row r="43" spans="1:35" ht="45" customHeight="1" thickBot="1" x14ac:dyDescent="0.3">
      <c r="A43" s="899"/>
      <c r="B43" s="900"/>
      <c r="C43" s="901"/>
      <c r="D43" s="393" t="s">
        <v>2</v>
      </c>
      <c r="E43" s="394" t="s">
        <v>3</v>
      </c>
      <c r="F43" s="393" t="s">
        <v>436</v>
      </c>
      <c r="G43" s="394" t="s">
        <v>144</v>
      </c>
      <c r="H43" s="393" t="s">
        <v>2</v>
      </c>
      <c r="I43" s="394" t="s">
        <v>3</v>
      </c>
      <c r="J43" s="393" t="s">
        <v>436</v>
      </c>
      <c r="K43" s="394" t="s">
        <v>144</v>
      </c>
      <c r="L43" s="393" t="s">
        <v>2</v>
      </c>
      <c r="M43" s="394" t="s">
        <v>3</v>
      </c>
      <c r="N43" s="393" t="s">
        <v>436</v>
      </c>
      <c r="O43" s="394" t="s">
        <v>144</v>
      </c>
      <c r="P43" s="393" t="s">
        <v>2</v>
      </c>
      <c r="Q43" s="394" t="s">
        <v>3</v>
      </c>
      <c r="R43" s="393" t="s">
        <v>436</v>
      </c>
      <c r="S43" s="394" t="s">
        <v>144</v>
      </c>
      <c r="T43" s="393" t="s">
        <v>2</v>
      </c>
      <c r="U43" s="394" t="s">
        <v>3</v>
      </c>
      <c r="V43" s="393" t="s">
        <v>436</v>
      </c>
      <c r="W43" s="394" t="s">
        <v>144</v>
      </c>
      <c r="X43" s="393" t="s">
        <v>2</v>
      </c>
      <c r="Y43" s="394" t="s">
        <v>3</v>
      </c>
      <c r="Z43" s="393" t="s">
        <v>436</v>
      </c>
      <c r="AA43" s="394" t="s">
        <v>144</v>
      </c>
      <c r="AB43" s="393" t="s">
        <v>2</v>
      </c>
      <c r="AC43" s="394" t="s">
        <v>3</v>
      </c>
      <c r="AD43" s="393" t="s">
        <v>436</v>
      </c>
      <c r="AE43" s="394" t="s">
        <v>144</v>
      </c>
      <c r="AF43" s="393" t="s">
        <v>2</v>
      </c>
      <c r="AG43" s="394" t="s">
        <v>3</v>
      </c>
      <c r="AH43" s="393" t="s">
        <v>436</v>
      </c>
      <c r="AI43" s="394" t="s">
        <v>144</v>
      </c>
    </row>
    <row r="44" spans="1:35" ht="15.75" thickBot="1" x14ac:dyDescent="0.3">
      <c r="A44" s="395">
        <v>3</v>
      </c>
      <c r="B44" s="142" t="s">
        <v>116</v>
      </c>
      <c r="C44" s="245">
        <v>90003</v>
      </c>
      <c r="D44" s="282">
        <v>18</v>
      </c>
      <c r="E44" s="339">
        <f t="shared" ref="E44" si="29">D44*100/40</f>
        <v>45</v>
      </c>
      <c r="F44" s="406">
        <v>3</v>
      </c>
      <c r="G44" s="362">
        <v>4</v>
      </c>
      <c r="H44" s="157">
        <v>0</v>
      </c>
      <c r="I44" s="345">
        <f t="shared" ref="I44" si="30">H44*100/51</f>
        <v>0</v>
      </c>
      <c r="J44" s="411">
        <v>0</v>
      </c>
      <c r="K44" s="362">
        <v>4</v>
      </c>
      <c r="L44" s="282">
        <v>10</v>
      </c>
      <c r="M44" s="345">
        <f t="shared" ref="M44" si="31">L44*100/25</f>
        <v>40</v>
      </c>
      <c r="N44" s="408">
        <v>3</v>
      </c>
      <c r="O44" s="362">
        <v>4</v>
      </c>
      <c r="P44" s="157">
        <v>0</v>
      </c>
      <c r="Q44" s="345">
        <f t="shared" ref="Q44" si="32">P44*100/35</f>
        <v>0</v>
      </c>
      <c r="R44" s="411">
        <v>0</v>
      </c>
      <c r="S44" s="362">
        <v>5</v>
      </c>
      <c r="T44" s="157">
        <v>1</v>
      </c>
      <c r="U44" s="345">
        <f t="shared" ref="U44" si="33">T44*100/18</f>
        <v>5.5555555555555554</v>
      </c>
      <c r="V44" s="411">
        <v>2</v>
      </c>
      <c r="W44" s="362">
        <v>5</v>
      </c>
      <c r="X44" s="282">
        <v>10</v>
      </c>
      <c r="Y44" s="345">
        <f t="shared" ref="Y44" si="34">X44*100/25</f>
        <v>40</v>
      </c>
      <c r="Z44" s="408">
        <v>3</v>
      </c>
      <c r="AA44" s="362">
        <v>4</v>
      </c>
      <c r="AB44" s="282">
        <v>10</v>
      </c>
      <c r="AC44" s="409">
        <f t="shared" ref="AC44" si="35">AB44*100/36</f>
        <v>27.777777777777779</v>
      </c>
      <c r="AD44" s="410">
        <v>3</v>
      </c>
      <c r="AE44" s="344">
        <v>4</v>
      </c>
      <c r="AF44" s="157">
        <v>2</v>
      </c>
      <c r="AG44" s="345">
        <f t="shared" ref="AG44" si="36">AF44*100/24</f>
        <v>8.3333333333333339</v>
      </c>
      <c r="AH44" s="411">
        <v>2</v>
      </c>
      <c r="AI44" s="362">
        <v>5</v>
      </c>
    </row>
    <row r="45" spans="1:35" ht="15.75" thickBot="1" x14ac:dyDescent="0.3"/>
    <row r="46" spans="1:35" ht="15" customHeight="1" thickBot="1" x14ac:dyDescent="0.3">
      <c r="A46" s="896"/>
      <c r="B46" s="897"/>
      <c r="C46" s="898"/>
      <c r="D46" s="916" t="s">
        <v>1</v>
      </c>
      <c r="E46" s="917"/>
      <c r="F46" s="917"/>
      <c r="G46" s="917"/>
      <c r="H46" s="916" t="s">
        <v>4</v>
      </c>
      <c r="I46" s="917"/>
      <c r="J46" s="917"/>
      <c r="K46" s="917"/>
      <c r="L46" s="916" t="s">
        <v>5</v>
      </c>
      <c r="M46" s="917"/>
      <c r="N46" s="917"/>
      <c r="O46" s="917"/>
      <c r="P46" s="916" t="s">
        <v>7</v>
      </c>
      <c r="Q46" s="917"/>
      <c r="R46" s="917"/>
      <c r="S46" s="917"/>
      <c r="T46" s="916" t="s">
        <v>8</v>
      </c>
      <c r="U46" s="917"/>
      <c r="V46" s="917"/>
      <c r="W46" s="917"/>
      <c r="X46" s="916" t="s">
        <v>146</v>
      </c>
      <c r="Y46" s="917"/>
      <c r="Z46" s="917"/>
      <c r="AA46" s="917"/>
      <c r="AB46" s="916" t="s">
        <v>10</v>
      </c>
      <c r="AC46" s="917"/>
      <c r="AD46" s="917"/>
      <c r="AE46" s="917"/>
      <c r="AF46" s="916" t="s">
        <v>34</v>
      </c>
      <c r="AG46" s="917"/>
      <c r="AH46" s="917"/>
      <c r="AI46" s="937"/>
    </row>
    <row r="47" spans="1:35" ht="45" customHeight="1" thickBot="1" x14ac:dyDescent="0.3">
      <c r="A47" s="899"/>
      <c r="B47" s="900"/>
      <c r="C47" s="901"/>
      <c r="D47" s="393" t="s">
        <v>2</v>
      </c>
      <c r="E47" s="394" t="s">
        <v>3</v>
      </c>
      <c r="F47" s="393" t="s">
        <v>436</v>
      </c>
      <c r="G47" s="394" t="s">
        <v>144</v>
      </c>
      <c r="H47" s="393" t="s">
        <v>2</v>
      </c>
      <c r="I47" s="394" t="s">
        <v>3</v>
      </c>
      <c r="J47" s="393" t="s">
        <v>436</v>
      </c>
      <c r="K47" s="394" t="s">
        <v>144</v>
      </c>
      <c r="L47" s="393" t="s">
        <v>2</v>
      </c>
      <c r="M47" s="394" t="s">
        <v>3</v>
      </c>
      <c r="N47" s="393" t="s">
        <v>436</v>
      </c>
      <c r="O47" s="394" t="s">
        <v>144</v>
      </c>
      <c r="P47" s="393" t="s">
        <v>2</v>
      </c>
      <c r="Q47" s="394" t="s">
        <v>3</v>
      </c>
      <c r="R47" s="393" t="s">
        <v>436</v>
      </c>
      <c r="S47" s="394" t="s">
        <v>144</v>
      </c>
      <c r="T47" s="393" t="s">
        <v>2</v>
      </c>
      <c r="U47" s="394" t="s">
        <v>3</v>
      </c>
      <c r="V47" s="393" t="s">
        <v>436</v>
      </c>
      <c r="W47" s="394" t="s">
        <v>144</v>
      </c>
      <c r="X47" s="393" t="s">
        <v>2</v>
      </c>
      <c r="Y47" s="394" t="s">
        <v>3</v>
      </c>
      <c r="Z47" s="393" t="s">
        <v>436</v>
      </c>
      <c r="AA47" s="394" t="s">
        <v>144</v>
      </c>
      <c r="AB47" s="393" t="s">
        <v>2</v>
      </c>
      <c r="AC47" s="394" t="s">
        <v>3</v>
      </c>
      <c r="AD47" s="393" t="s">
        <v>436</v>
      </c>
      <c r="AE47" s="394" t="s">
        <v>144</v>
      </c>
      <c r="AF47" s="393" t="s">
        <v>2</v>
      </c>
      <c r="AG47" s="394" t="s">
        <v>3</v>
      </c>
      <c r="AH47" s="393" t="s">
        <v>436</v>
      </c>
      <c r="AI47" s="394" t="s">
        <v>144</v>
      </c>
    </row>
    <row r="48" spans="1:35" ht="15.75" thickBot="1" x14ac:dyDescent="0.3">
      <c r="A48" s="395">
        <v>4</v>
      </c>
      <c r="B48" s="142" t="s">
        <v>117</v>
      </c>
      <c r="C48" s="245">
        <v>90004</v>
      </c>
      <c r="D48" s="282">
        <v>24</v>
      </c>
      <c r="E48" s="339">
        <f t="shared" ref="E48" si="37">D48*100/40</f>
        <v>60</v>
      </c>
      <c r="F48" s="406">
        <v>3</v>
      </c>
      <c r="G48" s="362">
        <v>5</v>
      </c>
      <c r="H48" s="282">
        <v>29</v>
      </c>
      <c r="I48" s="345">
        <f t="shared" ref="I48" si="38">H48*100/51</f>
        <v>56.862745098039213</v>
      </c>
      <c r="J48" s="408">
        <v>3</v>
      </c>
      <c r="K48" s="362">
        <v>5</v>
      </c>
      <c r="L48" s="282">
        <v>11</v>
      </c>
      <c r="M48" s="345">
        <f t="shared" ref="M48" si="39">L48*100/25</f>
        <v>44</v>
      </c>
      <c r="N48" s="408">
        <v>3</v>
      </c>
      <c r="O48" s="362">
        <v>5</v>
      </c>
      <c r="P48" s="282">
        <v>19</v>
      </c>
      <c r="Q48" s="345">
        <f t="shared" ref="Q48" si="40">P48*100/35</f>
        <v>54.285714285714285</v>
      </c>
      <c r="R48" s="411">
        <v>3</v>
      </c>
      <c r="S48" s="362">
        <v>5</v>
      </c>
      <c r="T48" s="157">
        <v>3</v>
      </c>
      <c r="U48" s="345">
        <f t="shared" ref="U48" si="41">T48*100/18</f>
        <v>16.666666666666668</v>
      </c>
      <c r="V48" s="411">
        <v>2</v>
      </c>
      <c r="W48" s="362">
        <v>5</v>
      </c>
      <c r="X48" s="282">
        <v>17</v>
      </c>
      <c r="Y48" s="345">
        <f t="shared" ref="Y48" si="42">X48*100/25</f>
        <v>68</v>
      </c>
      <c r="Z48" s="407">
        <v>4</v>
      </c>
      <c r="AA48" s="362">
        <v>5</v>
      </c>
      <c r="AB48" s="282">
        <v>21</v>
      </c>
      <c r="AC48" s="412">
        <f t="shared" ref="AC48" si="43">AB48*100/36</f>
        <v>58.333333333333336</v>
      </c>
      <c r="AD48" s="410">
        <v>4</v>
      </c>
      <c r="AE48" s="344">
        <v>5</v>
      </c>
      <c r="AF48" s="282">
        <v>6</v>
      </c>
      <c r="AG48" s="345">
        <f t="shared" ref="AG48" si="44">AF48*100/24</f>
        <v>25</v>
      </c>
      <c r="AH48" s="408">
        <v>3</v>
      </c>
      <c r="AI48" s="362">
        <v>5</v>
      </c>
    </row>
    <row r="49" spans="1:35" ht="15.75" thickBot="1" x14ac:dyDescent="0.3"/>
    <row r="50" spans="1:35" ht="15" customHeight="1" thickBot="1" x14ac:dyDescent="0.3">
      <c r="A50" s="896"/>
      <c r="B50" s="897"/>
      <c r="C50" s="898"/>
      <c r="D50" s="916" t="s">
        <v>1</v>
      </c>
      <c r="E50" s="917"/>
      <c r="F50" s="917"/>
      <c r="G50" s="917"/>
      <c r="H50" s="916" t="s">
        <v>4</v>
      </c>
      <c r="I50" s="917"/>
      <c r="J50" s="917"/>
      <c r="K50" s="917"/>
      <c r="L50" s="916" t="s">
        <v>5</v>
      </c>
      <c r="M50" s="917"/>
      <c r="N50" s="917"/>
      <c r="O50" s="917"/>
      <c r="P50" s="916" t="s">
        <v>7</v>
      </c>
      <c r="Q50" s="917"/>
      <c r="R50" s="917"/>
      <c r="S50" s="917"/>
      <c r="T50" s="916" t="s">
        <v>8</v>
      </c>
      <c r="U50" s="917"/>
      <c r="V50" s="917"/>
      <c r="W50" s="917"/>
      <c r="X50" s="916" t="s">
        <v>146</v>
      </c>
      <c r="Y50" s="917"/>
      <c r="Z50" s="917"/>
      <c r="AA50" s="917"/>
      <c r="AB50" s="916" t="s">
        <v>10</v>
      </c>
      <c r="AC50" s="917"/>
      <c r="AD50" s="917"/>
      <c r="AE50" s="917"/>
      <c r="AF50" s="916" t="s">
        <v>34</v>
      </c>
      <c r="AG50" s="917"/>
      <c r="AH50" s="917"/>
      <c r="AI50" s="937"/>
    </row>
    <row r="51" spans="1:35" ht="43.5" customHeight="1" thickBot="1" x14ac:dyDescent="0.3">
      <c r="A51" s="899"/>
      <c r="B51" s="900"/>
      <c r="C51" s="901"/>
      <c r="D51" s="393" t="s">
        <v>2</v>
      </c>
      <c r="E51" s="394" t="s">
        <v>3</v>
      </c>
      <c r="F51" s="393" t="s">
        <v>436</v>
      </c>
      <c r="G51" s="394" t="s">
        <v>144</v>
      </c>
      <c r="H51" s="393" t="s">
        <v>2</v>
      </c>
      <c r="I51" s="394" t="s">
        <v>3</v>
      </c>
      <c r="J51" s="393" t="s">
        <v>436</v>
      </c>
      <c r="K51" s="394" t="s">
        <v>144</v>
      </c>
      <c r="L51" s="393" t="s">
        <v>2</v>
      </c>
      <c r="M51" s="394" t="s">
        <v>3</v>
      </c>
      <c r="N51" s="393" t="s">
        <v>436</v>
      </c>
      <c r="O51" s="394" t="s">
        <v>144</v>
      </c>
      <c r="P51" s="393" t="s">
        <v>2</v>
      </c>
      <c r="Q51" s="394" t="s">
        <v>3</v>
      </c>
      <c r="R51" s="393" t="s">
        <v>436</v>
      </c>
      <c r="S51" s="394" t="s">
        <v>144</v>
      </c>
      <c r="T51" s="393" t="s">
        <v>2</v>
      </c>
      <c r="U51" s="394" t="s">
        <v>3</v>
      </c>
      <c r="V51" s="393" t="s">
        <v>436</v>
      </c>
      <c r="W51" s="394" t="s">
        <v>144</v>
      </c>
      <c r="X51" s="393" t="s">
        <v>2</v>
      </c>
      <c r="Y51" s="394" t="s">
        <v>3</v>
      </c>
      <c r="Z51" s="393" t="s">
        <v>436</v>
      </c>
      <c r="AA51" s="394" t="s">
        <v>144</v>
      </c>
      <c r="AB51" s="393" t="s">
        <v>2</v>
      </c>
      <c r="AC51" s="394" t="s">
        <v>3</v>
      </c>
      <c r="AD51" s="393" t="s">
        <v>436</v>
      </c>
      <c r="AE51" s="394" t="s">
        <v>144</v>
      </c>
      <c r="AF51" s="393" t="s">
        <v>2</v>
      </c>
      <c r="AG51" s="394" t="s">
        <v>3</v>
      </c>
      <c r="AH51" s="393" t="s">
        <v>436</v>
      </c>
      <c r="AI51" s="394" t="s">
        <v>144</v>
      </c>
    </row>
    <row r="52" spans="1:35" ht="15.75" thickBot="1" x14ac:dyDescent="0.3">
      <c r="A52" s="395">
        <v>5</v>
      </c>
      <c r="B52" s="142" t="s">
        <v>118</v>
      </c>
      <c r="C52" s="245">
        <v>90005</v>
      </c>
      <c r="D52" s="282">
        <v>23</v>
      </c>
      <c r="E52" s="339">
        <f t="shared" ref="E52" si="45">D52*100/40</f>
        <v>57.5</v>
      </c>
      <c r="F52" s="406">
        <v>3</v>
      </c>
      <c r="G52" s="362">
        <v>5</v>
      </c>
      <c r="H52" s="282">
        <v>27</v>
      </c>
      <c r="I52" s="345">
        <f t="shared" ref="I52" si="46">H52*100/51</f>
        <v>52.941176470588232</v>
      </c>
      <c r="J52" s="408">
        <v>3</v>
      </c>
      <c r="K52" s="362">
        <v>5</v>
      </c>
      <c r="L52" s="282">
        <v>11</v>
      </c>
      <c r="M52" s="345">
        <f t="shared" ref="M52" si="47">L52*100/25</f>
        <v>44</v>
      </c>
      <c r="N52" s="408">
        <v>3</v>
      </c>
      <c r="O52" s="362">
        <v>4</v>
      </c>
      <c r="P52" s="282">
        <v>14</v>
      </c>
      <c r="Q52" s="345">
        <f t="shared" ref="Q52" si="48">P52*100/35</f>
        <v>40</v>
      </c>
      <c r="R52" s="408">
        <v>3</v>
      </c>
      <c r="S52" s="362">
        <v>5</v>
      </c>
      <c r="T52" s="157">
        <v>4</v>
      </c>
      <c r="U52" s="345">
        <f t="shared" ref="U52" si="49">T52*100/18</f>
        <v>22.222222222222221</v>
      </c>
      <c r="V52" s="411">
        <v>2</v>
      </c>
      <c r="W52" s="362">
        <v>5</v>
      </c>
      <c r="X52" s="282">
        <v>17</v>
      </c>
      <c r="Y52" s="345">
        <f t="shared" ref="Y52" si="50">X52*100/25</f>
        <v>68</v>
      </c>
      <c r="Z52" s="407">
        <v>4</v>
      </c>
      <c r="AA52" s="362">
        <v>5</v>
      </c>
      <c r="AB52" s="282">
        <v>20</v>
      </c>
      <c r="AC52" s="412">
        <f t="shared" ref="AC52" si="51">AB52*100/36</f>
        <v>55.555555555555557</v>
      </c>
      <c r="AD52" s="410">
        <v>4</v>
      </c>
      <c r="AE52" s="362">
        <v>5</v>
      </c>
      <c r="AF52" s="282">
        <v>9</v>
      </c>
      <c r="AG52" s="345">
        <f t="shared" ref="AG52" si="52">AF52*100/24</f>
        <v>37.5</v>
      </c>
      <c r="AH52" s="408">
        <v>3</v>
      </c>
      <c r="AI52" s="362">
        <v>5</v>
      </c>
    </row>
    <row r="53" spans="1:35" ht="15.75" thickBot="1" x14ac:dyDescent="0.3"/>
    <row r="54" spans="1:35" ht="15" customHeight="1" thickBot="1" x14ac:dyDescent="0.3">
      <c r="A54" s="896"/>
      <c r="B54" s="897"/>
      <c r="C54" s="898"/>
      <c r="D54" s="916" t="s">
        <v>1</v>
      </c>
      <c r="E54" s="917"/>
      <c r="F54" s="917"/>
      <c r="G54" s="917"/>
      <c r="H54" s="916" t="s">
        <v>4</v>
      </c>
      <c r="I54" s="917"/>
      <c r="J54" s="917"/>
      <c r="K54" s="917"/>
      <c r="L54" s="916" t="s">
        <v>5</v>
      </c>
      <c r="M54" s="917"/>
      <c r="N54" s="917"/>
      <c r="O54" s="917"/>
      <c r="P54" s="916" t="s">
        <v>7</v>
      </c>
      <c r="Q54" s="917"/>
      <c r="R54" s="917"/>
      <c r="S54" s="917"/>
      <c r="T54" s="916" t="s">
        <v>8</v>
      </c>
      <c r="U54" s="917"/>
      <c r="V54" s="917"/>
      <c r="W54" s="917"/>
      <c r="X54" s="916" t="s">
        <v>146</v>
      </c>
      <c r="Y54" s="917"/>
      <c r="Z54" s="917"/>
      <c r="AA54" s="917"/>
      <c r="AB54" s="916" t="s">
        <v>10</v>
      </c>
      <c r="AC54" s="917"/>
      <c r="AD54" s="917"/>
      <c r="AE54" s="917"/>
      <c r="AF54" s="916" t="s">
        <v>34</v>
      </c>
      <c r="AG54" s="917"/>
      <c r="AH54" s="917"/>
      <c r="AI54" s="937"/>
    </row>
    <row r="55" spans="1:35" ht="43.5" customHeight="1" thickBot="1" x14ac:dyDescent="0.3">
      <c r="A55" s="899"/>
      <c r="B55" s="900"/>
      <c r="C55" s="901"/>
      <c r="D55" s="393" t="s">
        <v>2</v>
      </c>
      <c r="E55" s="394" t="s">
        <v>3</v>
      </c>
      <c r="F55" s="393" t="s">
        <v>436</v>
      </c>
      <c r="G55" s="394" t="s">
        <v>144</v>
      </c>
      <c r="H55" s="393" t="s">
        <v>2</v>
      </c>
      <c r="I55" s="394" t="s">
        <v>3</v>
      </c>
      <c r="J55" s="393" t="s">
        <v>436</v>
      </c>
      <c r="K55" s="394" t="s">
        <v>144</v>
      </c>
      <c r="L55" s="393" t="s">
        <v>2</v>
      </c>
      <c r="M55" s="394" t="s">
        <v>3</v>
      </c>
      <c r="N55" s="393" t="s">
        <v>436</v>
      </c>
      <c r="O55" s="394" t="s">
        <v>144</v>
      </c>
      <c r="P55" s="393" t="s">
        <v>2</v>
      </c>
      <c r="Q55" s="394" t="s">
        <v>3</v>
      </c>
      <c r="R55" s="393" t="s">
        <v>436</v>
      </c>
      <c r="S55" s="394" t="s">
        <v>144</v>
      </c>
      <c r="T55" s="393" t="s">
        <v>2</v>
      </c>
      <c r="U55" s="394" t="s">
        <v>3</v>
      </c>
      <c r="V55" s="393" t="s">
        <v>436</v>
      </c>
      <c r="W55" s="394" t="s">
        <v>144</v>
      </c>
      <c r="X55" s="393" t="s">
        <v>2</v>
      </c>
      <c r="Y55" s="394" t="s">
        <v>3</v>
      </c>
      <c r="Z55" s="393" t="s">
        <v>436</v>
      </c>
      <c r="AA55" s="394" t="s">
        <v>144</v>
      </c>
      <c r="AB55" s="393" t="s">
        <v>2</v>
      </c>
      <c r="AC55" s="394" t="s">
        <v>3</v>
      </c>
      <c r="AD55" s="393" t="s">
        <v>436</v>
      </c>
      <c r="AE55" s="394" t="s">
        <v>144</v>
      </c>
      <c r="AF55" s="393" t="s">
        <v>2</v>
      </c>
      <c r="AG55" s="394" t="s">
        <v>3</v>
      </c>
      <c r="AH55" s="393" t="s">
        <v>436</v>
      </c>
      <c r="AI55" s="394" t="s">
        <v>144</v>
      </c>
    </row>
    <row r="56" spans="1:35" ht="15.75" thickBot="1" x14ac:dyDescent="0.3">
      <c r="A56" s="395">
        <v>6</v>
      </c>
      <c r="B56" s="142" t="s">
        <v>119</v>
      </c>
      <c r="C56" s="245">
        <v>90006</v>
      </c>
      <c r="D56" s="282">
        <v>18</v>
      </c>
      <c r="E56" s="339">
        <f t="shared" ref="E56" si="53">D56*100/40</f>
        <v>45</v>
      </c>
      <c r="F56" s="406">
        <v>3</v>
      </c>
      <c r="G56" s="362">
        <v>4</v>
      </c>
      <c r="H56" s="157">
        <v>23</v>
      </c>
      <c r="I56" s="345">
        <f t="shared" ref="I56" si="54">H56*100/51</f>
        <v>45.098039215686278</v>
      </c>
      <c r="J56" s="411">
        <v>2</v>
      </c>
      <c r="K56" s="362">
        <v>4</v>
      </c>
      <c r="L56" s="157">
        <v>7</v>
      </c>
      <c r="M56" s="345">
        <f t="shared" ref="M56" si="55">L56*100/25</f>
        <v>28</v>
      </c>
      <c r="N56" s="411">
        <v>2</v>
      </c>
      <c r="O56" s="362">
        <v>4</v>
      </c>
      <c r="P56" s="282">
        <v>18</v>
      </c>
      <c r="Q56" s="345">
        <f t="shared" ref="Q56" si="56">P56*100/35</f>
        <v>51.428571428571431</v>
      </c>
      <c r="R56" s="408">
        <v>3</v>
      </c>
      <c r="S56" s="362">
        <v>4</v>
      </c>
      <c r="T56" s="157">
        <v>0</v>
      </c>
      <c r="U56" s="345">
        <f t="shared" ref="U56" si="57">T56*100/18</f>
        <v>0</v>
      </c>
      <c r="V56" s="411">
        <v>0</v>
      </c>
      <c r="W56" s="362">
        <v>4</v>
      </c>
      <c r="X56" s="157">
        <v>7</v>
      </c>
      <c r="Y56" s="345">
        <f t="shared" ref="Y56" si="58">X56*100/25</f>
        <v>28</v>
      </c>
      <c r="Z56" s="411">
        <v>2</v>
      </c>
      <c r="AA56" s="362">
        <v>4</v>
      </c>
      <c r="AB56" s="282">
        <v>10</v>
      </c>
      <c r="AC56" s="409">
        <f t="shared" ref="AC56" si="59">AB56*100/36</f>
        <v>27.777777777777779</v>
      </c>
      <c r="AD56" s="410">
        <v>3</v>
      </c>
      <c r="AE56" s="344">
        <v>3</v>
      </c>
      <c r="AF56" s="157">
        <v>4</v>
      </c>
      <c r="AG56" s="345">
        <f t="shared" ref="AG56" si="60">AF56*100/24</f>
        <v>16.666666666666668</v>
      </c>
      <c r="AH56" s="411">
        <v>2</v>
      </c>
      <c r="AI56" s="362">
        <v>5</v>
      </c>
    </row>
    <row r="57" spans="1:35" ht="15.75" thickBot="1" x14ac:dyDescent="0.3"/>
    <row r="58" spans="1:35" ht="15" customHeight="1" thickBot="1" x14ac:dyDescent="0.3">
      <c r="A58" s="896"/>
      <c r="B58" s="897"/>
      <c r="C58" s="898"/>
      <c r="D58" s="916" t="s">
        <v>1</v>
      </c>
      <c r="E58" s="917"/>
      <c r="F58" s="917"/>
      <c r="G58" s="917"/>
      <c r="H58" s="916" t="s">
        <v>4</v>
      </c>
      <c r="I58" s="917"/>
      <c r="J58" s="917"/>
      <c r="K58" s="917"/>
      <c r="L58" s="916" t="s">
        <v>5</v>
      </c>
      <c r="M58" s="917"/>
      <c r="N58" s="917"/>
      <c r="O58" s="917"/>
      <c r="P58" s="916" t="s">
        <v>7</v>
      </c>
      <c r="Q58" s="917"/>
      <c r="R58" s="917"/>
      <c r="S58" s="917"/>
      <c r="T58" s="916" t="s">
        <v>8</v>
      </c>
      <c r="U58" s="917"/>
      <c r="V58" s="917"/>
      <c r="W58" s="917"/>
      <c r="X58" s="916" t="s">
        <v>146</v>
      </c>
      <c r="Y58" s="917"/>
      <c r="Z58" s="917"/>
      <c r="AA58" s="917"/>
      <c r="AB58" s="916" t="s">
        <v>10</v>
      </c>
      <c r="AC58" s="917"/>
      <c r="AD58" s="917"/>
      <c r="AE58" s="917"/>
      <c r="AF58" s="916" t="s">
        <v>34</v>
      </c>
      <c r="AG58" s="917"/>
      <c r="AH58" s="917"/>
      <c r="AI58" s="937"/>
    </row>
    <row r="59" spans="1:35" ht="46.5" customHeight="1" thickBot="1" x14ac:dyDescent="0.3">
      <c r="A59" s="899"/>
      <c r="B59" s="900"/>
      <c r="C59" s="901"/>
      <c r="D59" s="393" t="s">
        <v>2</v>
      </c>
      <c r="E59" s="394" t="s">
        <v>3</v>
      </c>
      <c r="F59" s="393" t="s">
        <v>436</v>
      </c>
      <c r="G59" s="394" t="s">
        <v>144</v>
      </c>
      <c r="H59" s="393" t="s">
        <v>2</v>
      </c>
      <c r="I59" s="394" t="s">
        <v>3</v>
      </c>
      <c r="J59" s="393" t="s">
        <v>436</v>
      </c>
      <c r="K59" s="394" t="s">
        <v>144</v>
      </c>
      <c r="L59" s="393" t="s">
        <v>2</v>
      </c>
      <c r="M59" s="394" t="s">
        <v>3</v>
      </c>
      <c r="N59" s="393" t="s">
        <v>436</v>
      </c>
      <c r="O59" s="394" t="s">
        <v>144</v>
      </c>
      <c r="P59" s="393" t="s">
        <v>2</v>
      </c>
      <c r="Q59" s="394" t="s">
        <v>3</v>
      </c>
      <c r="R59" s="393" t="s">
        <v>436</v>
      </c>
      <c r="S59" s="394" t="s">
        <v>144</v>
      </c>
      <c r="T59" s="393" t="s">
        <v>2</v>
      </c>
      <c r="U59" s="394" t="s">
        <v>3</v>
      </c>
      <c r="V59" s="393" t="s">
        <v>436</v>
      </c>
      <c r="W59" s="394" t="s">
        <v>144</v>
      </c>
      <c r="X59" s="393" t="s">
        <v>2</v>
      </c>
      <c r="Y59" s="394" t="s">
        <v>3</v>
      </c>
      <c r="Z59" s="393" t="s">
        <v>436</v>
      </c>
      <c r="AA59" s="394" t="s">
        <v>144</v>
      </c>
      <c r="AB59" s="393" t="s">
        <v>2</v>
      </c>
      <c r="AC59" s="394" t="s">
        <v>3</v>
      </c>
      <c r="AD59" s="393" t="s">
        <v>436</v>
      </c>
      <c r="AE59" s="394" t="s">
        <v>144</v>
      </c>
      <c r="AF59" s="393" t="s">
        <v>2</v>
      </c>
      <c r="AG59" s="394" t="s">
        <v>3</v>
      </c>
      <c r="AH59" s="393" t="s">
        <v>436</v>
      </c>
      <c r="AI59" s="394" t="s">
        <v>144</v>
      </c>
    </row>
    <row r="60" spans="1:35" ht="15.75" thickBot="1" x14ac:dyDescent="0.3">
      <c r="A60" s="395">
        <v>7</v>
      </c>
      <c r="B60" s="142" t="s">
        <v>120</v>
      </c>
      <c r="C60" s="245">
        <v>90007</v>
      </c>
      <c r="D60" s="282">
        <v>19</v>
      </c>
      <c r="E60" s="339">
        <f t="shared" ref="E60" si="61">D60*100/40</f>
        <v>47.5</v>
      </c>
      <c r="F60" s="406">
        <v>3</v>
      </c>
      <c r="G60" s="362">
        <v>5</v>
      </c>
      <c r="H60" s="282">
        <v>28</v>
      </c>
      <c r="I60" s="345">
        <f t="shared" ref="I60" si="62">H60*100/51</f>
        <v>54.901960784313722</v>
      </c>
      <c r="J60" s="408">
        <v>3</v>
      </c>
      <c r="K60" s="362">
        <v>5</v>
      </c>
      <c r="L60" s="157">
        <v>5</v>
      </c>
      <c r="M60" s="345">
        <f t="shared" ref="M60" si="63">L60*100/25</f>
        <v>20</v>
      </c>
      <c r="N60" s="411">
        <v>2</v>
      </c>
      <c r="O60" s="362">
        <v>4</v>
      </c>
      <c r="P60" s="282">
        <v>21</v>
      </c>
      <c r="Q60" s="345">
        <f t="shared" ref="Q60" si="64">P60*100/35</f>
        <v>60</v>
      </c>
      <c r="R60" s="407">
        <v>4</v>
      </c>
      <c r="S60" s="362">
        <v>4</v>
      </c>
      <c r="T60" s="157">
        <v>0</v>
      </c>
      <c r="U60" s="345">
        <f t="shared" ref="U60" si="65">T60*100/18</f>
        <v>0</v>
      </c>
      <c r="V60" s="411">
        <v>2</v>
      </c>
      <c r="W60" s="362">
        <v>5</v>
      </c>
      <c r="X60" s="282">
        <v>12</v>
      </c>
      <c r="Y60" s="345">
        <f t="shared" ref="Y60" si="66">X60*100/25</f>
        <v>48</v>
      </c>
      <c r="Z60" s="408">
        <v>3</v>
      </c>
      <c r="AA60" s="362">
        <v>5</v>
      </c>
      <c r="AB60" s="282">
        <v>14</v>
      </c>
      <c r="AC60" s="409">
        <f t="shared" ref="AC60" si="67">AB60*100/36</f>
        <v>38.888888888888886</v>
      </c>
      <c r="AD60" s="410">
        <v>3</v>
      </c>
      <c r="AE60" s="344">
        <v>4</v>
      </c>
      <c r="AF60" s="157">
        <v>5</v>
      </c>
      <c r="AG60" s="345">
        <f t="shared" ref="AG60" si="68">AF60*100/24</f>
        <v>20.833333333333332</v>
      </c>
      <c r="AH60" s="411">
        <v>2</v>
      </c>
      <c r="AI60" s="362">
        <v>5</v>
      </c>
    </row>
    <row r="61" spans="1:35" ht="15.75" thickBot="1" x14ac:dyDescent="0.3"/>
    <row r="62" spans="1:35" ht="15" customHeight="1" thickBot="1" x14ac:dyDescent="0.3">
      <c r="A62" s="896"/>
      <c r="B62" s="897"/>
      <c r="C62" s="898"/>
      <c r="D62" s="916" t="s">
        <v>1</v>
      </c>
      <c r="E62" s="917"/>
      <c r="F62" s="917"/>
      <c r="G62" s="917"/>
      <c r="H62" s="916" t="s">
        <v>4</v>
      </c>
      <c r="I62" s="917"/>
      <c r="J62" s="917"/>
      <c r="K62" s="917"/>
      <c r="L62" s="916" t="s">
        <v>5</v>
      </c>
      <c r="M62" s="917"/>
      <c r="N62" s="917"/>
      <c r="O62" s="917"/>
      <c r="P62" s="916" t="s">
        <v>7</v>
      </c>
      <c r="Q62" s="917"/>
      <c r="R62" s="917"/>
      <c r="S62" s="917"/>
      <c r="T62" s="916" t="s">
        <v>8</v>
      </c>
      <c r="U62" s="917"/>
      <c r="V62" s="917"/>
      <c r="W62" s="917"/>
      <c r="X62" s="916" t="s">
        <v>146</v>
      </c>
      <c r="Y62" s="917"/>
      <c r="Z62" s="917"/>
      <c r="AA62" s="917"/>
      <c r="AB62" s="916" t="s">
        <v>10</v>
      </c>
      <c r="AC62" s="917"/>
      <c r="AD62" s="917"/>
      <c r="AE62" s="917"/>
      <c r="AF62" s="916" t="s">
        <v>34</v>
      </c>
      <c r="AG62" s="917"/>
      <c r="AH62" s="917"/>
      <c r="AI62" s="937"/>
    </row>
    <row r="63" spans="1:35" ht="48" customHeight="1" thickBot="1" x14ac:dyDescent="0.3">
      <c r="A63" s="899"/>
      <c r="B63" s="900"/>
      <c r="C63" s="901"/>
      <c r="D63" s="393" t="s">
        <v>2</v>
      </c>
      <c r="E63" s="394" t="s">
        <v>3</v>
      </c>
      <c r="F63" s="393" t="s">
        <v>436</v>
      </c>
      <c r="G63" s="394" t="s">
        <v>144</v>
      </c>
      <c r="H63" s="393" t="s">
        <v>2</v>
      </c>
      <c r="I63" s="394" t="s">
        <v>3</v>
      </c>
      <c r="J63" s="393" t="s">
        <v>436</v>
      </c>
      <c r="K63" s="394" t="s">
        <v>144</v>
      </c>
      <c r="L63" s="393" t="s">
        <v>2</v>
      </c>
      <c r="M63" s="394" t="s">
        <v>3</v>
      </c>
      <c r="N63" s="393" t="s">
        <v>436</v>
      </c>
      <c r="O63" s="394" t="s">
        <v>144</v>
      </c>
      <c r="P63" s="393" t="s">
        <v>2</v>
      </c>
      <c r="Q63" s="394" t="s">
        <v>3</v>
      </c>
      <c r="R63" s="393" t="s">
        <v>436</v>
      </c>
      <c r="S63" s="394" t="s">
        <v>144</v>
      </c>
      <c r="T63" s="393" t="s">
        <v>2</v>
      </c>
      <c r="U63" s="394" t="s">
        <v>3</v>
      </c>
      <c r="V63" s="393" t="s">
        <v>436</v>
      </c>
      <c r="W63" s="394" t="s">
        <v>144</v>
      </c>
      <c r="X63" s="393" t="s">
        <v>2</v>
      </c>
      <c r="Y63" s="394" t="s">
        <v>3</v>
      </c>
      <c r="Z63" s="393" t="s">
        <v>436</v>
      </c>
      <c r="AA63" s="394" t="s">
        <v>144</v>
      </c>
      <c r="AB63" s="393" t="s">
        <v>2</v>
      </c>
      <c r="AC63" s="394" t="s">
        <v>3</v>
      </c>
      <c r="AD63" s="393" t="s">
        <v>436</v>
      </c>
      <c r="AE63" s="394" t="s">
        <v>144</v>
      </c>
      <c r="AF63" s="393" t="s">
        <v>2</v>
      </c>
      <c r="AG63" s="394" t="s">
        <v>3</v>
      </c>
      <c r="AH63" s="393" t="s">
        <v>436</v>
      </c>
      <c r="AI63" s="394" t="s">
        <v>144</v>
      </c>
    </row>
    <row r="64" spans="1:35" ht="15.75" thickBot="1" x14ac:dyDescent="0.3">
      <c r="A64" s="395">
        <v>8</v>
      </c>
      <c r="B64" s="259" t="s">
        <v>121</v>
      </c>
      <c r="C64" s="245">
        <v>90008</v>
      </c>
      <c r="D64" s="157">
        <v>8</v>
      </c>
      <c r="E64" s="339">
        <f t="shared" ref="E64" si="69">D64*100/40</f>
        <v>20</v>
      </c>
      <c r="F64" s="413">
        <v>2</v>
      </c>
      <c r="G64" s="362">
        <v>3</v>
      </c>
      <c r="H64" s="157">
        <v>12</v>
      </c>
      <c r="I64" s="345">
        <f t="shared" ref="I64" si="70">H64*100/51</f>
        <v>23.529411764705884</v>
      </c>
      <c r="J64" s="411">
        <v>2</v>
      </c>
      <c r="K64" s="362">
        <v>3</v>
      </c>
      <c r="L64" s="157">
        <v>3</v>
      </c>
      <c r="M64" s="345">
        <f t="shared" ref="M64" si="71">L64*100/25</f>
        <v>12</v>
      </c>
      <c r="N64" s="411">
        <v>2</v>
      </c>
      <c r="O64" s="362">
        <v>3</v>
      </c>
      <c r="P64" s="157">
        <v>12</v>
      </c>
      <c r="Q64" s="345">
        <f t="shared" ref="Q64" si="72">P64*100/35</f>
        <v>34.285714285714285</v>
      </c>
      <c r="R64" s="411">
        <v>2</v>
      </c>
      <c r="S64" s="362">
        <v>4</v>
      </c>
      <c r="T64" s="157">
        <v>1</v>
      </c>
      <c r="U64" s="345">
        <f t="shared" ref="U64" si="73">T64*100/18</f>
        <v>5.5555555555555554</v>
      </c>
      <c r="V64" s="411">
        <v>2</v>
      </c>
      <c r="W64" s="362">
        <v>3</v>
      </c>
      <c r="X64" s="157">
        <v>7</v>
      </c>
      <c r="Y64" s="345">
        <f t="shared" ref="Y64" si="74">X64*100/25</f>
        <v>28</v>
      </c>
      <c r="Z64" s="411">
        <v>2</v>
      </c>
      <c r="AA64" s="362">
        <v>3</v>
      </c>
      <c r="AB64" s="157">
        <v>8</v>
      </c>
      <c r="AC64" s="345">
        <f t="shared" ref="AC64" si="75">AB64*100/36</f>
        <v>22.222222222222221</v>
      </c>
      <c r="AD64" s="410">
        <v>2</v>
      </c>
      <c r="AE64" s="344">
        <v>3</v>
      </c>
      <c r="AF64" s="157">
        <v>2</v>
      </c>
      <c r="AG64" s="345">
        <f t="shared" ref="AG64" si="76">AF64*100/24</f>
        <v>8.3333333333333339</v>
      </c>
      <c r="AH64" s="411">
        <v>2</v>
      </c>
      <c r="AI64" s="362">
        <v>3</v>
      </c>
    </row>
    <row r="65" spans="1:35" ht="15.75" thickBot="1" x14ac:dyDescent="0.3"/>
    <row r="66" spans="1:35" ht="15" customHeight="1" thickBot="1" x14ac:dyDescent="0.3">
      <c r="A66" s="896"/>
      <c r="B66" s="897"/>
      <c r="C66" s="898"/>
      <c r="D66" s="916" t="s">
        <v>1</v>
      </c>
      <c r="E66" s="917"/>
      <c r="F66" s="917"/>
      <c r="G66" s="917"/>
      <c r="H66" s="916" t="s">
        <v>4</v>
      </c>
      <c r="I66" s="917"/>
      <c r="J66" s="917"/>
      <c r="K66" s="917"/>
      <c r="L66" s="916" t="s">
        <v>5</v>
      </c>
      <c r="M66" s="917"/>
      <c r="N66" s="917"/>
      <c r="O66" s="917"/>
      <c r="P66" s="916" t="s">
        <v>7</v>
      </c>
      <c r="Q66" s="917"/>
      <c r="R66" s="917"/>
      <c r="S66" s="917"/>
      <c r="T66" s="916" t="s">
        <v>8</v>
      </c>
      <c r="U66" s="917"/>
      <c r="V66" s="917"/>
      <c r="W66" s="917"/>
      <c r="X66" s="916" t="s">
        <v>146</v>
      </c>
      <c r="Y66" s="917"/>
      <c r="Z66" s="917"/>
      <c r="AA66" s="917"/>
      <c r="AB66" s="916" t="s">
        <v>10</v>
      </c>
      <c r="AC66" s="917"/>
      <c r="AD66" s="917"/>
      <c r="AE66" s="917"/>
      <c r="AF66" s="916" t="s">
        <v>34</v>
      </c>
      <c r="AG66" s="917"/>
      <c r="AH66" s="917"/>
      <c r="AI66" s="937"/>
    </row>
    <row r="67" spans="1:35" ht="46.5" customHeight="1" thickBot="1" x14ac:dyDescent="0.3">
      <c r="A67" s="899"/>
      <c r="B67" s="900"/>
      <c r="C67" s="901"/>
      <c r="D67" s="393" t="s">
        <v>2</v>
      </c>
      <c r="E67" s="394" t="s">
        <v>3</v>
      </c>
      <c r="F67" s="393" t="s">
        <v>436</v>
      </c>
      <c r="G67" s="394" t="s">
        <v>144</v>
      </c>
      <c r="H67" s="393" t="s">
        <v>2</v>
      </c>
      <c r="I67" s="394" t="s">
        <v>3</v>
      </c>
      <c r="J67" s="393" t="s">
        <v>436</v>
      </c>
      <c r="K67" s="394" t="s">
        <v>144</v>
      </c>
      <c r="L67" s="393" t="s">
        <v>2</v>
      </c>
      <c r="M67" s="394" t="s">
        <v>3</v>
      </c>
      <c r="N67" s="393" t="s">
        <v>436</v>
      </c>
      <c r="O67" s="394" t="s">
        <v>144</v>
      </c>
      <c r="P67" s="393" t="s">
        <v>2</v>
      </c>
      <c r="Q67" s="394" t="s">
        <v>3</v>
      </c>
      <c r="R67" s="393" t="s">
        <v>436</v>
      </c>
      <c r="S67" s="394" t="s">
        <v>144</v>
      </c>
      <c r="T67" s="393" t="s">
        <v>2</v>
      </c>
      <c r="U67" s="394" t="s">
        <v>3</v>
      </c>
      <c r="V67" s="393" t="s">
        <v>436</v>
      </c>
      <c r="W67" s="394" t="s">
        <v>144</v>
      </c>
      <c r="X67" s="393" t="s">
        <v>2</v>
      </c>
      <c r="Y67" s="394" t="s">
        <v>3</v>
      </c>
      <c r="Z67" s="393" t="s">
        <v>436</v>
      </c>
      <c r="AA67" s="394" t="s">
        <v>144</v>
      </c>
      <c r="AB67" s="393" t="s">
        <v>2</v>
      </c>
      <c r="AC67" s="394" t="s">
        <v>3</v>
      </c>
      <c r="AD67" s="393" t="s">
        <v>436</v>
      </c>
      <c r="AE67" s="394" t="s">
        <v>144</v>
      </c>
      <c r="AF67" s="393" t="s">
        <v>2</v>
      </c>
      <c r="AG67" s="394" t="s">
        <v>3</v>
      </c>
      <c r="AH67" s="393" t="s">
        <v>436</v>
      </c>
      <c r="AI67" s="394" t="s">
        <v>144</v>
      </c>
    </row>
    <row r="68" spans="1:35" ht="15.75" thickBot="1" x14ac:dyDescent="0.3">
      <c r="A68" s="395">
        <v>9</v>
      </c>
      <c r="B68" s="259" t="s">
        <v>122</v>
      </c>
      <c r="C68" s="245">
        <v>90009</v>
      </c>
      <c r="D68" s="157">
        <v>3</v>
      </c>
      <c r="E68" s="339">
        <f t="shared" ref="E68" si="77">D68*100/40</f>
        <v>7.5</v>
      </c>
      <c r="F68" s="413">
        <v>2</v>
      </c>
      <c r="G68" s="362">
        <v>3</v>
      </c>
      <c r="H68" s="157">
        <v>4</v>
      </c>
      <c r="I68" s="345">
        <f t="shared" ref="I68" si="78">H68*100/51</f>
        <v>7.8431372549019605</v>
      </c>
      <c r="J68" s="411">
        <v>2</v>
      </c>
      <c r="K68" s="362">
        <v>3</v>
      </c>
      <c r="L68" s="157">
        <v>2</v>
      </c>
      <c r="M68" s="345">
        <f t="shared" ref="M68" si="79">L68*100/25</f>
        <v>8</v>
      </c>
      <c r="N68" s="411">
        <v>2</v>
      </c>
      <c r="O68" s="362">
        <v>3</v>
      </c>
      <c r="P68" s="282">
        <v>14</v>
      </c>
      <c r="Q68" s="345">
        <f t="shared" ref="Q68" si="80">P68*100/35</f>
        <v>40</v>
      </c>
      <c r="R68" s="408">
        <v>3</v>
      </c>
      <c r="S68" s="362">
        <v>4</v>
      </c>
      <c r="T68" s="157">
        <v>1</v>
      </c>
      <c r="U68" s="345">
        <f t="shared" ref="U68" si="81">T68*100/18</f>
        <v>5.5555555555555554</v>
      </c>
      <c r="V68" s="411">
        <v>2</v>
      </c>
      <c r="W68" s="362">
        <v>3</v>
      </c>
      <c r="X68" s="157">
        <v>3</v>
      </c>
      <c r="Y68" s="345">
        <f t="shared" ref="Y68" si="82">X68*100/25</f>
        <v>12</v>
      </c>
      <c r="Z68" s="411">
        <v>2</v>
      </c>
      <c r="AA68" s="362">
        <v>3</v>
      </c>
      <c r="AB68" s="157">
        <v>7</v>
      </c>
      <c r="AC68" s="345">
        <f t="shared" ref="AC68" si="83">AB68*100/36</f>
        <v>19.444444444444443</v>
      </c>
      <c r="AD68" s="410">
        <v>2</v>
      </c>
      <c r="AE68" s="344">
        <v>3</v>
      </c>
      <c r="AF68" s="157">
        <v>3</v>
      </c>
      <c r="AG68" s="345">
        <f t="shared" ref="AG68" si="84">AF68*100/24</f>
        <v>12.5</v>
      </c>
      <c r="AH68" s="411">
        <v>2</v>
      </c>
      <c r="AI68" s="362">
        <v>3</v>
      </c>
    </row>
    <row r="69" spans="1:35" ht="15.75" thickBot="1" x14ac:dyDescent="0.3"/>
    <row r="70" spans="1:35" ht="15" customHeight="1" thickBot="1" x14ac:dyDescent="0.3">
      <c r="A70" s="896"/>
      <c r="B70" s="897"/>
      <c r="C70" s="898"/>
      <c r="D70" s="916" t="s">
        <v>1</v>
      </c>
      <c r="E70" s="917"/>
      <c r="F70" s="917"/>
      <c r="G70" s="917"/>
      <c r="H70" s="916" t="s">
        <v>4</v>
      </c>
      <c r="I70" s="917"/>
      <c r="J70" s="917"/>
      <c r="K70" s="917"/>
      <c r="L70" s="916" t="s">
        <v>5</v>
      </c>
      <c r="M70" s="917"/>
      <c r="N70" s="917"/>
      <c r="O70" s="917"/>
      <c r="P70" s="916" t="s">
        <v>7</v>
      </c>
      <c r="Q70" s="917"/>
      <c r="R70" s="917"/>
      <c r="S70" s="917"/>
      <c r="T70" s="916" t="s">
        <v>8</v>
      </c>
      <c r="U70" s="917"/>
      <c r="V70" s="917"/>
      <c r="W70" s="917"/>
      <c r="X70" s="916" t="s">
        <v>146</v>
      </c>
      <c r="Y70" s="917"/>
      <c r="Z70" s="917"/>
      <c r="AA70" s="917"/>
      <c r="AB70" s="916" t="s">
        <v>10</v>
      </c>
      <c r="AC70" s="917"/>
      <c r="AD70" s="917"/>
      <c r="AE70" s="917"/>
      <c r="AF70" s="916" t="s">
        <v>34</v>
      </c>
      <c r="AG70" s="917"/>
      <c r="AH70" s="917"/>
      <c r="AI70" s="937"/>
    </row>
    <row r="71" spans="1:35" ht="41.25" customHeight="1" thickBot="1" x14ac:dyDescent="0.3">
      <c r="A71" s="899"/>
      <c r="B71" s="900"/>
      <c r="C71" s="901"/>
      <c r="D71" s="393" t="s">
        <v>2</v>
      </c>
      <c r="E71" s="394" t="s">
        <v>3</v>
      </c>
      <c r="F71" s="393" t="s">
        <v>436</v>
      </c>
      <c r="G71" s="394" t="s">
        <v>144</v>
      </c>
      <c r="H71" s="393" t="s">
        <v>2</v>
      </c>
      <c r="I71" s="394" t="s">
        <v>3</v>
      </c>
      <c r="J71" s="393" t="s">
        <v>436</v>
      </c>
      <c r="K71" s="394" t="s">
        <v>144</v>
      </c>
      <c r="L71" s="393" t="s">
        <v>2</v>
      </c>
      <c r="M71" s="394" t="s">
        <v>3</v>
      </c>
      <c r="N71" s="393" t="s">
        <v>436</v>
      </c>
      <c r="O71" s="394" t="s">
        <v>144</v>
      </c>
      <c r="P71" s="393" t="s">
        <v>2</v>
      </c>
      <c r="Q71" s="394" t="s">
        <v>3</v>
      </c>
      <c r="R71" s="393" t="s">
        <v>436</v>
      </c>
      <c r="S71" s="394" t="s">
        <v>144</v>
      </c>
      <c r="T71" s="393" t="s">
        <v>2</v>
      </c>
      <c r="U71" s="394" t="s">
        <v>3</v>
      </c>
      <c r="V71" s="393" t="s">
        <v>436</v>
      </c>
      <c r="W71" s="394" t="s">
        <v>144</v>
      </c>
      <c r="X71" s="393" t="s">
        <v>2</v>
      </c>
      <c r="Y71" s="394" t="s">
        <v>3</v>
      </c>
      <c r="Z71" s="393" t="s">
        <v>436</v>
      </c>
      <c r="AA71" s="394" t="s">
        <v>144</v>
      </c>
      <c r="AB71" s="393" t="s">
        <v>2</v>
      </c>
      <c r="AC71" s="394" t="s">
        <v>3</v>
      </c>
      <c r="AD71" s="393" t="s">
        <v>436</v>
      </c>
      <c r="AE71" s="394" t="s">
        <v>144</v>
      </c>
      <c r="AF71" s="393" t="s">
        <v>2</v>
      </c>
      <c r="AG71" s="394" t="s">
        <v>3</v>
      </c>
      <c r="AH71" s="393" t="s">
        <v>436</v>
      </c>
      <c r="AI71" s="394" t="s">
        <v>144</v>
      </c>
    </row>
    <row r="72" spans="1:35" ht="15.75" thickBot="1" x14ac:dyDescent="0.3">
      <c r="A72" s="395">
        <v>10</v>
      </c>
      <c r="B72" s="63" t="s">
        <v>123</v>
      </c>
      <c r="C72" s="396">
        <v>90010</v>
      </c>
      <c r="D72" s="282">
        <v>23</v>
      </c>
      <c r="E72" s="339">
        <f t="shared" ref="E72" si="85">D72*100/40</f>
        <v>57.5</v>
      </c>
      <c r="F72" s="406">
        <v>3</v>
      </c>
      <c r="G72" s="362">
        <v>5</v>
      </c>
      <c r="H72" s="282">
        <v>33</v>
      </c>
      <c r="I72" s="345">
        <f t="shared" ref="I72" si="86">H72*100/51</f>
        <v>64.705882352941174</v>
      </c>
      <c r="J72" s="407">
        <v>4</v>
      </c>
      <c r="K72" s="362">
        <v>5</v>
      </c>
      <c r="L72" s="282">
        <v>13</v>
      </c>
      <c r="M72" s="345">
        <f t="shared" ref="M72" si="87">L72*100/25</f>
        <v>52</v>
      </c>
      <c r="N72" s="408">
        <v>3</v>
      </c>
      <c r="O72" s="362">
        <v>5</v>
      </c>
      <c r="P72" s="282">
        <v>23</v>
      </c>
      <c r="Q72" s="345">
        <f t="shared" ref="Q72" si="88">P72*100/35</f>
        <v>65.714285714285708</v>
      </c>
      <c r="R72" s="407">
        <v>4</v>
      </c>
      <c r="S72" s="362">
        <v>5</v>
      </c>
      <c r="T72" s="282">
        <v>6</v>
      </c>
      <c r="U72" s="345">
        <f t="shared" ref="U72" si="89">T72*100/18</f>
        <v>33.333333333333336</v>
      </c>
      <c r="V72" s="408">
        <v>3</v>
      </c>
      <c r="W72" s="362">
        <v>5</v>
      </c>
      <c r="X72" s="282">
        <v>15</v>
      </c>
      <c r="Y72" s="345">
        <f t="shared" ref="Y72" si="90">X72*100/25</f>
        <v>60</v>
      </c>
      <c r="Z72" s="408">
        <v>3</v>
      </c>
      <c r="AA72" s="362">
        <v>5</v>
      </c>
      <c r="AB72" s="282">
        <v>24</v>
      </c>
      <c r="AC72" s="412">
        <f t="shared" ref="AC72" si="91">AB72*100/36</f>
        <v>66.666666666666671</v>
      </c>
      <c r="AD72" s="410">
        <v>4</v>
      </c>
      <c r="AE72" s="362">
        <v>5</v>
      </c>
      <c r="AF72" s="157">
        <v>1</v>
      </c>
      <c r="AG72" s="345">
        <f t="shared" ref="AG72" si="92">AF72*100/24</f>
        <v>4.166666666666667</v>
      </c>
      <c r="AH72" s="411">
        <v>2</v>
      </c>
      <c r="AI72" s="362">
        <v>5</v>
      </c>
    </row>
    <row r="73" spans="1:35" ht="15.75" thickBot="1" x14ac:dyDescent="0.3"/>
    <row r="74" spans="1:35" ht="15" customHeight="1" thickBot="1" x14ac:dyDescent="0.3">
      <c r="A74" s="896"/>
      <c r="B74" s="897"/>
      <c r="C74" s="898"/>
      <c r="D74" s="916" t="s">
        <v>1</v>
      </c>
      <c r="E74" s="917"/>
      <c r="F74" s="917"/>
      <c r="G74" s="917"/>
      <c r="H74" s="916" t="s">
        <v>4</v>
      </c>
      <c r="I74" s="917"/>
      <c r="J74" s="917"/>
      <c r="K74" s="917"/>
      <c r="L74" s="916" t="s">
        <v>5</v>
      </c>
      <c r="M74" s="917"/>
      <c r="N74" s="917"/>
      <c r="O74" s="917"/>
      <c r="P74" s="916" t="s">
        <v>7</v>
      </c>
      <c r="Q74" s="917"/>
      <c r="R74" s="917"/>
      <c r="S74" s="917"/>
      <c r="T74" s="916" t="s">
        <v>8</v>
      </c>
      <c r="U74" s="917"/>
      <c r="V74" s="917"/>
      <c r="W74" s="917"/>
      <c r="X74" s="916" t="s">
        <v>146</v>
      </c>
      <c r="Y74" s="917"/>
      <c r="Z74" s="917"/>
      <c r="AA74" s="917"/>
      <c r="AB74" s="916" t="s">
        <v>10</v>
      </c>
      <c r="AC74" s="917"/>
      <c r="AD74" s="917"/>
      <c r="AE74" s="917"/>
      <c r="AF74" s="916" t="s">
        <v>34</v>
      </c>
      <c r="AG74" s="917"/>
      <c r="AH74" s="917"/>
      <c r="AI74" s="937"/>
    </row>
    <row r="75" spans="1:35" ht="45" customHeight="1" thickBot="1" x14ac:dyDescent="0.3">
      <c r="A75" s="899"/>
      <c r="B75" s="900"/>
      <c r="C75" s="901"/>
      <c r="D75" s="393" t="s">
        <v>2</v>
      </c>
      <c r="E75" s="394" t="s">
        <v>3</v>
      </c>
      <c r="F75" s="393" t="s">
        <v>436</v>
      </c>
      <c r="G75" s="394" t="s">
        <v>144</v>
      </c>
      <c r="H75" s="393" t="s">
        <v>2</v>
      </c>
      <c r="I75" s="394" t="s">
        <v>3</v>
      </c>
      <c r="J75" s="393" t="s">
        <v>436</v>
      </c>
      <c r="K75" s="394" t="s">
        <v>144</v>
      </c>
      <c r="L75" s="393" t="s">
        <v>2</v>
      </c>
      <c r="M75" s="394" t="s">
        <v>3</v>
      </c>
      <c r="N75" s="393" t="s">
        <v>436</v>
      </c>
      <c r="O75" s="394" t="s">
        <v>144</v>
      </c>
      <c r="P75" s="393" t="s">
        <v>2</v>
      </c>
      <c r="Q75" s="394" t="s">
        <v>3</v>
      </c>
      <c r="R75" s="393" t="s">
        <v>436</v>
      </c>
      <c r="S75" s="394" t="s">
        <v>144</v>
      </c>
      <c r="T75" s="393" t="s">
        <v>2</v>
      </c>
      <c r="U75" s="394" t="s">
        <v>3</v>
      </c>
      <c r="V75" s="393" t="s">
        <v>436</v>
      </c>
      <c r="W75" s="394" t="s">
        <v>144</v>
      </c>
      <c r="X75" s="393" t="s">
        <v>2</v>
      </c>
      <c r="Y75" s="394" t="s">
        <v>3</v>
      </c>
      <c r="Z75" s="393" t="s">
        <v>436</v>
      </c>
      <c r="AA75" s="394" t="s">
        <v>144</v>
      </c>
      <c r="AB75" s="393" t="s">
        <v>2</v>
      </c>
      <c r="AC75" s="394" t="s">
        <v>3</v>
      </c>
      <c r="AD75" s="393" t="s">
        <v>436</v>
      </c>
      <c r="AE75" s="394" t="s">
        <v>144</v>
      </c>
      <c r="AF75" s="393" t="s">
        <v>2</v>
      </c>
      <c r="AG75" s="394" t="s">
        <v>3</v>
      </c>
      <c r="AH75" s="393" t="s">
        <v>436</v>
      </c>
      <c r="AI75" s="394" t="s">
        <v>144</v>
      </c>
    </row>
    <row r="76" spans="1:35" ht="15.75" thickBot="1" x14ac:dyDescent="0.3">
      <c r="A76" s="395">
        <v>11</v>
      </c>
      <c r="B76" s="259" t="s">
        <v>124</v>
      </c>
      <c r="C76" s="245">
        <v>90011</v>
      </c>
      <c r="D76" s="157">
        <v>4</v>
      </c>
      <c r="E76" s="339">
        <f t="shared" ref="E76" si="93">D76*100/40</f>
        <v>10</v>
      </c>
      <c r="F76" s="413">
        <v>2</v>
      </c>
      <c r="G76" s="362">
        <v>3</v>
      </c>
      <c r="H76" s="157">
        <v>0</v>
      </c>
      <c r="I76" s="345">
        <f t="shared" ref="I76" si="94">H76*100/51</f>
        <v>0</v>
      </c>
      <c r="J76" s="411">
        <v>0</v>
      </c>
      <c r="K76" s="362">
        <v>3</v>
      </c>
      <c r="L76" s="157">
        <v>0</v>
      </c>
      <c r="M76" s="345">
        <f t="shared" ref="M76" si="95">L76*100/25</f>
        <v>0</v>
      </c>
      <c r="N76" s="411">
        <v>0</v>
      </c>
      <c r="O76" s="362" t="s">
        <v>177</v>
      </c>
      <c r="P76" s="157">
        <v>0</v>
      </c>
      <c r="Q76" s="345">
        <f t="shared" ref="Q76" si="96">P76*100/35</f>
        <v>0</v>
      </c>
      <c r="R76" s="411">
        <v>0</v>
      </c>
      <c r="S76" s="362">
        <v>3</v>
      </c>
      <c r="T76" s="157">
        <v>0</v>
      </c>
      <c r="U76" s="345">
        <f t="shared" ref="U76" si="97">T76*100/18</f>
        <v>0</v>
      </c>
      <c r="V76" s="411">
        <v>0</v>
      </c>
      <c r="W76" s="362">
        <v>3</v>
      </c>
      <c r="X76" s="157">
        <v>0</v>
      </c>
      <c r="Y76" s="345">
        <f t="shared" ref="Y76" si="98">X76*100/25</f>
        <v>0</v>
      </c>
      <c r="Z76" s="411">
        <v>0</v>
      </c>
      <c r="AA76" s="362" t="s">
        <v>177</v>
      </c>
      <c r="AB76" s="157">
        <v>7</v>
      </c>
      <c r="AC76" s="345">
        <f t="shared" ref="AC76" si="99">AB76*100/36</f>
        <v>19.444444444444443</v>
      </c>
      <c r="AD76" s="410">
        <v>2</v>
      </c>
      <c r="AE76" s="344">
        <v>3</v>
      </c>
      <c r="AF76" s="157">
        <v>0</v>
      </c>
      <c r="AG76" s="345">
        <f t="shared" ref="AG76" si="100">AF76*100/24</f>
        <v>0</v>
      </c>
      <c r="AH76" s="411">
        <v>0</v>
      </c>
      <c r="AI76" s="362">
        <v>3</v>
      </c>
    </row>
    <row r="77" spans="1:35" ht="15.75" thickBot="1" x14ac:dyDescent="0.3"/>
    <row r="78" spans="1:35" ht="15" customHeight="1" thickBot="1" x14ac:dyDescent="0.3">
      <c r="A78" s="896"/>
      <c r="B78" s="897"/>
      <c r="C78" s="898"/>
      <c r="D78" s="916" t="s">
        <v>1</v>
      </c>
      <c r="E78" s="917"/>
      <c r="F78" s="917"/>
      <c r="G78" s="917"/>
      <c r="H78" s="916" t="s">
        <v>4</v>
      </c>
      <c r="I78" s="917"/>
      <c r="J78" s="917"/>
      <c r="K78" s="917"/>
      <c r="L78" s="916" t="s">
        <v>5</v>
      </c>
      <c r="M78" s="917"/>
      <c r="N78" s="917"/>
      <c r="O78" s="917"/>
      <c r="P78" s="916" t="s">
        <v>7</v>
      </c>
      <c r="Q78" s="917"/>
      <c r="R78" s="917"/>
      <c r="S78" s="917"/>
      <c r="T78" s="916" t="s">
        <v>8</v>
      </c>
      <c r="U78" s="917"/>
      <c r="V78" s="917"/>
      <c r="W78" s="917"/>
      <c r="X78" s="916" t="s">
        <v>146</v>
      </c>
      <c r="Y78" s="917"/>
      <c r="Z78" s="917"/>
      <c r="AA78" s="917"/>
      <c r="AB78" s="916" t="s">
        <v>10</v>
      </c>
      <c r="AC78" s="917"/>
      <c r="AD78" s="917"/>
      <c r="AE78" s="917"/>
      <c r="AF78" s="916" t="s">
        <v>34</v>
      </c>
      <c r="AG78" s="917"/>
      <c r="AH78" s="917"/>
      <c r="AI78" s="937"/>
    </row>
    <row r="79" spans="1:35" ht="48" customHeight="1" thickBot="1" x14ac:dyDescent="0.3">
      <c r="A79" s="899"/>
      <c r="B79" s="900"/>
      <c r="C79" s="901"/>
      <c r="D79" s="393" t="s">
        <v>2</v>
      </c>
      <c r="E79" s="394" t="s">
        <v>3</v>
      </c>
      <c r="F79" s="393" t="s">
        <v>436</v>
      </c>
      <c r="G79" s="394" t="s">
        <v>144</v>
      </c>
      <c r="H79" s="393" t="s">
        <v>2</v>
      </c>
      <c r="I79" s="394" t="s">
        <v>3</v>
      </c>
      <c r="J79" s="393" t="s">
        <v>436</v>
      </c>
      <c r="K79" s="394" t="s">
        <v>144</v>
      </c>
      <c r="L79" s="393" t="s">
        <v>2</v>
      </c>
      <c r="M79" s="394" t="s">
        <v>3</v>
      </c>
      <c r="N79" s="393" t="s">
        <v>436</v>
      </c>
      <c r="O79" s="394" t="s">
        <v>144</v>
      </c>
      <c r="P79" s="393" t="s">
        <v>2</v>
      </c>
      <c r="Q79" s="394" t="s">
        <v>3</v>
      </c>
      <c r="R79" s="393" t="s">
        <v>436</v>
      </c>
      <c r="S79" s="394" t="s">
        <v>144</v>
      </c>
      <c r="T79" s="393" t="s">
        <v>2</v>
      </c>
      <c r="U79" s="394" t="s">
        <v>3</v>
      </c>
      <c r="V79" s="393" t="s">
        <v>436</v>
      </c>
      <c r="W79" s="394" t="s">
        <v>144</v>
      </c>
      <c r="X79" s="393" t="s">
        <v>2</v>
      </c>
      <c r="Y79" s="394" t="s">
        <v>3</v>
      </c>
      <c r="Z79" s="393" t="s">
        <v>436</v>
      </c>
      <c r="AA79" s="394" t="s">
        <v>144</v>
      </c>
      <c r="AB79" s="393" t="s">
        <v>2</v>
      </c>
      <c r="AC79" s="394" t="s">
        <v>3</v>
      </c>
      <c r="AD79" s="393" t="s">
        <v>436</v>
      </c>
      <c r="AE79" s="394" t="s">
        <v>144</v>
      </c>
      <c r="AF79" s="393" t="s">
        <v>2</v>
      </c>
      <c r="AG79" s="394" t="s">
        <v>3</v>
      </c>
      <c r="AH79" s="393" t="s">
        <v>436</v>
      </c>
      <c r="AI79" s="394" t="s">
        <v>144</v>
      </c>
    </row>
    <row r="80" spans="1:35" ht="15.75" thickBot="1" x14ac:dyDescent="0.3">
      <c r="A80" s="395">
        <v>12</v>
      </c>
      <c r="B80" s="259" t="s">
        <v>125</v>
      </c>
      <c r="C80" s="245">
        <v>90012</v>
      </c>
      <c r="D80" s="157">
        <v>0</v>
      </c>
      <c r="E80" s="339">
        <f t="shared" ref="E80" si="101">D80*100/40</f>
        <v>0</v>
      </c>
      <c r="F80" s="413">
        <v>0</v>
      </c>
      <c r="G80" s="362">
        <v>4</v>
      </c>
      <c r="H80" s="157">
        <v>8</v>
      </c>
      <c r="I80" s="345">
        <f t="shared" ref="I80" si="102">H80*100/51</f>
        <v>15.686274509803921</v>
      </c>
      <c r="J80" s="411">
        <v>2</v>
      </c>
      <c r="K80" s="362">
        <v>4</v>
      </c>
      <c r="L80" s="157">
        <v>0</v>
      </c>
      <c r="M80" s="345">
        <f t="shared" ref="M80" si="103">L80*100/25</f>
        <v>0</v>
      </c>
      <c r="N80" s="411">
        <v>0</v>
      </c>
      <c r="O80" s="362" t="s">
        <v>177</v>
      </c>
      <c r="P80" s="282">
        <v>13</v>
      </c>
      <c r="Q80" s="345">
        <f t="shared" ref="Q80" si="104">P80*100/35</f>
        <v>37.142857142857146</v>
      </c>
      <c r="R80" s="408">
        <v>3</v>
      </c>
      <c r="S80" s="362">
        <v>4</v>
      </c>
      <c r="T80" s="157">
        <v>3</v>
      </c>
      <c r="U80" s="345">
        <f t="shared" ref="U80" si="105">T80*100/18</f>
        <v>16.666666666666668</v>
      </c>
      <c r="V80" s="411">
        <v>2</v>
      </c>
      <c r="W80" s="362">
        <v>4</v>
      </c>
      <c r="X80" s="157">
        <v>4</v>
      </c>
      <c r="Y80" s="345">
        <f t="shared" ref="Y80" si="106">X80*100/25</f>
        <v>16</v>
      </c>
      <c r="Z80" s="411">
        <v>2</v>
      </c>
      <c r="AA80" s="362">
        <v>4</v>
      </c>
      <c r="AB80" s="157">
        <v>9</v>
      </c>
      <c r="AC80" s="345">
        <f t="shared" ref="AC80" si="107">AB80*100/36</f>
        <v>25</v>
      </c>
      <c r="AD80" s="410">
        <v>2</v>
      </c>
      <c r="AE80" s="344">
        <v>4</v>
      </c>
      <c r="AF80" s="157">
        <v>1</v>
      </c>
      <c r="AG80" s="345">
        <f t="shared" ref="AG80" si="108">AF80*100/24</f>
        <v>4.166666666666667</v>
      </c>
      <c r="AH80" s="411">
        <v>2</v>
      </c>
      <c r="AI80" s="362">
        <v>4</v>
      </c>
    </row>
    <row r="81" spans="1:35" ht="15.75" thickBot="1" x14ac:dyDescent="0.3"/>
    <row r="82" spans="1:35" ht="15" customHeight="1" thickBot="1" x14ac:dyDescent="0.3">
      <c r="A82" s="896"/>
      <c r="B82" s="897"/>
      <c r="C82" s="898"/>
      <c r="D82" s="916" t="s">
        <v>1</v>
      </c>
      <c r="E82" s="917"/>
      <c r="F82" s="917"/>
      <c r="G82" s="917"/>
      <c r="H82" s="916" t="s">
        <v>4</v>
      </c>
      <c r="I82" s="917"/>
      <c r="J82" s="917"/>
      <c r="K82" s="917"/>
      <c r="L82" s="916" t="s">
        <v>5</v>
      </c>
      <c r="M82" s="917"/>
      <c r="N82" s="917"/>
      <c r="O82" s="917"/>
      <c r="P82" s="916" t="s">
        <v>7</v>
      </c>
      <c r="Q82" s="917"/>
      <c r="R82" s="917"/>
      <c r="S82" s="917"/>
      <c r="T82" s="916" t="s">
        <v>8</v>
      </c>
      <c r="U82" s="917"/>
      <c r="V82" s="917"/>
      <c r="W82" s="917"/>
      <c r="X82" s="916" t="s">
        <v>146</v>
      </c>
      <c r="Y82" s="917"/>
      <c r="Z82" s="917"/>
      <c r="AA82" s="917"/>
      <c r="AB82" s="916" t="s">
        <v>10</v>
      </c>
      <c r="AC82" s="917"/>
      <c r="AD82" s="917"/>
      <c r="AE82" s="917"/>
      <c r="AF82" s="916" t="s">
        <v>34</v>
      </c>
      <c r="AG82" s="917"/>
      <c r="AH82" s="917"/>
      <c r="AI82" s="937"/>
    </row>
    <row r="83" spans="1:35" ht="45" customHeight="1" thickBot="1" x14ac:dyDescent="0.3">
      <c r="A83" s="899"/>
      <c r="B83" s="900"/>
      <c r="C83" s="901"/>
      <c r="D83" s="393" t="s">
        <v>2</v>
      </c>
      <c r="E83" s="394" t="s">
        <v>3</v>
      </c>
      <c r="F83" s="393" t="s">
        <v>436</v>
      </c>
      <c r="G83" s="394" t="s">
        <v>144</v>
      </c>
      <c r="H83" s="393" t="s">
        <v>2</v>
      </c>
      <c r="I83" s="394" t="s">
        <v>3</v>
      </c>
      <c r="J83" s="393" t="s">
        <v>436</v>
      </c>
      <c r="K83" s="394" t="s">
        <v>144</v>
      </c>
      <c r="L83" s="393" t="s">
        <v>2</v>
      </c>
      <c r="M83" s="394" t="s">
        <v>3</v>
      </c>
      <c r="N83" s="393" t="s">
        <v>436</v>
      </c>
      <c r="O83" s="394" t="s">
        <v>144</v>
      </c>
      <c r="P83" s="393" t="s">
        <v>2</v>
      </c>
      <c r="Q83" s="394" t="s">
        <v>3</v>
      </c>
      <c r="R83" s="393" t="s">
        <v>436</v>
      </c>
      <c r="S83" s="394" t="s">
        <v>144</v>
      </c>
      <c r="T83" s="393" t="s">
        <v>2</v>
      </c>
      <c r="U83" s="394" t="s">
        <v>3</v>
      </c>
      <c r="V83" s="393" t="s">
        <v>436</v>
      </c>
      <c r="W83" s="394" t="s">
        <v>144</v>
      </c>
      <c r="X83" s="393" t="s">
        <v>2</v>
      </c>
      <c r="Y83" s="394" t="s">
        <v>3</v>
      </c>
      <c r="Z83" s="393" t="s">
        <v>436</v>
      </c>
      <c r="AA83" s="394" t="s">
        <v>144</v>
      </c>
      <c r="AB83" s="393" t="s">
        <v>2</v>
      </c>
      <c r="AC83" s="394" t="s">
        <v>3</v>
      </c>
      <c r="AD83" s="393" t="s">
        <v>436</v>
      </c>
      <c r="AE83" s="394" t="s">
        <v>144</v>
      </c>
      <c r="AF83" s="393" t="s">
        <v>2</v>
      </c>
      <c r="AG83" s="394" t="s">
        <v>3</v>
      </c>
      <c r="AH83" s="393" t="s">
        <v>436</v>
      </c>
      <c r="AI83" s="394" t="s">
        <v>144</v>
      </c>
    </row>
    <row r="84" spans="1:35" ht="15.75" thickBot="1" x14ac:dyDescent="0.3">
      <c r="A84" s="395">
        <v>13</v>
      </c>
      <c r="B84" s="142" t="s">
        <v>126</v>
      </c>
      <c r="C84" s="245">
        <v>90013</v>
      </c>
      <c r="D84" s="157">
        <v>9</v>
      </c>
      <c r="E84" s="339">
        <f t="shared" ref="E84" si="109">D84*100/40</f>
        <v>22.5</v>
      </c>
      <c r="F84" s="413">
        <v>2</v>
      </c>
      <c r="G84" s="362">
        <v>4</v>
      </c>
      <c r="H84" s="157">
        <v>12</v>
      </c>
      <c r="I84" s="345">
        <f t="shared" ref="I84" si="110">H84*100/51</f>
        <v>23.529411764705884</v>
      </c>
      <c r="J84" s="411">
        <v>2</v>
      </c>
      <c r="K84" s="362">
        <v>4</v>
      </c>
      <c r="L84" s="157">
        <v>3</v>
      </c>
      <c r="M84" s="345">
        <f t="shared" ref="M84" si="111">L84*100/25</f>
        <v>12</v>
      </c>
      <c r="N84" s="411">
        <v>2</v>
      </c>
      <c r="O84" s="362">
        <v>3</v>
      </c>
      <c r="P84" s="282">
        <v>17</v>
      </c>
      <c r="Q84" s="345">
        <f t="shared" ref="Q84" si="112">P84*100/35</f>
        <v>48.571428571428569</v>
      </c>
      <c r="R84" s="408">
        <v>3</v>
      </c>
      <c r="S84" s="362">
        <v>5</v>
      </c>
      <c r="T84" s="157">
        <v>1</v>
      </c>
      <c r="U84" s="345">
        <f t="shared" ref="U84" si="113">T84*100/18</f>
        <v>5.5555555555555554</v>
      </c>
      <c r="V84" s="411">
        <v>2</v>
      </c>
      <c r="W84" s="362">
        <v>5</v>
      </c>
      <c r="X84" s="282">
        <v>13</v>
      </c>
      <c r="Y84" s="345">
        <f t="shared" ref="Y84" si="114">X84*100/25</f>
        <v>52</v>
      </c>
      <c r="Z84" s="408">
        <v>3</v>
      </c>
      <c r="AA84" s="362">
        <v>4</v>
      </c>
      <c r="AB84" s="282">
        <v>15</v>
      </c>
      <c r="AC84" s="409">
        <f t="shared" ref="AC84" si="115">AB84*100/36</f>
        <v>41.666666666666664</v>
      </c>
      <c r="AD84" s="410">
        <v>3</v>
      </c>
      <c r="AE84" s="344">
        <v>4</v>
      </c>
      <c r="AF84" s="157">
        <v>4</v>
      </c>
      <c r="AG84" s="345">
        <f t="shared" ref="AG84" si="116">AF84*100/24</f>
        <v>16.666666666666668</v>
      </c>
      <c r="AH84" s="411">
        <v>2</v>
      </c>
      <c r="AI84" s="362">
        <v>4</v>
      </c>
    </row>
    <row r="85" spans="1:35" ht="15.75" thickBot="1" x14ac:dyDescent="0.3"/>
    <row r="86" spans="1:35" ht="15" customHeight="1" thickBot="1" x14ac:dyDescent="0.3">
      <c r="A86" s="896"/>
      <c r="B86" s="897"/>
      <c r="C86" s="898"/>
      <c r="D86" s="916" t="s">
        <v>1</v>
      </c>
      <c r="E86" s="917"/>
      <c r="F86" s="917"/>
      <c r="G86" s="917"/>
      <c r="H86" s="916" t="s">
        <v>4</v>
      </c>
      <c r="I86" s="917"/>
      <c r="J86" s="917"/>
      <c r="K86" s="917"/>
      <c r="L86" s="916" t="s">
        <v>5</v>
      </c>
      <c r="M86" s="917"/>
      <c r="N86" s="917"/>
      <c r="O86" s="917"/>
      <c r="P86" s="916" t="s">
        <v>7</v>
      </c>
      <c r="Q86" s="917"/>
      <c r="R86" s="917"/>
      <c r="S86" s="917"/>
      <c r="T86" s="916" t="s">
        <v>8</v>
      </c>
      <c r="U86" s="917"/>
      <c r="V86" s="917"/>
      <c r="W86" s="917"/>
      <c r="X86" s="916" t="s">
        <v>146</v>
      </c>
      <c r="Y86" s="917"/>
      <c r="Z86" s="917"/>
      <c r="AA86" s="917"/>
      <c r="AB86" s="916" t="s">
        <v>10</v>
      </c>
      <c r="AC86" s="917"/>
      <c r="AD86" s="917"/>
      <c r="AE86" s="917"/>
      <c r="AF86" s="916" t="s">
        <v>34</v>
      </c>
      <c r="AG86" s="917"/>
      <c r="AH86" s="917"/>
      <c r="AI86" s="937"/>
    </row>
    <row r="87" spans="1:35" ht="45" customHeight="1" thickBot="1" x14ac:dyDescent="0.3">
      <c r="A87" s="899"/>
      <c r="B87" s="900"/>
      <c r="C87" s="901"/>
      <c r="D87" s="393" t="s">
        <v>2</v>
      </c>
      <c r="E87" s="394" t="s">
        <v>3</v>
      </c>
      <c r="F87" s="393" t="s">
        <v>436</v>
      </c>
      <c r="G87" s="394" t="s">
        <v>144</v>
      </c>
      <c r="H87" s="393" t="s">
        <v>2</v>
      </c>
      <c r="I87" s="394" t="s">
        <v>3</v>
      </c>
      <c r="J87" s="393" t="s">
        <v>436</v>
      </c>
      <c r="K87" s="394" t="s">
        <v>144</v>
      </c>
      <c r="L87" s="393" t="s">
        <v>2</v>
      </c>
      <c r="M87" s="394" t="s">
        <v>3</v>
      </c>
      <c r="N87" s="393" t="s">
        <v>436</v>
      </c>
      <c r="O87" s="394" t="s">
        <v>144</v>
      </c>
      <c r="P87" s="393" t="s">
        <v>2</v>
      </c>
      <c r="Q87" s="394" t="s">
        <v>3</v>
      </c>
      <c r="R87" s="393" t="s">
        <v>436</v>
      </c>
      <c r="S87" s="394" t="s">
        <v>144</v>
      </c>
      <c r="T87" s="393" t="s">
        <v>2</v>
      </c>
      <c r="U87" s="394" t="s">
        <v>3</v>
      </c>
      <c r="V87" s="393" t="s">
        <v>436</v>
      </c>
      <c r="W87" s="394" t="s">
        <v>144</v>
      </c>
      <c r="X87" s="393" t="s">
        <v>2</v>
      </c>
      <c r="Y87" s="394" t="s">
        <v>3</v>
      </c>
      <c r="Z87" s="393" t="s">
        <v>436</v>
      </c>
      <c r="AA87" s="394" t="s">
        <v>144</v>
      </c>
      <c r="AB87" s="393" t="s">
        <v>2</v>
      </c>
      <c r="AC87" s="394" t="s">
        <v>3</v>
      </c>
      <c r="AD87" s="393" t="s">
        <v>436</v>
      </c>
      <c r="AE87" s="394" t="s">
        <v>144</v>
      </c>
      <c r="AF87" s="393" t="s">
        <v>2</v>
      </c>
      <c r="AG87" s="394" t="s">
        <v>3</v>
      </c>
      <c r="AH87" s="393" t="s">
        <v>436</v>
      </c>
      <c r="AI87" s="394" t="s">
        <v>144</v>
      </c>
    </row>
    <row r="88" spans="1:35" ht="15.75" thickBot="1" x14ac:dyDescent="0.3">
      <c r="A88" s="395">
        <v>14</v>
      </c>
      <c r="B88" s="259" t="s">
        <v>127</v>
      </c>
      <c r="C88" s="245">
        <v>90014</v>
      </c>
      <c r="D88" s="157">
        <v>2</v>
      </c>
      <c r="E88" s="339">
        <f t="shared" ref="E88" si="117">D88*100/40</f>
        <v>5</v>
      </c>
      <c r="F88" s="413">
        <v>2</v>
      </c>
      <c r="G88" s="362">
        <v>3</v>
      </c>
      <c r="H88" s="157">
        <v>12</v>
      </c>
      <c r="I88" s="345">
        <f t="shared" ref="I88" si="118">H88*100/51</f>
        <v>23.529411764705884</v>
      </c>
      <c r="J88" s="411">
        <v>2</v>
      </c>
      <c r="K88" s="362">
        <v>3</v>
      </c>
      <c r="L88" s="157">
        <v>0</v>
      </c>
      <c r="M88" s="345">
        <f t="shared" ref="M88" si="119">L88*100/25</f>
        <v>0</v>
      </c>
      <c r="N88" s="411">
        <v>2</v>
      </c>
      <c r="O88" s="362">
        <v>2</v>
      </c>
      <c r="P88" s="157">
        <v>9</v>
      </c>
      <c r="Q88" s="345">
        <f t="shared" ref="Q88" si="120">P88*100/35</f>
        <v>25.714285714285715</v>
      </c>
      <c r="R88" s="411">
        <v>2</v>
      </c>
      <c r="S88" s="362">
        <v>3</v>
      </c>
      <c r="T88" s="157">
        <v>1</v>
      </c>
      <c r="U88" s="345">
        <f t="shared" ref="U88" si="121">T88*100/18</f>
        <v>5.5555555555555554</v>
      </c>
      <c r="V88" s="411">
        <v>2</v>
      </c>
      <c r="W88" s="362">
        <v>3</v>
      </c>
      <c r="X88" s="157">
        <v>4</v>
      </c>
      <c r="Y88" s="345">
        <f t="shared" ref="Y88" si="122">X88*100/25</f>
        <v>16</v>
      </c>
      <c r="Z88" s="411">
        <v>2</v>
      </c>
      <c r="AA88" s="362">
        <v>3</v>
      </c>
      <c r="AB88" s="157">
        <v>7</v>
      </c>
      <c r="AC88" s="345">
        <f t="shared" ref="AC88" si="123">AB88*100/36</f>
        <v>19.444444444444443</v>
      </c>
      <c r="AD88" s="410">
        <v>2</v>
      </c>
      <c r="AE88" s="344">
        <v>3</v>
      </c>
      <c r="AF88" s="157">
        <v>2</v>
      </c>
      <c r="AG88" s="345">
        <f t="shared" ref="AG88" si="124">AF88*100/24</f>
        <v>8.3333333333333339</v>
      </c>
      <c r="AH88" s="411">
        <v>2</v>
      </c>
      <c r="AI88" s="362">
        <v>3</v>
      </c>
    </row>
    <row r="89" spans="1:35" ht="15.75" thickBot="1" x14ac:dyDescent="0.3"/>
    <row r="90" spans="1:35" ht="15" customHeight="1" thickBot="1" x14ac:dyDescent="0.3">
      <c r="A90" s="896"/>
      <c r="B90" s="897"/>
      <c r="C90" s="898"/>
      <c r="D90" s="916" t="s">
        <v>1</v>
      </c>
      <c r="E90" s="917"/>
      <c r="F90" s="917"/>
      <c r="G90" s="917"/>
      <c r="H90" s="916" t="s">
        <v>4</v>
      </c>
      <c r="I90" s="917"/>
      <c r="J90" s="917"/>
      <c r="K90" s="917"/>
      <c r="L90" s="916" t="s">
        <v>5</v>
      </c>
      <c r="M90" s="917"/>
      <c r="N90" s="917"/>
      <c r="O90" s="917"/>
      <c r="P90" s="916" t="s">
        <v>7</v>
      </c>
      <c r="Q90" s="917"/>
      <c r="R90" s="917"/>
      <c r="S90" s="917"/>
      <c r="T90" s="916" t="s">
        <v>8</v>
      </c>
      <c r="U90" s="917"/>
      <c r="V90" s="917"/>
      <c r="W90" s="917"/>
      <c r="X90" s="916" t="s">
        <v>146</v>
      </c>
      <c r="Y90" s="917"/>
      <c r="Z90" s="917"/>
      <c r="AA90" s="917"/>
      <c r="AB90" s="916" t="s">
        <v>10</v>
      </c>
      <c r="AC90" s="917"/>
      <c r="AD90" s="917"/>
      <c r="AE90" s="917"/>
      <c r="AF90" s="916" t="s">
        <v>34</v>
      </c>
      <c r="AG90" s="917"/>
      <c r="AH90" s="917"/>
      <c r="AI90" s="937"/>
    </row>
    <row r="91" spans="1:35" ht="44.25" customHeight="1" thickBot="1" x14ac:dyDescent="0.3">
      <c r="A91" s="899"/>
      <c r="B91" s="900"/>
      <c r="C91" s="901"/>
      <c r="D91" s="393" t="s">
        <v>2</v>
      </c>
      <c r="E91" s="394" t="s">
        <v>3</v>
      </c>
      <c r="F91" s="393" t="s">
        <v>436</v>
      </c>
      <c r="G91" s="394" t="s">
        <v>144</v>
      </c>
      <c r="H91" s="393" t="s">
        <v>2</v>
      </c>
      <c r="I91" s="394" t="s">
        <v>3</v>
      </c>
      <c r="J91" s="393" t="s">
        <v>436</v>
      </c>
      <c r="K91" s="394" t="s">
        <v>144</v>
      </c>
      <c r="L91" s="393" t="s">
        <v>2</v>
      </c>
      <c r="M91" s="394" t="s">
        <v>3</v>
      </c>
      <c r="N91" s="393" t="s">
        <v>436</v>
      </c>
      <c r="O91" s="394" t="s">
        <v>144</v>
      </c>
      <c r="P91" s="393" t="s">
        <v>2</v>
      </c>
      <c r="Q91" s="394" t="s">
        <v>3</v>
      </c>
      <c r="R91" s="393" t="s">
        <v>436</v>
      </c>
      <c r="S91" s="394" t="s">
        <v>144</v>
      </c>
      <c r="T91" s="393" t="s">
        <v>2</v>
      </c>
      <c r="U91" s="394" t="s">
        <v>3</v>
      </c>
      <c r="V91" s="393" t="s">
        <v>436</v>
      </c>
      <c r="W91" s="394" t="s">
        <v>144</v>
      </c>
      <c r="X91" s="393" t="s">
        <v>2</v>
      </c>
      <c r="Y91" s="394" t="s">
        <v>3</v>
      </c>
      <c r="Z91" s="393" t="s">
        <v>436</v>
      </c>
      <c r="AA91" s="394" t="s">
        <v>144</v>
      </c>
      <c r="AB91" s="393" t="s">
        <v>2</v>
      </c>
      <c r="AC91" s="394" t="s">
        <v>3</v>
      </c>
      <c r="AD91" s="393" t="s">
        <v>436</v>
      </c>
      <c r="AE91" s="394" t="s">
        <v>144</v>
      </c>
      <c r="AF91" s="393" t="s">
        <v>2</v>
      </c>
      <c r="AG91" s="394" t="s">
        <v>3</v>
      </c>
      <c r="AH91" s="393" t="s">
        <v>436</v>
      </c>
      <c r="AI91" s="394" t="s">
        <v>144</v>
      </c>
    </row>
    <row r="92" spans="1:35" ht="15.75" thickBot="1" x14ac:dyDescent="0.3">
      <c r="A92" s="395">
        <v>15</v>
      </c>
      <c r="B92" s="63" t="s">
        <v>128</v>
      </c>
      <c r="C92" s="396">
        <v>90015</v>
      </c>
      <c r="D92" s="282">
        <v>13</v>
      </c>
      <c r="E92" s="339">
        <f t="shared" ref="E92" si="125">D92*100/40</f>
        <v>32.5</v>
      </c>
      <c r="F92" s="406">
        <v>3</v>
      </c>
      <c r="G92" s="362">
        <v>5</v>
      </c>
      <c r="H92" s="282">
        <v>26</v>
      </c>
      <c r="I92" s="345">
        <f t="shared" ref="I92" si="126">H92*100/51</f>
        <v>50.980392156862742</v>
      </c>
      <c r="J92" s="408">
        <v>3</v>
      </c>
      <c r="K92" s="362">
        <v>5</v>
      </c>
      <c r="L92" s="282">
        <v>11</v>
      </c>
      <c r="M92" s="345">
        <f t="shared" ref="M92" si="127">L92*100/25</f>
        <v>44</v>
      </c>
      <c r="N92" s="408">
        <v>3</v>
      </c>
      <c r="O92" s="362">
        <v>5</v>
      </c>
      <c r="P92" s="157">
        <v>10</v>
      </c>
      <c r="Q92" s="345">
        <f t="shared" ref="Q92" si="128">P92*100/35</f>
        <v>28.571428571428573</v>
      </c>
      <c r="R92" s="411">
        <v>2</v>
      </c>
      <c r="S92" s="362">
        <v>5</v>
      </c>
      <c r="T92" s="157">
        <v>2</v>
      </c>
      <c r="U92" s="345">
        <f t="shared" ref="U92" si="129">T92*100/18</f>
        <v>11.111111111111111</v>
      </c>
      <c r="V92" s="411">
        <v>2</v>
      </c>
      <c r="W92" s="362">
        <v>5</v>
      </c>
      <c r="X92" s="282">
        <v>13</v>
      </c>
      <c r="Y92" s="345">
        <f t="shared" ref="Y92" si="130">X92*100/25</f>
        <v>52</v>
      </c>
      <c r="Z92" s="408">
        <v>3</v>
      </c>
      <c r="AA92" s="362">
        <v>5</v>
      </c>
      <c r="AB92" s="282">
        <v>21</v>
      </c>
      <c r="AC92" s="412">
        <f t="shared" ref="AC92" si="131">AB92*100/36</f>
        <v>58.333333333333336</v>
      </c>
      <c r="AD92" s="410">
        <v>4</v>
      </c>
      <c r="AE92" s="362">
        <v>5</v>
      </c>
      <c r="AF92" s="157">
        <v>4</v>
      </c>
      <c r="AG92" s="345">
        <f t="shared" ref="AG92" si="132">AF92*100/24</f>
        <v>16.666666666666668</v>
      </c>
      <c r="AH92" s="411">
        <v>2</v>
      </c>
      <c r="AI92" s="362">
        <v>5</v>
      </c>
    </row>
    <row r="93" spans="1:35" ht="15.75" thickBot="1" x14ac:dyDescent="0.3"/>
    <row r="94" spans="1:35" ht="15" customHeight="1" thickBot="1" x14ac:dyDescent="0.3">
      <c r="A94" s="896"/>
      <c r="B94" s="897"/>
      <c r="C94" s="898"/>
      <c r="D94" s="916" t="s">
        <v>1</v>
      </c>
      <c r="E94" s="917"/>
      <c r="F94" s="917"/>
      <c r="G94" s="917"/>
      <c r="H94" s="916" t="s">
        <v>4</v>
      </c>
      <c r="I94" s="917"/>
      <c r="J94" s="917"/>
      <c r="K94" s="917"/>
      <c r="L94" s="916" t="s">
        <v>5</v>
      </c>
      <c r="M94" s="917"/>
      <c r="N94" s="917"/>
      <c r="O94" s="917"/>
      <c r="P94" s="916" t="s">
        <v>7</v>
      </c>
      <c r="Q94" s="917"/>
      <c r="R94" s="917"/>
      <c r="S94" s="917"/>
      <c r="T94" s="916" t="s">
        <v>8</v>
      </c>
      <c r="U94" s="917"/>
      <c r="V94" s="917"/>
      <c r="W94" s="917"/>
      <c r="X94" s="916" t="s">
        <v>146</v>
      </c>
      <c r="Y94" s="917"/>
      <c r="Z94" s="917"/>
      <c r="AA94" s="917"/>
      <c r="AB94" s="916" t="s">
        <v>10</v>
      </c>
      <c r="AC94" s="917"/>
      <c r="AD94" s="917"/>
      <c r="AE94" s="917"/>
      <c r="AF94" s="916" t="s">
        <v>34</v>
      </c>
      <c r="AG94" s="917"/>
      <c r="AH94" s="917"/>
      <c r="AI94" s="937"/>
    </row>
    <row r="95" spans="1:35" ht="48.75" customHeight="1" thickBot="1" x14ac:dyDescent="0.3">
      <c r="A95" s="899"/>
      <c r="B95" s="900"/>
      <c r="C95" s="901"/>
      <c r="D95" s="393" t="s">
        <v>2</v>
      </c>
      <c r="E95" s="394" t="s">
        <v>3</v>
      </c>
      <c r="F95" s="393" t="s">
        <v>436</v>
      </c>
      <c r="G95" s="394" t="s">
        <v>144</v>
      </c>
      <c r="H95" s="393" t="s">
        <v>2</v>
      </c>
      <c r="I95" s="394" t="s">
        <v>3</v>
      </c>
      <c r="J95" s="393" t="s">
        <v>436</v>
      </c>
      <c r="K95" s="394" t="s">
        <v>144</v>
      </c>
      <c r="L95" s="393" t="s">
        <v>2</v>
      </c>
      <c r="M95" s="394" t="s">
        <v>3</v>
      </c>
      <c r="N95" s="393" t="s">
        <v>436</v>
      </c>
      <c r="O95" s="394" t="s">
        <v>144</v>
      </c>
      <c r="P95" s="393" t="s">
        <v>2</v>
      </c>
      <c r="Q95" s="394" t="s">
        <v>3</v>
      </c>
      <c r="R95" s="393" t="s">
        <v>436</v>
      </c>
      <c r="S95" s="394" t="s">
        <v>144</v>
      </c>
      <c r="T95" s="393" t="s">
        <v>2</v>
      </c>
      <c r="U95" s="394" t="s">
        <v>3</v>
      </c>
      <c r="V95" s="393" t="s">
        <v>436</v>
      </c>
      <c r="W95" s="394" t="s">
        <v>144</v>
      </c>
      <c r="X95" s="393" t="s">
        <v>2</v>
      </c>
      <c r="Y95" s="394" t="s">
        <v>3</v>
      </c>
      <c r="Z95" s="393" t="s">
        <v>436</v>
      </c>
      <c r="AA95" s="394" t="s">
        <v>144</v>
      </c>
      <c r="AB95" s="393" t="s">
        <v>2</v>
      </c>
      <c r="AC95" s="394" t="s">
        <v>3</v>
      </c>
      <c r="AD95" s="393" t="s">
        <v>436</v>
      </c>
      <c r="AE95" s="394" t="s">
        <v>144</v>
      </c>
      <c r="AF95" s="393" t="s">
        <v>2</v>
      </c>
      <c r="AG95" s="394" t="s">
        <v>3</v>
      </c>
      <c r="AH95" s="393" t="s">
        <v>436</v>
      </c>
      <c r="AI95" s="394" t="s">
        <v>144</v>
      </c>
    </row>
    <row r="96" spans="1:35" ht="15.75" thickBot="1" x14ac:dyDescent="0.3">
      <c r="A96" s="395">
        <v>16</v>
      </c>
      <c r="B96" s="259" t="s">
        <v>129</v>
      </c>
      <c r="C96" s="245">
        <v>90016</v>
      </c>
      <c r="D96" s="157">
        <v>5</v>
      </c>
      <c r="E96" s="339">
        <f t="shared" ref="E96" si="133">D96*100/40</f>
        <v>12.5</v>
      </c>
      <c r="F96" s="413">
        <v>2</v>
      </c>
      <c r="G96" s="362">
        <v>3</v>
      </c>
      <c r="H96" s="157">
        <v>15</v>
      </c>
      <c r="I96" s="345">
        <f t="shared" ref="I96" si="134">H96*100/51</f>
        <v>29.411764705882351</v>
      </c>
      <c r="J96" s="411">
        <v>2</v>
      </c>
      <c r="K96" s="362">
        <v>3</v>
      </c>
      <c r="L96" s="157">
        <v>2</v>
      </c>
      <c r="M96" s="345">
        <f t="shared" ref="M96" si="135">L96*100/25</f>
        <v>8</v>
      </c>
      <c r="N96" s="411">
        <v>2</v>
      </c>
      <c r="O96" s="362">
        <v>3</v>
      </c>
      <c r="P96" s="157">
        <v>7</v>
      </c>
      <c r="Q96" s="345">
        <f t="shared" ref="Q96" si="136">P96*100/35</f>
        <v>20</v>
      </c>
      <c r="R96" s="411">
        <v>2</v>
      </c>
      <c r="S96" s="362">
        <v>3</v>
      </c>
      <c r="T96" s="157">
        <v>0</v>
      </c>
      <c r="U96" s="345">
        <f t="shared" ref="U96" si="137">T96*100/18</f>
        <v>0</v>
      </c>
      <c r="V96" s="411">
        <v>2</v>
      </c>
      <c r="W96" s="362">
        <v>3</v>
      </c>
      <c r="X96" s="157">
        <v>6</v>
      </c>
      <c r="Y96" s="345">
        <f t="shared" ref="Y96" si="138">X96*100/25</f>
        <v>24</v>
      </c>
      <c r="Z96" s="411">
        <v>2</v>
      </c>
      <c r="AA96" s="362">
        <v>3</v>
      </c>
      <c r="AB96" s="157">
        <v>5</v>
      </c>
      <c r="AC96" s="345">
        <f t="shared" ref="AC96" si="139">AB96*100/36</f>
        <v>13.888888888888889</v>
      </c>
      <c r="AD96" s="410">
        <v>2</v>
      </c>
      <c r="AE96" s="344">
        <v>3</v>
      </c>
      <c r="AF96" s="157">
        <v>2</v>
      </c>
      <c r="AG96" s="345">
        <f t="shared" ref="AG96" si="140">AF96*100/24</f>
        <v>8.3333333333333339</v>
      </c>
      <c r="AH96" s="411">
        <v>2</v>
      </c>
      <c r="AI96" s="362">
        <v>3</v>
      </c>
    </row>
    <row r="97" spans="1:35" ht="15.75" thickBot="1" x14ac:dyDescent="0.3"/>
    <row r="98" spans="1:35" ht="15" customHeight="1" thickBot="1" x14ac:dyDescent="0.3">
      <c r="A98" s="896"/>
      <c r="B98" s="897"/>
      <c r="C98" s="897"/>
      <c r="D98" s="916" t="s">
        <v>1</v>
      </c>
      <c r="E98" s="917"/>
      <c r="F98" s="917"/>
      <c r="G98" s="917"/>
      <c r="H98" s="916" t="s">
        <v>4</v>
      </c>
      <c r="I98" s="917"/>
      <c r="J98" s="917"/>
      <c r="K98" s="917"/>
      <c r="L98" s="916" t="s">
        <v>5</v>
      </c>
      <c r="M98" s="917"/>
      <c r="N98" s="917"/>
      <c r="O98" s="917"/>
      <c r="P98" s="916" t="s">
        <v>7</v>
      </c>
      <c r="Q98" s="917"/>
      <c r="R98" s="917"/>
      <c r="S98" s="917"/>
      <c r="T98" s="916" t="s">
        <v>8</v>
      </c>
      <c r="U98" s="917"/>
      <c r="V98" s="917"/>
      <c r="W98" s="917"/>
      <c r="X98" s="916" t="s">
        <v>146</v>
      </c>
      <c r="Y98" s="917"/>
      <c r="Z98" s="917"/>
      <c r="AA98" s="917"/>
      <c r="AB98" s="916" t="s">
        <v>10</v>
      </c>
      <c r="AC98" s="917"/>
      <c r="AD98" s="917"/>
      <c r="AE98" s="917"/>
      <c r="AF98" s="916" t="s">
        <v>34</v>
      </c>
      <c r="AG98" s="917"/>
      <c r="AH98" s="917"/>
      <c r="AI98" s="937"/>
    </row>
    <row r="99" spans="1:35" ht="48.75" customHeight="1" thickBot="1" x14ac:dyDescent="0.3">
      <c r="A99" s="899"/>
      <c r="B99" s="900"/>
      <c r="C99" s="900"/>
      <c r="D99" s="393" t="s">
        <v>2</v>
      </c>
      <c r="E99" s="394" t="s">
        <v>3</v>
      </c>
      <c r="F99" s="393" t="s">
        <v>436</v>
      </c>
      <c r="G99" s="394" t="s">
        <v>144</v>
      </c>
      <c r="H99" s="393" t="s">
        <v>2</v>
      </c>
      <c r="I99" s="394" t="s">
        <v>3</v>
      </c>
      <c r="J99" s="393" t="s">
        <v>436</v>
      </c>
      <c r="K99" s="394" t="s">
        <v>144</v>
      </c>
      <c r="L99" s="393" t="s">
        <v>2</v>
      </c>
      <c r="M99" s="394" t="s">
        <v>3</v>
      </c>
      <c r="N99" s="393" t="s">
        <v>436</v>
      </c>
      <c r="O99" s="394" t="s">
        <v>144</v>
      </c>
      <c r="P99" s="393" t="s">
        <v>2</v>
      </c>
      <c r="Q99" s="394" t="s">
        <v>3</v>
      </c>
      <c r="R99" s="393" t="s">
        <v>436</v>
      </c>
      <c r="S99" s="394" t="s">
        <v>144</v>
      </c>
      <c r="T99" s="393" t="s">
        <v>2</v>
      </c>
      <c r="U99" s="394" t="s">
        <v>3</v>
      </c>
      <c r="V99" s="393" t="s">
        <v>436</v>
      </c>
      <c r="W99" s="394" t="s">
        <v>144</v>
      </c>
      <c r="X99" s="393" t="s">
        <v>2</v>
      </c>
      <c r="Y99" s="394" t="s">
        <v>3</v>
      </c>
      <c r="Z99" s="393" t="s">
        <v>436</v>
      </c>
      <c r="AA99" s="394" t="s">
        <v>144</v>
      </c>
      <c r="AB99" s="393" t="s">
        <v>2</v>
      </c>
      <c r="AC99" s="394" t="s">
        <v>3</v>
      </c>
      <c r="AD99" s="393" t="s">
        <v>436</v>
      </c>
      <c r="AE99" s="394" t="s">
        <v>144</v>
      </c>
      <c r="AF99" s="393" t="s">
        <v>2</v>
      </c>
      <c r="AG99" s="394" t="s">
        <v>3</v>
      </c>
      <c r="AH99" s="393" t="s">
        <v>436</v>
      </c>
      <c r="AI99" s="394" t="s">
        <v>144</v>
      </c>
    </row>
    <row r="100" spans="1:35" ht="15.75" thickBot="1" x14ac:dyDescent="0.3">
      <c r="A100" s="395">
        <v>17</v>
      </c>
      <c r="B100" s="414" t="s">
        <v>130</v>
      </c>
      <c r="C100" s="415">
        <v>90017</v>
      </c>
      <c r="D100" s="157">
        <v>2</v>
      </c>
      <c r="E100" s="339">
        <f t="shared" ref="E100" si="141">D100*100/40</f>
        <v>5</v>
      </c>
      <c r="F100" s="413">
        <v>2</v>
      </c>
      <c r="G100" s="362">
        <v>3</v>
      </c>
      <c r="H100" s="157">
        <v>2</v>
      </c>
      <c r="I100" s="345">
        <f t="shared" ref="I100" si="142">H100*100/51</f>
        <v>3.9215686274509802</v>
      </c>
      <c r="J100" s="411">
        <v>2</v>
      </c>
      <c r="K100" s="362">
        <v>3</v>
      </c>
      <c r="L100" s="157">
        <v>1</v>
      </c>
      <c r="M100" s="345">
        <f t="shared" ref="M100" si="143">L100*100/25</f>
        <v>4</v>
      </c>
      <c r="N100" s="411">
        <v>2</v>
      </c>
      <c r="O100" s="362">
        <v>3</v>
      </c>
      <c r="P100" s="157">
        <v>8</v>
      </c>
      <c r="Q100" s="345">
        <f t="shared" ref="Q100" si="144">P100*100/35</f>
        <v>22.857142857142858</v>
      </c>
      <c r="R100" s="411">
        <v>2</v>
      </c>
      <c r="S100" s="362">
        <v>3</v>
      </c>
      <c r="T100" s="157">
        <v>0</v>
      </c>
      <c r="U100" s="345">
        <f t="shared" ref="U100" si="145">T100*100/18</f>
        <v>0</v>
      </c>
      <c r="V100" s="411">
        <v>2</v>
      </c>
      <c r="W100" s="362">
        <v>3</v>
      </c>
      <c r="X100" s="157">
        <v>0</v>
      </c>
      <c r="Y100" s="345">
        <f t="shared" ref="Y100" si="146">X100*100/25</f>
        <v>0</v>
      </c>
      <c r="Z100" s="411">
        <v>0</v>
      </c>
      <c r="AA100" s="362" t="s">
        <v>177</v>
      </c>
      <c r="AB100" s="157">
        <v>9</v>
      </c>
      <c r="AC100" s="345">
        <f t="shared" ref="AC100" si="147">AB100*100/36</f>
        <v>25</v>
      </c>
      <c r="AD100" s="410">
        <v>2</v>
      </c>
      <c r="AE100" s="344">
        <v>3</v>
      </c>
      <c r="AF100" s="157">
        <v>3</v>
      </c>
      <c r="AG100" s="345">
        <f t="shared" ref="AG100" si="148">AF100*100/24</f>
        <v>12.5</v>
      </c>
      <c r="AH100" s="411">
        <v>2</v>
      </c>
      <c r="AI100" s="362">
        <v>3</v>
      </c>
    </row>
    <row r="101" spans="1:35" ht="15.75" thickBot="1" x14ac:dyDescent="0.3"/>
    <row r="102" spans="1:35" ht="15" customHeight="1" thickBot="1" x14ac:dyDescent="0.3">
      <c r="A102" s="896"/>
      <c r="B102" s="897"/>
      <c r="C102" s="897"/>
      <c r="D102" s="916" t="s">
        <v>1</v>
      </c>
      <c r="E102" s="917"/>
      <c r="F102" s="917"/>
      <c r="G102" s="917"/>
      <c r="H102" s="916" t="s">
        <v>4</v>
      </c>
      <c r="I102" s="917"/>
      <c r="J102" s="917"/>
      <c r="K102" s="917"/>
      <c r="L102" s="916" t="s">
        <v>5</v>
      </c>
      <c r="M102" s="917"/>
      <c r="N102" s="917"/>
      <c r="O102" s="917"/>
      <c r="P102" s="916" t="s">
        <v>7</v>
      </c>
      <c r="Q102" s="917"/>
      <c r="R102" s="917"/>
      <c r="S102" s="917"/>
      <c r="T102" s="916" t="s">
        <v>8</v>
      </c>
      <c r="U102" s="917"/>
      <c r="V102" s="917"/>
      <c r="W102" s="917"/>
      <c r="X102" s="916" t="s">
        <v>146</v>
      </c>
      <c r="Y102" s="917"/>
      <c r="Z102" s="917"/>
      <c r="AA102" s="917"/>
      <c r="AB102" s="916" t="s">
        <v>10</v>
      </c>
      <c r="AC102" s="917"/>
      <c r="AD102" s="917"/>
      <c r="AE102" s="917"/>
      <c r="AF102" s="916" t="s">
        <v>34</v>
      </c>
      <c r="AG102" s="917"/>
      <c r="AH102" s="917"/>
      <c r="AI102" s="937"/>
    </row>
    <row r="103" spans="1:35" ht="40.5" customHeight="1" thickBot="1" x14ac:dyDescent="0.3">
      <c r="A103" s="899"/>
      <c r="B103" s="900"/>
      <c r="C103" s="900"/>
      <c r="D103" s="393" t="s">
        <v>2</v>
      </c>
      <c r="E103" s="394" t="s">
        <v>3</v>
      </c>
      <c r="F103" s="393" t="s">
        <v>436</v>
      </c>
      <c r="G103" s="394" t="s">
        <v>144</v>
      </c>
      <c r="H103" s="393" t="s">
        <v>2</v>
      </c>
      <c r="I103" s="394" t="s">
        <v>3</v>
      </c>
      <c r="J103" s="393" t="s">
        <v>436</v>
      </c>
      <c r="K103" s="394" t="s">
        <v>144</v>
      </c>
      <c r="L103" s="393" t="s">
        <v>2</v>
      </c>
      <c r="M103" s="394" t="s">
        <v>3</v>
      </c>
      <c r="N103" s="393" t="s">
        <v>436</v>
      </c>
      <c r="O103" s="394" t="s">
        <v>144</v>
      </c>
      <c r="P103" s="393" t="s">
        <v>2</v>
      </c>
      <c r="Q103" s="394" t="s">
        <v>3</v>
      </c>
      <c r="R103" s="393" t="s">
        <v>436</v>
      </c>
      <c r="S103" s="394" t="s">
        <v>144</v>
      </c>
      <c r="T103" s="393" t="s">
        <v>2</v>
      </c>
      <c r="U103" s="394" t="s">
        <v>3</v>
      </c>
      <c r="V103" s="393" t="s">
        <v>436</v>
      </c>
      <c r="W103" s="394" t="s">
        <v>144</v>
      </c>
      <c r="X103" s="393" t="s">
        <v>2</v>
      </c>
      <c r="Y103" s="394" t="s">
        <v>3</v>
      </c>
      <c r="Z103" s="393" t="s">
        <v>436</v>
      </c>
      <c r="AA103" s="394" t="s">
        <v>144</v>
      </c>
      <c r="AB103" s="393" t="s">
        <v>2</v>
      </c>
      <c r="AC103" s="394" t="s">
        <v>3</v>
      </c>
      <c r="AD103" s="393" t="s">
        <v>436</v>
      </c>
      <c r="AE103" s="394" t="s">
        <v>144</v>
      </c>
      <c r="AF103" s="393" t="s">
        <v>2</v>
      </c>
      <c r="AG103" s="394" t="s">
        <v>3</v>
      </c>
      <c r="AH103" s="393" t="s">
        <v>436</v>
      </c>
      <c r="AI103" s="394" t="s">
        <v>144</v>
      </c>
    </row>
    <row r="104" spans="1:35" ht="15.75" thickBot="1" x14ac:dyDescent="0.3">
      <c r="A104" s="395">
        <v>18</v>
      </c>
      <c r="B104" s="259" t="s">
        <v>131</v>
      </c>
      <c r="C104" s="245">
        <v>90018</v>
      </c>
      <c r="D104" s="157">
        <v>7</v>
      </c>
      <c r="E104" s="339">
        <f t="shared" ref="E104" si="149">D104*100/40</f>
        <v>17.5</v>
      </c>
      <c r="F104" s="413">
        <v>2</v>
      </c>
      <c r="G104" s="362">
        <v>4</v>
      </c>
      <c r="H104" s="157">
        <v>0</v>
      </c>
      <c r="I104" s="345">
        <f t="shared" ref="I104" si="150">H104*100/51</f>
        <v>0</v>
      </c>
      <c r="J104" s="411">
        <v>0</v>
      </c>
      <c r="K104" s="362">
        <v>4</v>
      </c>
      <c r="L104" s="157">
        <v>3</v>
      </c>
      <c r="M104" s="345">
        <f t="shared" ref="M104" si="151">L104*100/25</f>
        <v>12</v>
      </c>
      <c r="N104" s="411">
        <v>2</v>
      </c>
      <c r="O104" s="362">
        <v>4</v>
      </c>
      <c r="P104" s="157">
        <v>0</v>
      </c>
      <c r="Q104" s="345">
        <f t="shared" ref="Q104" si="152">P104*100/35</f>
        <v>0</v>
      </c>
      <c r="R104" s="411">
        <v>0</v>
      </c>
      <c r="S104" s="362">
        <v>4</v>
      </c>
      <c r="T104" s="157">
        <v>0</v>
      </c>
      <c r="U104" s="345">
        <f t="shared" ref="U104" si="153">T104*100/18</f>
        <v>0</v>
      </c>
      <c r="V104" s="411">
        <v>2</v>
      </c>
      <c r="W104" s="362">
        <v>4</v>
      </c>
      <c r="X104" s="282">
        <v>12</v>
      </c>
      <c r="Y104" s="345">
        <f t="shared" ref="Y104" si="154">X104*100/25</f>
        <v>48</v>
      </c>
      <c r="Z104" s="408">
        <v>3</v>
      </c>
      <c r="AA104" s="362">
        <v>4</v>
      </c>
      <c r="AB104" s="157">
        <v>9</v>
      </c>
      <c r="AC104" s="345">
        <f t="shared" ref="AC104" si="155">AB104*100/36</f>
        <v>25</v>
      </c>
      <c r="AD104" s="410">
        <v>2</v>
      </c>
      <c r="AE104" s="344">
        <v>4</v>
      </c>
      <c r="AF104" s="157">
        <v>5</v>
      </c>
      <c r="AG104" s="345">
        <f t="shared" ref="AG104" si="156">AF104*100/24</f>
        <v>20.833333333333332</v>
      </c>
      <c r="AH104" s="411">
        <v>2</v>
      </c>
      <c r="AI104" s="362">
        <v>4</v>
      </c>
    </row>
    <row r="105" spans="1:35" ht="15.75" thickBot="1" x14ac:dyDescent="0.3"/>
    <row r="106" spans="1:35" ht="15" customHeight="1" thickBot="1" x14ac:dyDescent="0.3">
      <c r="A106" s="896"/>
      <c r="B106" s="897"/>
      <c r="C106" s="897"/>
      <c r="D106" s="916" t="s">
        <v>1</v>
      </c>
      <c r="E106" s="917"/>
      <c r="F106" s="917"/>
      <c r="G106" s="917"/>
      <c r="H106" s="916" t="s">
        <v>4</v>
      </c>
      <c r="I106" s="917"/>
      <c r="J106" s="917"/>
      <c r="K106" s="917"/>
      <c r="L106" s="916" t="s">
        <v>5</v>
      </c>
      <c r="M106" s="917"/>
      <c r="N106" s="917"/>
      <c r="O106" s="917"/>
      <c r="P106" s="916" t="s">
        <v>7</v>
      </c>
      <c r="Q106" s="917"/>
      <c r="R106" s="917"/>
      <c r="S106" s="917"/>
      <c r="T106" s="916" t="s">
        <v>8</v>
      </c>
      <c r="U106" s="917"/>
      <c r="V106" s="917"/>
      <c r="W106" s="917"/>
      <c r="X106" s="916" t="s">
        <v>146</v>
      </c>
      <c r="Y106" s="917"/>
      <c r="Z106" s="917"/>
      <c r="AA106" s="917"/>
      <c r="AB106" s="916" t="s">
        <v>10</v>
      </c>
      <c r="AC106" s="917"/>
      <c r="AD106" s="917"/>
      <c r="AE106" s="917"/>
      <c r="AF106" s="916" t="s">
        <v>34</v>
      </c>
      <c r="AG106" s="917"/>
      <c r="AH106" s="917"/>
      <c r="AI106" s="937"/>
    </row>
    <row r="107" spans="1:35" ht="40.5" customHeight="1" thickBot="1" x14ac:dyDescent="0.3">
      <c r="A107" s="899"/>
      <c r="B107" s="900"/>
      <c r="C107" s="900"/>
      <c r="D107" s="393" t="s">
        <v>2</v>
      </c>
      <c r="E107" s="394" t="s">
        <v>3</v>
      </c>
      <c r="F107" s="393" t="s">
        <v>436</v>
      </c>
      <c r="G107" s="394" t="s">
        <v>144</v>
      </c>
      <c r="H107" s="393" t="s">
        <v>2</v>
      </c>
      <c r="I107" s="394" t="s">
        <v>3</v>
      </c>
      <c r="J107" s="393" t="s">
        <v>436</v>
      </c>
      <c r="K107" s="394" t="s">
        <v>144</v>
      </c>
      <c r="L107" s="393" t="s">
        <v>2</v>
      </c>
      <c r="M107" s="394" t="s">
        <v>3</v>
      </c>
      <c r="N107" s="393" t="s">
        <v>436</v>
      </c>
      <c r="O107" s="394" t="s">
        <v>144</v>
      </c>
      <c r="P107" s="393" t="s">
        <v>2</v>
      </c>
      <c r="Q107" s="394" t="s">
        <v>3</v>
      </c>
      <c r="R107" s="393" t="s">
        <v>436</v>
      </c>
      <c r="S107" s="394" t="s">
        <v>144</v>
      </c>
      <c r="T107" s="393" t="s">
        <v>2</v>
      </c>
      <c r="U107" s="394" t="s">
        <v>3</v>
      </c>
      <c r="V107" s="393" t="s">
        <v>436</v>
      </c>
      <c r="W107" s="394" t="s">
        <v>144</v>
      </c>
      <c r="X107" s="393" t="s">
        <v>2</v>
      </c>
      <c r="Y107" s="394" t="s">
        <v>3</v>
      </c>
      <c r="Z107" s="393" t="s">
        <v>436</v>
      </c>
      <c r="AA107" s="394" t="s">
        <v>144</v>
      </c>
      <c r="AB107" s="393" t="s">
        <v>2</v>
      </c>
      <c r="AC107" s="394" t="s">
        <v>3</v>
      </c>
      <c r="AD107" s="393" t="s">
        <v>436</v>
      </c>
      <c r="AE107" s="394" t="s">
        <v>144</v>
      </c>
      <c r="AF107" s="393" t="s">
        <v>2</v>
      </c>
      <c r="AG107" s="394" t="s">
        <v>3</v>
      </c>
      <c r="AH107" s="393" t="s">
        <v>436</v>
      </c>
      <c r="AI107" s="394" t="s">
        <v>144</v>
      </c>
    </row>
    <row r="108" spans="1:35" ht="15.75" thickBot="1" x14ac:dyDescent="0.3">
      <c r="A108" s="395">
        <v>20</v>
      </c>
      <c r="B108" s="259" t="s">
        <v>132</v>
      </c>
      <c r="C108" s="245">
        <v>90019</v>
      </c>
      <c r="D108" s="157">
        <v>6</v>
      </c>
      <c r="E108" s="339">
        <f t="shared" ref="E108" si="157">D108*100/40</f>
        <v>15</v>
      </c>
      <c r="F108" s="413">
        <v>2</v>
      </c>
      <c r="G108" s="362">
        <v>3</v>
      </c>
      <c r="H108" s="157">
        <v>9</v>
      </c>
      <c r="I108" s="345">
        <f t="shared" ref="I108" si="158">H108*100/51</f>
        <v>17.647058823529413</v>
      </c>
      <c r="J108" s="411">
        <v>2</v>
      </c>
      <c r="K108" s="362">
        <v>3</v>
      </c>
      <c r="L108" s="157">
        <v>0</v>
      </c>
      <c r="M108" s="345">
        <f t="shared" ref="M108" si="159">L108*100/25</f>
        <v>0</v>
      </c>
      <c r="N108" s="411">
        <v>0</v>
      </c>
      <c r="O108" s="362" t="s">
        <v>177</v>
      </c>
      <c r="P108" s="157">
        <v>10</v>
      </c>
      <c r="Q108" s="345">
        <f t="shared" ref="Q108" si="160">P108*100/35</f>
        <v>28.571428571428573</v>
      </c>
      <c r="R108" s="411">
        <v>2</v>
      </c>
      <c r="S108" s="362">
        <v>3</v>
      </c>
      <c r="T108" s="157">
        <v>0</v>
      </c>
      <c r="U108" s="345">
        <f t="shared" ref="U108" si="161">T108*100/18</f>
        <v>0</v>
      </c>
      <c r="V108" s="411">
        <v>2</v>
      </c>
      <c r="W108" s="362">
        <v>3</v>
      </c>
      <c r="X108" s="157">
        <v>6</v>
      </c>
      <c r="Y108" s="345">
        <f t="shared" ref="Y108" si="162">X108*100/25</f>
        <v>24</v>
      </c>
      <c r="Z108" s="411">
        <v>2</v>
      </c>
      <c r="AA108" s="362">
        <v>3</v>
      </c>
      <c r="AB108" s="157">
        <v>5</v>
      </c>
      <c r="AC108" s="345">
        <f t="shared" ref="AC108" si="163">AB108*100/36</f>
        <v>13.888888888888889</v>
      </c>
      <c r="AD108" s="410">
        <v>2</v>
      </c>
      <c r="AE108" s="344">
        <v>3</v>
      </c>
      <c r="AF108" s="157">
        <v>4</v>
      </c>
      <c r="AG108" s="345">
        <f t="shared" ref="AG108" si="164">AF108*100/24</f>
        <v>16.666666666666668</v>
      </c>
      <c r="AH108" s="411">
        <v>2</v>
      </c>
      <c r="AI108" s="362">
        <v>3</v>
      </c>
    </row>
    <row r="109" spans="1:35" ht="15.75" thickBot="1" x14ac:dyDescent="0.3"/>
    <row r="110" spans="1:35" ht="15" customHeight="1" thickBot="1" x14ac:dyDescent="0.3">
      <c r="A110" s="896"/>
      <c r="B110" s="897"/>
      <c r="C110" s="897"/>
      <c r="D110" s="916" t="s">
        <v>1</v>
      </c>
      <c r="E110" s="917"/>
      <c r="F110" s="917"/>
      <c r="G110" s="917"/>
      <c r="H110" s="916" t="s">
        <v>4</v>
      </c>
      <c r="I110" s="917"/>
      <c r="J110" s="917"/>
      <c r="K110" s="917"/>
      <c r="L110" s="916" t="s">
        <v>5</v>
      </c>
      <c r="M110" s="917"/>
      <c r="N110" s="917"/>
      <c r="O110" s="917"/>
      <c r="P110" s="916" t="s">
        <v>7</v>
      </c>
      <c r="Q110" s="917"/>
      <c r="R110" s="917"/>
      <c r="S110" s="917"/>
      <c r="T110" s="916" t="s">
        <v>8</v>
      </c>
      <c r="U110" s="917"/>
      <c r="V110" s="917"/>
      <c r="W110" s="917"/>
      <c r="X110" s="916" t="s">
        <v>146</v>
      </c>
      <c r="Y110" s="917"/>
      <c r="Z110" s="917"/>
      <c r="AA110" s="917"/>
      <c r="AB110" s="916" t="s">
        <v>10</v>
      </c>
      <c r="AC110" s="917"/>
      <c r="AD110" s="917"/>
      <c r="AE110" s="917"/>
      <c r="AF110" s="916" t="s">
        <v>34</v>
      </c>
      <c r="AG110" s="917"/>
      <c r="AH110" s="917"/>
      <c r="AI110" s="937"/>
    </row>
    <row r="111" spans="1:35" ht="46.5" customHeight="1" thickBot="1" x14ac:dyDescent="0.3">
      <c r="A111" s="899"/>
      <c r="B111" s="900"/>
      <c r="C111" s="900"/>
      <c r="D111" s="393" t="s">
        <v>2</v>
      </c>
      <c r="E111" s="394" t="s">
        <v>3</v>
      </c>
      <c r="F111" s="393" t="s">
        <v>436</v>
      </c>
      <c r="G111" s="394" t="s">
        <v>144</v>
      </c>
      <c r="H111" s="393" t="s">
        <v>2</v>
      </c>
      <c r="I111" s="394" t="s">
        <v>3</v>
      </c>
      <c r="J111" s="393" t="s">
        <v>436</v>
      </c>
      <c r="K111" s="394" t="s">
        <v>144</v>
      </c>
      <c r="L111" s="393" t="s">
        <v>2</v>
      </c>
      <c r="M111" s="394" t="s">
        <v>3</v>
      </c>
      <c r="N111" s="393" t="s">
        <v>436</v>
      </c>
      <c r="O111" s="394" t="s">
        <v>144</v>
      </c>
      <c r="P111" s="393" t="s">
        <v>2</v>
      </c>
      <c r="Q111" s="394" t="s">
        <v>3</v>
      </c>
      <c r="R111" s="393" t="s">
        <v>436</v>
      </c>
      <c r="S111" s="394" t="s">
        <v>144</v>
      </c>
      <c r="T111" s="393" t="s">
        <v>2</v>
      </c>
      <c r="U111" s="394" t="s">
        <v>3</v>
      </c>
      <c r="V111" s="393" t="s">
        <v>436</v>
      </c>
      <c r="W111" s="394" t="s">
        <v>144</v>
      </c>
      <c r="X111" s="393" t="s">
        <v>2</v>
      </c>
      <c r="Y111" s="394" t="s">
        <v>3</v>
      </c>
      <c r="Z111" s="393" t="s">
        <v>436</v>
      </c>
      <c r="AA111" s="394" t="s">
        <v>144</v>
      </c>
      <c r="AB111" s="393" t="s">
        <v>2</v>
      </c>
      <c r="AC111" s="394" t="s">
        <v>3</v>
      </c>
      <c r="AD111" s="393" t="s">
        <v>436</v>
      </c>
      <c r="AE111" s="394" t="s">
        <v>144</v>
      </c>
      <c r="AF111" s="393" t="s">
        <v>2</v>
      </c>
      <c r="AG111" s="394" t="s">
        <v>3</v>
      </c>
      <c r="AH111" s="393" t="s">
        <v>436</v>
      </c>
      <c r="AI111" s="394" t="s">
        <v>144</v>
      </c>
    </row>
    <row r="112" spans="1:35" ht="15.75" thickBot="1" x14ac:dyDescent="0.3">
      <c r="A112" s="395">
        <v>19</v>
      </c>
      <c r="B112" s="259" t="s">
        <v>133</v>
      </c>
      <c r="C112" s="245">
        <v>90020</v>
      </c>
      <c r="D112" s="157">
        <v>1</v>
      </c>
      <c r="E112" s="339">
        <f t="shared" ref="E112" si="165">D112*100/40</f>
        <v>2.5</v>
      </c>
      <c r="F112" s="413">
        <v>2</v>
      </c>
      <c r="G112" s="362">
        <v>3</v>
      </c>
      <c r="H112" s="157">
        <v>0</v>
      </c>
      <c r="I112" s="345">
        <f t="shared" ref="I112" si="166">H112*100/51</f>
        <v>0</v>
      </c>
      <c r="J112" s="411">
        <v>0</v>
      </c>
      <c r="K112" s="362">
        <v>3</v>
      </c>
      <c r="L112" s="157">
        <v>0</v>
      </c>
      <c r="M112" s="345">
        <f t="shared" ref="M112" si="167">L112*100/25</f>
        <v>0</v>
      </c>
      <c r="N112" s="411">
        <v>0</v>
      </c>
      <c r="O112" s="362" t="s">
        <v>177</v>
      </c>
      <c r="P112" s="157">
        <v>12</v>
      </c>
      <c r="Q112" s="345">
        <f t="shared" ref="Q112" si="168">P112*100/35</f>
        <v>34.285714285714285</v>
      </c>
      <c r="R112" s="411">
        <v>2</v>
      </c>
      <c r="S112" s="362">
        <v>3</v>
      </c>
      <c r="T112" s="157">
        <v>0</v>
      </c>
      <c r="U112" s="345">
        <f t="shared" ref="U112" si="169">T112*100/18</f>
        <v>0</v>
      </c>
      <c r="V112" s="411">
        <v>0</v>
      </c>
      <c r="W112" s="362">
        <v>2</v>
      </c>
      <c r="X112" s="157">
        <v>0</v>
      </c>
      <c r="Y112" s="345">
        <f t="shared" ref="Y112" si="170">X112*100/25</f>
        <v>0</v>
      </c>
      <c r="Z112" s="411">
        <v>0</v>
      </c>
      <c r="AA112" s="362" t="s">
        <v>177</v>
      </c>
      <c r="AB112" s="157">
        <v>0</v>
      </c>
      <c r="AC112" s="345">
        <f t="shared" ref="AC112" si="171">AB112*100/36</f>
        <v>0</v>
      </c>
      <c r="AD112" s="411">
        <v>0</v>
      </c>
      <c r="AE112" s="362">
        <v>3</v>
      </c>
      <c r="AF112" s="157">
        <v>0</v>
      </c>
      <c r="AG112" s="345">
        <f t="shared" ref="AG112" si="172">AF112*100/24</f>
        <v>0</v>
      </c>
      <c r="AH112" s="411">
        <v>2</v>
      </c>
      <c r="AI112" s="362">
        <v>3</v>
      </c>
    </row>
    <row r="113" spans="1:23" ht="15.75" thickBot="1" x14ac:dyDescent="0.3">
      <c r="D113" s="77"/>
      <c r="E113" s="78"/>
      <c r="F113" s="78"/>
      <c r="G113" s="78"/>
      <c r="H113" s="78"/>
      <c r="I113" s="78"/>
      <c r="J113" s="78"/>
      <c r="K113" s="78"/>
      <c r="L113" s="78"/>
      <c r="M113" s="78"/>
      <c r="N113" s="78"/>
      <c r="O113" s="78"/>
      <c r="P113" s="78"/>
      <c r="Q113" s="78"/>
      <c r="R113" s="78"/>
      <c r="S113" s="78"/>
      <c r="T113" s="78"/>
      <c r="U113" s="78"/>
      <c r="V113" s="79"/>
    </row>
    <row r="114" spans="1:23" ht="15" customHeight="1" thickBot="1" x14ac:dyDescent="0.3">
      <c r="A114" s="913"/>
      <c r="B114" s="913"/>
      <c r="C114" s="915"/>
      <c r="D114" s="977" t="s">
        <v>1</v>
      </c>
      <c r="E114" s="978"/>
      <c r="F114" s="971" t="s">
        <v>4</v>
      </c>
      <c r="G114" s="972"/>
      <c r="H114" s="916" t="s">
        <v>5</v>
      </c>
      <c r="I114" s="937"/>
      <c r="J114" s="971" t="s">
        <v>6</v>
      </c>
      <c r="K114" s="972"/>
      <c r="L114" s="971" t="s">
        <v>7</v>
      </c>
      <c r="M114" s="972"/>
      <c r="N114" s="971" t="s">
        <v>8</v>
      </c>
      <c r="O114" s="972"/>
      <c r="P114" s="378"/>
      <c r="Q114" s="916" t="s">
        <v>12</v>
      </c>
      <c r="R114" s="937"/>
      <c r="S114" s="916" t="s">
        <v>34</v>
      </c>
      <c r="T114" s="937"/>
      <c r="U114" s="916" t="s">
        <v>36</v>
      </c>
      <c r="V114" s="937"/>
      <c r="W114" s="35"/>
    </row>
    <row r="115" spans="1:23" ht="15.75" thickBot="1" x14ac:dyDescent="0.3">
      <c r="A115" s="900"/>
      <c r="B115" s="900"/>
      <c r="C115" s="900"/>
      <c r="D115" s="6" t="s">
        <v>2</v>
      </c>
      <c r="E115" s="7" t="s">
        <v>3</v>
      </c>
      <c r="F115" s="6" t="s">
        <v>2</v>
      </c>
      <c r="G115" s="7" t="s">
        <v>3</v>
      </c>
      <c r="H115" s="6" t="s">
        <v>2</v>
      </c>
      <c r="I115" s="7" t="s">
        <v>3</v>
      </c>
      <c r="J115" s="6" t="s">
        <v>2</v>
      </c>
      <c r="K115" s="7" t="s">
        <v>3</v>
      </c>
      <c r="L115" s="6" t="s">
        <v>2</v>
      </c>
      <c r="M115" s="7" t="s">
        <v>3</v>
      </c>
      <c r="N115" s="6" t="s">
        <v>2</v>
      </c>
      <c r="O115" s="7" t="s">
        <v>3</v>
      </c>
      <c r="P115" s="11" t="s">
        <v>3</v>
      </c>
      <c r="Q115" s="12" t="s">
        <v>2</v>
      </c>
      <c r="R115" s="13" t="s">
        <v>3</v>
      </c>
      <c r="S115" s="12" t="s">
        <v>2</v>
      </c>
      <c r="T115" s="13" t="s">
        <v>3</v>
      </c>
      <c r="U115" s="12" t="s">
        <v>2</v>
      </c>
      <c r="V115" s="13" t="s">
        <v>3</v>
      </c>
      <c r="W115" s="36"/>
    </row>
    <row r="116" spans="1:23" ht="15.75" thickBot="1" x14ac:dyDescent="0.3">
      <c r="A116" s="23">
        <v>21</v>
      </c>
      <c r="B116" s="24"/>
      <c r="C116" s="22">
        <v>921</v>
      </c>
      <c r="D116" s="65"/>
      <c r="E116" s="75"/>
      <c r="F116" s="76"/>
      <c r="G116" s="71"/>
      <c r="H116" s="67"/>
      <c r="I116" s="68"/>
      <c r="J116" s="27"/>
      <c r="K116" s="74"/>
      <c r="L116" s="76"/>
      <c r="M116" s="71"/>
      <c r="N116" s="27"/>
      <c r="O116" s="71"/>
      <c r="P116" s="72"/>
      <c r="Q116" s="73"/>
      <c r="R116" s="74"/>
      <c r="S116" s="73"/>
      <c r="T116" s="70"/>
      <c r="U116" s="73"/>
      <c r="V116" s="74"/>
      <c r="W116" s="37"/>
    </row>
    <row r="117" spans="1:23" ht="15.75" thickBot="1" x14ac:dyDescent="0.3"/>
    <row r="118" spans="1:23" ht="15" customHeight="1" thickBot="1" x14ac:dyDescent="0.3">
      <c r="A118" s="913"/>
      <c r="B118" s="913"/>
      <c r="C118" s="915"/>
      <c r="D118" s="977" t="s">
        <v>1</v>
      </c>
      <c r="E118" s="978"/>
      <c r="F118" s="971" t="s">
        <v>4</v>
      </c>
      <c r="G118" s="972"/>
      <c r="H118" s="916" t="s">
        <v>5</v>
      </c>
      <c r="I118" s="937"/>
      <c r="J118" s="971" t="s">
        <v>6</v>
      </c>
      <c r="K118" s="972"/>
      <c r="L118" s="971" t="s">
        <v>7</v>
      </c>
      <c r="M118" s="972"/>
      <c r="N118" s="971" t="s">
        <v>8</v>
      </c>
      <c r="O118" s="972"/>
      <c r="P118" s="378"/>
      <c r="Q118" s="916" t="s">
        <v>12</v>
      </c>
      <c r="R118" s="937"/>
      <c r="S118" s="916" t="s">
        <v>34</v>
      </c>
      <c r="T118" s="937"/>
      <c r="U118" s="916" t="s">
        <v>36</v>
      </c>
      <c r="V118" s="937"/>
      <c r="W118" s="35"/>
    </row>
    <row r="119" spans="1:23" ht="15.75" thickBot="1" x14ac:dyDescent="0.3">
      <c r="A119" s="900"/>
      <c r="B119" s="900"/>
      <c r="C119" s="900"/>
      <c r="D119" s="6" t="s">
        <v>2</v>
      </c>
      <c r="E119" s="7" t="s">
        <v>3</v>
      </c>
      <c r="F119" s="6" t="s">
        <v>2</v>
      </c>
      <c r="G119" s="7" t="s">
        <v>3</v>
      </c>
      <c r="H119" s="6" t="s">
        <v>2</v>
      </c>
      <c r="I119" s="7" t="s">
        <v>3</v>
      </c>
      <c r="J119" s="6" t="s">
        <v>2</v>
      </c>
      <c r="K119" s="7" t="s">
        <v>3</v>
      </c>
      <c r="L119" s="6" t="s">
        <v>2</v>
      </c>
      <c r="M119" s="7" t="s">
        <v>3</v>
      </c>
      <c r="N119" s="6" t="s">
        <v>2</v>
      </c>
      <c r="O119" s="7" t="s">
        <v>3</v>
      </c>
      <c r="P119" s="11" t="s">
        <v>3</v>
      </c>
      <c r="Q119" s="12" t="s">
        <v>2</v>
      </c>
      <c r="R119" s="13" t="s">
        <v>3</v>
      </c>
      <c r="S119" s="12" t="s">
        <v>2</v>
      </c>
      <c r="T119" s="13" t="s">
        <v>3</v>
      </c>
      <c r="U119" s="12" t="s">
        <v>2</v>
      </c>
      <c r="V119" s="13" t="s">
        <v>3</v>
      </c>
      <c r="W119" s="36"/>
    </row>
    <row r="120" spans="1:23" ht="15.75" thickBot="1" x14ac:dyDescent="0.3">
      <c r="A120" s="23">
        <v>22</v>
      </c>
      <c r="B120" s="24"/>
      <c r="C120" s="22">
        <v>922</v>
      </c>
      <c r="D120" s="65"/>
      <c r="E120" s="66"/>
      <c r="F120" s="67"/>
      <c r="G120" s="68"/>
      <c r="H120" s="67"/>
      <c r="I120" s="68"/>
      <c r="J120" s="69"/>
      <c r="K120" s="70"/>
      <c r="L120" s="65"/>
      <c r="M120" s="71"/>
      <c r="N120" s="67"/>
      <c r="O120" s="71"/>
      <c r="P120" s="72"/>
      <c r="Q120" s="73"/>
      <c r="R120" s="74"/>
      <c r="S120" s="73"/>
      <c r="T120" s="70"/>
      <c r="U120" s="73"/>
      <c r="V120" s="74"/>
      <c r="W120" s="37"/>
    </row>
    <row r="121" spans="1:23" ht="15.75" thickBot="1" x14ac:dyDescent="0.3"/>
    <row r="122" spans="1:23" ht="15" customHeight="1" thickBot="1" x14ac:dyDescent="0.3">
      <c r="A122" s="913"/>
      <c r="B122" s="913"/>
      <c r="C122" s="914"/>
      <c r="D122" s="973" t="s">
        <v>1</v>
      </c>
      <c r="E122" s="974"/>
      <c r="F122" s="975" t="s">
        <v>4</v>
      </c>
      <c r="G122" s="976"/>
      <c r="H122" s="961" t="s">
        <v>5</v>
      </c>
      <c r="I122" s="964"/>
      <c r="J122" s="975" t="s">
        <v>6</v>
      </c>
      <c r="K122" s="976"/>
      <c r="L122" s="975" t="s">
        <v>7</v>
      </c>
      <c r="M122" s="976"/>
      <c r="N122" s="975" t="s">
        <v>8</v>
      </c>
      <c r="O122" s="976"/>
      <c r="P122" s="379"/>
      <c r="Q122" s="916" t="s">
        <v>12</v>
      </c>
      <c r="R122" s="937"/>
      <c r="S122" s="916" t="s">
        <v>34</v>
      </c>
      <c r="T122" s="937"/>
      <c r="U122" s="916" t="s">
        <v>36</v>
      </c>
      <c r="V122" s="937"/>
      <c r="W122" s="35"/>
    </row>
    <row r="123" spans="1:23" ht="15.75" thickBot="1" x14ac:dyDescent="0.3">
      <c r="A123" s="900"/>
      <c r="B123" s="900"/>
      <c r="C123" s="901"/>
      <c r="D123" s="6" t="s">
        <v>2</v>
      </c>
      <c r="E123" s="7" t="s">
        <v>3</v>
      </c>
      <c r="F123" s="6" t="s">
        <v>2</v>
      </c>
      <c r="G123" s="7" t="s">
        <v>3</v>
      </c>
      <c r="H123" s="6" t="s">
        <v>2</v>
      </c>
      <c r="I123" s="7" t="s">
        <v>3</v>
      </c>
      <c r="J123" s="6" t="s">
        <v>2</v>
      </c>
      <c r="K123" s="7" t="s">
        <v>3</v>
      </c>
      <c r="L123" s="6" t="s">
        <v>2</v>
      </c>
      <c r="M123" s="7" t="s">
        <v>3</v>
      </c>
      <c r="N123" s="6" t="s">
        <v>2</v>
      </c>
      <c r="O123" s="7" t="s">
        <v>3</v>
      </c>
      <c r="P123" s="11" t="s">
        <v>3</v>
      </c>
      <c r="Q123" s="12" t="s">
        <v>2</v>
      </c>
      <c r="R123" s="13" t="s">
        <v>3</v>
      </c>
      <c r="S123" s="12" t="s">
        <v>2</v>
      </c>
      <c r="T123" s="13" t="s">
        <v>3</v>
      </c>
      <c r="U123" s="12" t="s">
        <v>2</v>
      </c>
      <c r="V123" s="13" t="s">
        <v>3</v>
      </c>
      <c r="W123" s="36"/>
    </row>
    <row r="124" spans="1:23" ht="15.75" x14ac:dyDescent="0.25">
      <c r="A124" s="1">
        <v>18</v>
      </c>
      <c r="B124" s="3"/>
      <c r="C124" s="2"/>
      <c r="D124" s="8"/>
      <c r="E124" s="4"/>
      <c r="F124" s="9"/>
      <c r="G124" s="4"/>
      <c r="H124" s="8"/>
      <c r="I124" s="4"/>
      <c r="J124" s="5"/>
      <c r="K124" s="4"/>
      <c r="L124" s="5"/>
      <c r="M124" s="4"/>
      <c r="N124" s="5"/>
      <c r="O124" s="4"/>
      <c r="P124" s="10"/>
      <c r="Q124" s="5"/>
      <c r="R124" s="14"/>
      <c r="S124" s="37"/>
      <c r="T124" s="37"/>
      <c r="U124" s="37"/>
      <c r="V124" s="37"/>
      <c r="W124" s="37"/>
    </row>
  </sheetData>
  <sortState ref="C4:C23">
    <sortCondition ref="C4:C23"/>
  </sortState>
  <mergeCells count="227">
    <mergeCell ref="AZ2:AZ3"/>
    <mergeCell ref="BJ2:BL2"/>
    <mergeCell ref="BG2:BI2"/>
    <mergeCell ref="BD2:BF2"/>
    <mergeCell ref="BA2:BC2"/>
    <mergeCell ref="S122:T122"/>
    <mergeCell ref="U122:V122"/>
    <mergeCell ref="L122:M122"/>
    <mergeCell ref="N122:O122"/>
    <mergeCell ref="Q122:R122"/>
    <mergeCell ref="L78:O78"/>
    <mergeCell ref="P78:S78"/>
    <mergeCell ref="T78:W78"/>
    <mergeCell ref="X78:AA78"/>
    <mergeCell ref="AB78:AE78"/>
    <mergeCell ref="AF78:AI78"/>
    <mergeCell ref="L74:O74"/>
    <mergeCell ref="P74:S74"/>
    <mergeCell ref="T74:W74"/>
    <mergeCell ref="X74:AA74"/>
    <mergeCell ref="AB74:AE74"/>
    <mergeCell ref="AF74:AI74"/>
    <mergeCell ref="L86:O86"/>
    <mergeCell ref="P86:S86"/>
    <mergeCell ref="A122:C123"/>
    <mergeCell ref="D122:E122"/>
    <mergeCell ref="F122:G122"/>
    <mergeCell ref="H122:I122"/>
    <mergeCell ref="J122:K122"/>
    <mergeCell ref="S114:T114"/>
    <mergeCell ref="U114:V114"/>
    <mergeCell ref="A118:C119"/>
    <mergeCell ref="D118:E118"/>
    <mergeCell ref="F118:G118"/>
    <mergeCell ref="H118:I118"/>
    <mergeCell ref="J118:K118"/>
    <mergeCell ref="L118:M118"/>
    <mergeCell ref="N118:O118"/>
    <mergeCell ref="Q118:R118"/>
    <mergeCell ref="S118:T118"/>
    <mergeCell ref="U118:V118"/>
    <mergeCell ref="L114:M114"/>
    <mergeCell ref="N114:O114"/>
    <mergeCell ref="Q114:R114"/>
    <mergeCell ref="A114:C115"/>
    <mergeCell ref="D114:E114"/>
    <mergeCell ref="F114:G114"/>
    <mergeCell ref="H114:I114"/>
    <mergeCell ref="J114:K114"/>
    <mergeCell ref="A78:C79"/>
    <mergeCell ref="A74:C75"/>
    <mergeCell ref="A86:C87"/>
    <mergeCell ref="A82:C83"/>
    <mergeCell ref="A94:C95"/>
    <mergeCell ref="A90:C91"/>
    <mergeCell ref="A102:C103"/>
    <mergeCell ref="A98:C99"/>
    <mergeCell ref="A110:C111"/>
    <mergeCell ref="A106:C107"/>
    <mergeCell ref="D78:G78"/>
    <mergeCell ref="H78:K78"/>
    <mergeCell ref="D74:G74"/>
    <mergeCell ref="H74:K74"/>
    <mergeCell ref="D86:G86"/>
    <mergeCell ref="H86:K86"/>
    <mergeCell ref="D94:G94"/>
    <mergeCell ref="H94:K94"/>
    <mergeCell ref="D102:G102"/>
    <mergeCell ref="H102:K102"/>
    <mergeCell ref="D110:G110"/>
    <mergeCell ref="H110:K110"/>
    <mergeCell ref="A38:C39"/>
    <mergeCell ref="A34:C35"/>
    <mergeCell ref="A46:C47"/>
    <mergeCell ref="A42:C43"/>
    <mergeCell ref="A54:C55"/>
    <mergeCell ref="A50:C51"/>
    <mergeCell ref="A62:C63"/>
    <mergeCell ref="A58:C59"/>
    <mergeCell ref="A70:C71"/>
    <mergeCell ref="A66:C67"/>
    <mergeCell ref="A27:C27"/>
    <mergeCell ref="AL2:AV2"/>
    <mergeCell ref="A1:AI1"/>
    <mergeCell ref="A2:C3"/>
    <mergeCell ref="D2:G2"/>
    <mergeCell ref="H2:K2"/>
    <mergeCell ref="L2:O2"/>
    <mergeCell ref="P2:S2"/>
    <mergeCell ref="T2:W2"/>
    <mergeCell ref="X2:AA2"/>
    <mergeCell ref="AB2:AE2"/>
    <mergeCell ref="AF2:AI2"/>
    <mergeCell ref="D38:G38"/>
    <mergeCell ref="H38:K38"/>
    <mergeCell ref="L38:O38"/>
    <mergeCell ref="P38:S38"/>
    <mergeCell ref="T38:W38"/>
    <mergeCell ref="X38:AA38"/>
    <mergeCell ref="AB38:AE38"/>
    <mergeCell ref="AF38:AI38"/>
    <mergeCell ref="D34:G34"/>
    <mergeCell ref="H34:K34"/>
    <mergeCell ref="L34:O34"/>
    <mergeCell ref="P34:S34"/>
    <mergeCell ref="T34:W34"/>
    <mergeCell ref="X34:AA34"/>
    <mergeCell ref="AB34:AE34"/>
    <mergeCell ref="AF34:AI34"/>
    <mergeCell ref="D46:G46"/>
    <mergeCell ref="H46:K46"/>
    <mergeCell ref="L46:O46"/>
    <mergeCell ref="P46:S46"/>
    <mergeCell ref="T46:W46"/>
    <mergeCell ref="X46:AA46"/>
    <mergeCell ref="AB46:AE46"/>
    <mergeCell ref="AF46:AI46"/>
    <mergeCell ref="D42:G42"/>
    <mergeCell ref="H42:K42"/>
    <mergeCell ref="L42:O42"/>
    <mergeCell ref="P42:S42"/>
    <mergeCell ref="T42:W42"/>
    <mergeCell ref="X42:AA42"/>
    <mergeCell ref="AB42:AE42"/>
    <mergeCell ref="AF42:AI42"/>
    <mergeCell ref="D54:G54"/>
    <mergeCell ref="H54:K54"/>
    <mergeCell ref="L54:O54"/>
    <mergeCell ref="P54:S54"/>
    <mergeCell ref="T54:W54"/>
    <mergeCell ref="X54:AA54"/>
    <mergeCell ref="AB54:AE54"/>
    <mergeCell ref="AF54:AI54"/>
    <mergeCell ref="D50:G50"/>
    <mergeCell ref="H50:K50"/>
    <mergeCell ref="L50:O50"/>
    <mergeCell ref="P50:S50"/>
    <mergeCell ref="T50:W50"/>
    <mergeCell ref="X50:AA50"/>
    <mergeCell ref="AB50:AE50"/>
    <mergeCell ref="AF50:AI50"/>
    <mergeCell ref="D62:G62"/>
    <mergeCell ref="H62:K62"/>
    <mergeCell ref="L62:O62"/>
    <mergeCell ref="P62:S62"/>
    <mergeCell ref="T62:W62"/>
    <mergeCell ref="X62:AA62"/>
    <mergeCell ref="AB62:AE62"/>
    <mergeCell ref="AF62:AI62"/>
    <mergeCell ref="D58:G58"/>
    <mergeCell ref="H58:K58"/>
    <mergeCell ref="L58:O58"/>
    <mergeCell ref="P58:S58"/>
    <mergeCell ref="T58:W58"/>
    <mergeCell ref="X58:AA58"/>
    <mergeCell ref="AB58:AE58"/>
    <mergeCell ref="AF58:AI58"/>
    <mergeCell ref="D70:G70"/>
    <mergeCell ref="H70:K70"/>
    <mergeCell ref="L70:O70"/>
    <mergeCell ref="P70:S70"/>
    <mergeCell ref="T70:W70"/>
    <mergeCell ref="X70:AA70"/>
    <mergeCell ref="AB70:AE70"/>
    <mergeCell ref="AF70:AI70"/>
    <mergeCell ref="D66:G66"/>
    <mergeCell ref="H66:K66"/>
    <mergeCell ref="L66:O66"/>
    <mergeCell ref="P66:S66"/>
    <mergeCell ref="T66:W66"/>
    <mergeCell ref="X66:AA66"/>
    <mergeCell ref="AB66:AE66"/>
    <mergeCell ref="AF66:AI66"/>
    <mergeCell ref="T86:W86"/>
    <mergeCell ref="X86:AA86"/>
    <mergeCell ref="AB86:AE86"/>
    <mergeCell ref="AF86:AI86"/>
    <mergeCell ref="D82:G82"/>
    <mergeCell ref="H82:K82"/>
    <mergeCell ref="L82:O82"/>
    <mergeCell ref="P82:S82"/>
    <mergeCell ref="T82:W82"/>
    <mergeCell ref="X82:AA82"/>
    <mergeCell ref="AB82:AE82"/>
    <mergeCell ref="AF82:AI82"/>
    <mergeCell ref="L94:O94"/>
    <mergeCell ref="P94:S94"/>
    <mergeCell ref="T94:W94"/>
    <mergeCell ref="X94:AA94"/>
    <mergeCell ref="AB94:AE94"/>
    <mergeCell ref="AF94:AI94"/>
    <mergeCell ref="D90:G90"/>
    <mergeCell ref="H90:K90"/>
    <mergeCell ref="L90:O90"/>
    <mergeCell ref="P90:S90"/>
    <mergeCell ref="T90:W90"/>
    <mergeCell ref="X90:AA90"/>
    <mergeCell ref="AB90:AE90"/>
    <mergeCell ref="AF90:AI90"/>
    <mergeCell ref="L102:O102"/>
    <mergeCell ref="P102:S102"/>
    <mergeCell ref="T102:W102"/>
    <mergeCell ref="X102:AA102"/>
    <mergeCell ref="AB102:AE102"/>
    <mergeCell ref="AF102:AI102"/>
    <mergeCell ref="D98:G98"/>
    <mergeCell ref="H98:K98"/>
    <mergeCell ref="L98:O98"/>
    <mergeCell ref="P98:S98"/>
    <mergeCell ref="T98:W98"/>
    <mergeCell ref="X98:AA98"/>
    <mergeCell ref="AB98:AE98"/>
    <mergeCell ref="AF98:AI98"/>
    <mergeCell ref="L110:O110"/>
    <mergeCell ref="P110:S110"/>
    <mergeCell ref="T110:W110"/>
    <mergeCell ref="X110:AA110"/>
    <mergeCell ref="AB110:AE110"/>
    <mergeCell ref="AF110:AI110"/>
    <mergeCell ref="D106:G106"/>
    <mergeCell ref="H106:K106"/>
    <mergeCell ref="L106:O106"/>
    <mergeCell ref="P106:S106"/>
    <mergeCell ref="T106:W106"/>
    <mergeCell ref="X106:AA106"/>
    <mergeCell ref="AB106:AE106"/>
    <mergeCell ref="AF106:AI106"/>
  </mergeCells>
  <pageMargins left="0.25" right="0.25" top="0.75" bottom="0.75" header="0.3" footer="0.3"/>
  <pageSetup paperSize="9" scale="40" fitToHeight="0" orientation="landscape" verticalDpi="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70"/>
  <sheetViews>
    <sheetView zoomScale="80" zoomScaleNormal="80" workbookViewId="0">
      <selection activeCell="M12" sqref="M12"/>
    </sheetView>
  </sheetViews>
  <sheetFormatPr defaultRowHeight="15" x14ac:dyDescent="0.25"/>
  <cols>
    <col min="1" max="1" width="20.140625" bestFit="1" customWidth="1"/>
  </cols>
  <sheetData>
    <row r="1" spans="1:36" ht="15.75" thickBot="1" x14ac:dyDescent="0.3">
      <c r="A1" s="988" t="s">
        <v>921</v>
      </c>
      <c r="B1" s="989"/>
      <c r="C1" s="989"/>
      <c r="D1" s="989"/>
      <c r="E1" s="989"/>
      <c r="F1" s="989"/>
      <c r="G1" s="989"/>
      <c r="H1" s="989"/>
      <c r="I1" s="989"/>
      <c r="J1" s="989"/>
      <c r="K1" s="989"/>
      <c r="L1" s="989"/>
      <c r="M1" s="989"/>
      <c r="N1" s="989"/>
      <c r="O1" s="989"/>
      <c r="P1" s="989"/>
      <c r="Q1" s="989"/>
      <c r="R1" s="989"/>
      <c r="S1" s="989"/>
      <c r="T1" s="989"/>
      <c r="U1" s="989"/>
      <c r="V1" s="989"/>
      <c r="W1" s="990"/>
    </row>
    <row r="2" spans="1:36" ht="19.5" thickBot="1" x14ac:dyDescent="0.35">
      <c r="A2" s="991" t="s">
        <v>766</v>
      </c>
      <c r="B2" s="992"/>
      <c r="C2" s="992"/>
      <c r="D2" s="992"/>
      <c r="E2" s="992"/>
      <c r="F2" s="992"/>
      <c r="G2" s="992"/>
      <c r="H2" s="992"/>
      <c r="I2" s="992"/>
      <c r="J2" s="992"/>
      <c r="K2" s="992"/>
      <c r="L2" s="992"/>
      <c r="M2" s="992"/>
      <c r="N2" s="992"/>
      <c r="O2" s="992"/>
      <c r="P2" s="992"/>
      <c r="Q2" s="992"/>
      <c r="R2" s="992"/>
      <c r="S2" s="992"/>
      <c r="T2" s="992"/>
      <c r="U2" s="992"/>
      <c r="V2" s="992"/>
      <c r="W2" s="993"/>
      <c r="Y2" s="986" t="s">
        <v>7</v>
      </c>
      <c r="Z2" s="986"/>
      <c r="AA2" s="986"/>
      <c r="AB2" s="986"/>
      <c r="AC2" s="986"/>
      <c r="AD2" s="986"/>
      <c r="AE2" s="986"/>
      <c r="AF2" s="986"/>
      <c r="AG2" s="986"/>
      <c r="AH2" s="986"/>
      <c r="AI2" s="986"/>
      <c r="AJ2" s="986"/>
    </row>
    <row r="3" spans="1:36" ht="40.5" customHeight="1" thickBot="1" x14ac:dyDescent="0.3">
      <c r="A3" s="864" t="s">
        <v>14</v>
      </c>
      <c r="B3" s="996" t="s">
        <v>15</v>
      </c>
      <c r="C3" s="997"/>
      <c r="D3" s="996" t="s">
        <v>52</v>
      </c>
      <c r="E3" s="997"/>
      <c r="F3" s="996" t="s">
        <v>16</v>
      </c>
      <c r="G3" s="997"/>
      <c r="H3" s="996" t="s">
        <v>731</v>
      </c>
      <c r="I3" s="997"/>
      <c r="J3" s="996" t="s">
        <v>736</v>
      </c>
      <c r="K3" s="997"/>
      <c r="L3" s="996" t="s">
        <v>18</v>
      </c>
      <c r="M3" s="997"/>
      <c r="N3" s="1000" t="s">
        <v>49</v>
      </c>
      <c r="O3" s="1001"/>
      <c r="P3" s="1000" t="s">
        <v>737</v>
      </c>
      <c r="Q3" s="1001"/>
      <c r="R3" s="1000" t="s">
        <v>738</v>
      </c>
      <c r="S3" s="1001"/>
      <c r="T3" s="987" t="s">
        <v>771</v>
      </c>
      <c r="U3" s="915"/>
      <c r="V3" s="998" t="s">
        <v>732</v>
      </c>
      <c r="W3" s="999"/>
      <c r="Y3" s="263" t="s">
        <v>772</v>
      </c>
      <c r="Z3" s="264" t="s">
        <v>15</v>
      </c>
      <c r="AA3" s="264" t="s">
        <v>52</v>
      </c>
      <c r="AB3" s="264" t="s">
        <v>16</v>
      </c>
      <c r="AC3" s="264" t="s">
        <v>731</v>
      </c>
      <c r="AD3" s="264" t="s">
        <v>736</v>
      </c>
      <c r="AE3" s="264" t="s">
        <v>18</v>
      </c>
      <c r="AF3" s="310" t="s">
        <v>49</v>
      </c>
      <c r="AG3" s="310" t="s">
        <v>737</v>
      </c>
      <c r="AH3" s="310" t="s">
        <v>738</v>
      </c>
      <c r="AI3" s="449" t="s">
        <v>771</v>
      </c>
      <c r="AJ3" s="311" t="s">
        <v>732</v>
      </c>
    </row>
    <row r="4" spans="1:36" ht="15.75" x14ac:dyDescent="0.25">
      <c r="A4" s="440" t="s">
        <v>733</v>
      </c>
      <c r="B4" s="862">
        <v>32</v>
      </c>
      <c r="C4" s="851"/>
      <c r="D4" s="671">
        <v>26</v>
      </c>
      <c r="E4" s="671"/>
      <c r="F4" s="672">
        <v>17.74074074074074</v>
      </c>
      <c r="G4" s="672"/>
      <c r="H4" s="672">
        <v>21.875</v>
      </c>
      <c r="I4" s="672"/>
      <c r="J4" s="672">
        <v>55.439814814814817</v>
      </c>
      <c r="K4" s="672"/>
      <c r="L4" s="671">
        <v>2</v>
      </c>
      <c r="M4" s="671"/>
      <c r="N4" s="672">
        <v>7.4074074074074074</v>
      </c>
      <c r="O4" s="672"/>
      <c r="P4" s="672">
        <v>3.4444444444444446</v>
      </c>
      <c r="Q4" s="672"/>
      <c r="R4" s="672">
        <v>4.1481481481481479</v>
      </c>
      <c r="S4" s="672"/>
      <c r="T4" s="852">
        <v>0.70370370370370305</v>
      </c>
      <c r="U4" s="852"/>
      <c r="V4" s="839">
        <v>1</v>
      </c>
      <c r="W4" s="44"/>
      <c r="Y4" s="458">
        <v>5</v>
      </c>
      <c r="Z4" s="432"/>
      <c r="AA4" s="429"/>
      <c r="AB4" s="430"/>
      <c r="AC4" s="430"/>
      <c r="AD4" s="430"/>
      <c r="AE4" s="429"/>
      <c r="AF4" s="430"/>
      <c r="AG4" s="430"/>
      <c r="AH4" s="430"/>
      <c r="AI4" s="450"/>
      <c r="AJ4" s="451"/>
    </row>
    <row r="5" spans="1:36" ht="15.75" x14ac:dyDescent="0.25">
      <c r="A5" s="441" t="s">
        <v>4</v>
      </c>
      <c r="B5" s="434">
        <v>38</v>
      </c>
      <c r="C5" s="31">
        <v>45</v>
      </c>
      <c r="D5" s="30">
        <v>32</v>
      </c>
      <c r="E5" s="30">
        <v>36</v>
      </c>
      <c r="F5" s="32">
        <v>16.407407407407408</v>
      </c>
      <c r="G5" s="32">
        <v>21.9</v>
      </c>
      <c r="H5" s="32">
        <v>34.210526315789473</v>
      </c>
      <c r="I5" s="32">
        <v>37.799999999999997</v>
      </c>
      <c r="J5" s="32">
        <v>43.177387914230003</v>
      </c>
      <c r="K5" s="32">
        <v>43.2</v>
      </c>
      <c r="L5" s="30">
        <v>7</v>
      </c>
      <c r="M5" s="30">
        <v>7</v>
      </c>
      <c r="N5" s="32">
        <v>25.925925925925927</v>
      </c>
      <c r="O5" s="32">
        <v>28</v>
      </c>
      <c r="P5" s="32">
        <v>2.6296296296296298</v>
      </c>
      <c r="Q5" s="32">
        <v>3</v>
      </c>
      <c r="R5" s="32">
        <v>3.5555555555555554</v>
      </c>
      <c r="S5" s="32">
        <v>3.7</v>
      </c>
      <c r="T5" s="20">
        <v>0.9259259259259256</v>
      </c>
      <c r="U5" s="20">
        <v>0.7</v>
      </c>
      <c r="V5" s="837">
        <v>3</v>
      </c>
      <c r="W5" s="14">
        <v>3</v>
      </c>
      <c r="Y5" s="459">
        <v>6</v>
      </c>
      <c r="Z5" s="30">
        <v>29</v>
      </c>
      <c r="AA5" s="30">
        <v>19</v>
      </c>
      <c r="AB5" s="32">
        <v>12.823529411764707</v>
      </c>
      <c r="AC5" s="32">
        <v>37.931034482758619</v>
      </c>
      <c r="AD5" s="32">
        <v>44.219066937119678</v>
      </c>
      <c r="AE5" s="30">
        <v>5</v>
      </c>
      <c r="AF5" s="32">
        <v>29.411764705882351</v>
      </c>
      <c r="AG5" s="32">
        <v>2.8235294117647061</v>
      </c>
      <c r="AH5" s="32">
        <v>3.9411764705882355</v>
      </c>
      <c r="AI5" s="452">
        <v>1.1176470588235294</v>
      </c>
      <c r="AJ5" s="453">
        <v>4</v>
      </c>
    </row>
    <row r="6" spans="1:36" ht="15.75" x14ac:dyDescent="0.25">
      <c r="A6" s="441" t="s">
        <v>5</v>
      </c>
      <c r="B6" s="434">
        <v>20</v>
      </c>
      <c r="C6" s="31">
        <v>20</v>
      </c>
      <c r="D6" s="30">
        <v>16</v>
      </c>
      <c r="E6" s="30">
        <v>15</v>
      </c>
      <c r="F6" s="32">
        <v>7.9629629629629628</v>
      </c>
      <c r="G6" s="32">
        <v>6.7</v>
      </c>
      <c r="H6" s="32">
        <v>25</v>
      </c>
      <c r="I6" s="32">
        <v>30</v>
      </c>
      <c r="J6" s="32">
        <v>39.814814814814817</v>
      </c>
      <c r="K6" s="32">
        <v>30</v>
      </c>
      <c r="L6" s="30">
        <v>6</v>
      </c>
      <c r="M6" s="30">
        <v>9</v>
      </c>
      <c r="N6" s="32">
        <v>22.222222222222221</v>
      </c>
      <c r="O6" s="32">
        <v>36</v>
      </c>
      <c r="P6" s="32">
        <v>3.074074074074074</v>
      </c>
      <c r="Q6" s="32">
        <v>3</v>
      </c>
      <c r="R6" s="32">
        <v>3.7777777777777777</v>
      </c>
      <c r="S6" s="32">
        <v>3.7</v>
      </c>
      <c r="T6" s="20">
        <v>0.70370370370370372</v>
      </c>
      <c r="U6" s="20">
        <v>0.7</v>
      </c>
      <c r="V6" s="837">
        <v>2</v>
      </c>
      <c r="W6" s="14">
        <v>2</v>
      </c>
      <c r="Y6" s="459">
        <v>7</v>
      </c>
      <c r="Z6" s="454">
        <v>28</v>
      </c>
      <c r="AA6" s="454">
        <v>21</v>
      </c>
      <c r="AB6" s="452">
        <v>11.045454545454545</v>
      </c>
      <c r="AC6" s="452">
        <v>39.285714285714285</v>
      </c>
      <c r="AD6" s="452">
        <v>39.448051948051955</v>
      </c>
      <c r="AE6" s="454">
        <v>13</v>
      </c>
      <c r="AF6" s="454">
        <v>65</v>
      </c>
      <c r="AG6" s="452">
        <v>2.4545454545454546</v>
      </c>
      <c r="AH6" s="452">
        <v>3.5</v>
      </c>
      <c r="AI6" s="452">
        <v>1.0454545454545454</v>
      </c>
      <c r="AJ6" s="453">
        <v>5</v>
      </c>
    </row>
    <row r="7" spans="1:36" ht="15.75" x14ac:dyDescent="0.25">
      <c r="A7" s="441" t="s">
        <v>7</v>
      </c>
      <c r="B7" s="434"/>
      <c r="C7" s="31">
        <v>29</v>
      </c>
      <c r="D7" s="30"/>
      <c r="E7" s="30">
        <v>24</v>
      </c>
      <c r="F7" s="32"/>
      <c r="G7" s="32">
        <v>15.9</v>
      </c>
      <c r="H7" s="32"/>
      <c r="I7" s="32">
        <v>37.799999999999997</v>
      </c>
      <c r="J7" s="32"/>
      <c r="K7" s="32">
        <v>54.9</v>
      </c>
      <c r="L7" s="30"/>
      <c r="M7" s="30">
        <v>2</v>
      </c>
      <c r="N7" s="32"/>
      <c r="O7" s="32">
        <v>8</v>
      </c>
      <c r="P7" s="32"/>
      <c r="Q7" s="32">
        <v>3.2</v>
      </c>
      <c r="R7" s="32"/>
      <c r="S7" s="32">
        <v>3.5</v>
      </c>
      <c r="T7" s="20"/>
      <c r="U7" s="20">
        <v>0.3</v>
      </c>
      <c r="V7" s="837"/>
      <c r="W7" s="14">
        <v>4</v>
      </c>
      <c r="Y7" s="459"/>
      <c r="Z7" s="454"/>
      <c r="AA7" s="454"/>
      <c r="AB7" s="452"/>
      <c r="AC7" s="452"/>
      <c r="AD7" s="452"/>
      <c r="AE7" s="454"/>
      <c r="AF7" s="454"/>
      <c r="AG7" s="452"/>
      <c r="AH7" s="452"/>
      <c r="AI7" s="452"/>
      <c r="AJ7" s="453"/>
    </row>
    <row r="8" spans="1:36" ht="16.5" thickBot="1" x14ac:dyDescent="0.3">
      <c r="A8" s="442" t="s">
        <v>34</v>
      </c>
      <c r="B8" s="863"/>
      <c r="C8" s="420">
        <v>15</v>
      </c>
      <c r="D8" s="279"/>
      <c r="E8" s="279">
        <v>15</v>
      </c>
      <c r="F8" s="262"/>
      <c r="G8" s="262">
        <v>4.4000000000000004</v>
      </c>
      <c r="H8" s="262"/>
      <c r="I8" s="262">
        <v>20</v>
      </c>
      <c r="J8" s="262"/>
      <c r="K8" s="262">
        <v>29.3</v>
      </c>
      <c r="L8" s="279"/>
      <c r="M8" s="279">
        <v>9</v>
      </c>
      <c r="N8" s="262"/>
      <c r="O8" s="262">
        <v>36</v>
      </c>
      <c r="P8" s="262"/>
      <c r="Q8" s="262">
        <v>2.9</v>
      </c>
      <c r="R8" s="262"/>
      <c r="S8" s="262">
        <v>4</v>
      </c>
      <c r="T8" s="447"/>
      <c r="U8" s="447">
        <v>1</v>
      </c>
      <c r="V8" s="421"/>
      <c r="W8" s="142">
        <v>1</v>
      </c>
      <c r="Y8" s="459"/>
      <c r="Z8" s="454"/>
      <c r="AA8" s="454"/>
      <c r="AB8" s="452"/>
      <c r="AC8" s="452"/>
      <c r="AD8" s="452"/>
      <c r="AE8" s="454"/>
      <c r="AF8" s="454"/>
      <c r="AG8" s="452"/>
      <c r="AH8" s="452"/>
      <c r="AI8" s="452"/>
      <c r="AJ8" s="453"/>
    </row>
    <row r="9" spans="1:36" ht="16.5" thickBot="1" x14ac:dyDescent="0.3">
      <c r="A9" s="994" t="s">
        <v>767</v>
      </c>
      <c r="B9" s="992"/>
      <c r="C9" s="992"/>
      <c r="D9" s="992"/>
      <c r="E9" s="992"/>
      <c r="F9" s="992"/>
      <c r="G9" s="992"/>
      <c r="H9" s="992"/>
      <c r="I9" s="992"/>
      <c r="J9" s="992"/>
      <c r="K9" s="992"/>
      <c r="L9" s="992"/>
      <c r="M9" s="992"/>
      <c r="N9" s="992"/>
      <c r="O9" s="992"/>
      <c r="P9" s="992"/>
      <c r="Q9" s="992"/>
      <c r="R9" s="992"/>
      <c r="S9" s="992"/>
      <c r="T9" s="992"/>
      <c r="U9" s="992"/>
      <c r="V9" s="992"/>
      <c r="W9" s="993"/>
      <c r="Y9" s="459">
        <v>8</v>
      </c>
      <c r="Z9" s="454">
        <v>28</v>
      </c>
      <c r="AA9" s="454">
        <v>18</v>
      </c>
      <c r="AB9" s="452">
        <v>9.5</v>
      </c>
      <c r="AC9" s="452">
        <v>32.142857142857146</v>
      </c>
      <c r="AD9" s="452">
        <v>33.928571428571431</v>
      </c>
      <c r="AE9" s="454">
        <v>17</v>
      </c>
      <c r="AF9" s="452">
        <v>65.384615384615387</v>
      </c>
      <c r="AG9" s="452">
        <v>2.3076923076923075</v>
      </c>
      <c r="AH9" s="452">
        <v>3.5454545454545454</v>
      </c>
      <c r="AI9" s="452">
        <v>1.2377622377622379</v>
      </c>
      <c r="AJ9" s="453">
        <v>6</v>
      </c>
    </row>
    <row r="10" spans="1:36" ht="16.5" thickBot="1" x14ac:dyDescent="0.3">
      <c r="A10" s="849" t="s">
        <v>4</v>
      </c>
      <c r="B10" s="853">
        <v>45</v>
      </c>
      <c r="C10" s="854">
        <v>51</v>
      </c>
      <c r="D10" s="671">
        <v>31</v>
      </c>
      <c r="E10" s="671">
        <v>40</v>
      </c>
      <c r="F10" s="672">
        <v>14.352941176470589</v>
      </c>
      <c r="G10" s="672">
        <v>27.4</v>
      </c>
      <c r="H10" s="672">
        <v>37.777777777777779</v>
      </c>
      <c r="I10" s="672">
        <v>47.1</v>
      </c>
      <c r="J10" s="672">
        <v>31.895424836601311</v>
      </c>
      <c r="K10" s="672">
        <v>53.8</v>
      </c>
      <c r="L10" s="671">
        <v>11</v>
      </c>
      <c r="M10" s="671">
        <v>25</v>
      </c>
      <c r="N10" s="672">
        <v>64.705882352941174</v>
      </c>
      <c r="O10" s="672">
        <v>3.2</v>
      </c>
      <c r="P10" s="672">
        <v>2.1176470588235294</v>
      </c>
      <c r="Q10" s="672">
        <v>4.2</v>
      </c>
      <c r="R10" s="672">
        <v>3.9411764705882355</v>
      </c>
      <c r="S10" s="672">
        <v>4</v>
      </c>
      <c r="T10" s="852">
        <v>1.8235294117647061</v>
      </c>
      <c r="U10" s="852">
        <v>1</v>
      </c>
      <c r="V10" s="839">
        <v>3</v>
      </c>
      <c r="W10" s="44">
        <v>4</v>
      </c>
      <c r="Y10" s="460">
        <v>9</v>
      </c>
      <c r="Z10" s="455">
        <v>35</v>
      </c>
      <c r="AA10" s="455">
        <v>23</v>
      </c>
      <c r="AB10" s="456">
        <v>12.2</v>
      </c>
      <c r="AC10" s="456">
        <v>37.142857142857146</v>
      </c>
      <c r="AD10" s="456">
        <v>31.688311688311693</v>
      </c>
      <c r="AE10" s="455">
        <v>11</v>
      </c>
      <c r="AF10" s="455">
        <v>55</v>
      </c>
      <c r="AG10" s="456">
        <v>2.2999999999999998</v>
      </c>
      <c r="AH10" s="456">
        <v>4.0999999999999996</v>
      </c>
      <c r="AI10" s="456">
        <v>1.7999999999999998</v>
      </c>
      <c r="AJ10" s="457">
        <v>5</v>
      </c>
    </row>
    <row r="11" spans="1:36" ht="19.5" thickBot="1" x14ac:dyDescent="0.35">
      <c r="A11" s="843" t="s">
        <v>5</v>
      </c>
      <c r="B11" s="270">
        <v>20</v>
      </c>
      <c r="C11" s="31">
        <v>16</v>
      </c>
      <c r="D11" s="30">
        <v>14</v>
      </c>
      <c r="E11" s="30">
        <v>15</v>
      </c>
      <c r="F11" s="32">
        <v>7.1764705882352944</v>
      </c>
      <c r="G11" s="32">
        <v>7</v>
      </c>
      <c r="H11" s="32">
        <v>30</v>
      </c>
      <c r="I11" s="32">
        <v>31.3</v>
      </c>
      <c r="J11" s="32">
        <v>35.882352941176471</v>
      </c>
      <c r="K11" s="32">
        <v>43.8</v>
      </c>
      <c r="L11" s="30">
        <v>9</v>
      </c>
      <c r="M11" s="30">
        <v>50</v>
      </c>
      <c r="N11" s="32">
        <v>52.941176470588232</v>
      </c>
      <c r="O11" s="32">
        <v>2.9</v>
      </c>
      <c r="P11" s="32">
        <v>2.7058823529411766</v>
      </c>
      <c r="Q11" s="32">
        <v>3.9</v>
      </c>
      <c r="R11" s="32">
        <v>4.2941176470588234</v>
      </c>
      <c r="S11" s="32">
        <v>1</v>
      </c>
      <c r="T11" s="20">
        <v>1.5882352941176467</v>
      </c>
      <c r="U11" s="20">
        <v>0.9</v>
      </c>
      <c r="V11" s="837">
        <v>2</v>
      </c>
      <c r="W11" s="14">
        <v>1</v>
      </c>
      <c r="Y11" s="986" t="s">
        <v>4</v>
      </c>
      <c r="Z11" s="986"/>
      <c r="AA11" s="986"/>
      <c r="AB11" s="986"/>
      <c r="AC11" s="986"/>
      <c r="AD11" s="986"/>
      <c r="AE11" s="986"/>
      <c r="AF11" s="986"/>
      <c r="AG11" s="986"/>
      <c r="AH11" s="986"/>
      <c r="AI11" s="986"/>
      <c r="AJ11" s="986"/>
    </row>
    <row r="12" spans="1:36" ht="18.75" customHeight="1" thickBot="1" x14ac:dyDescent="0.3">
      <c r="A12" s="843" t="s">
        <v>7</v>
      </c>
      <c r="B12" s="270">
        <v>29</v>
      </c>
      <c r="C12" s="31">
        <v>28</v>
      </c>
      <c r="D12" s="30">
        <v>19</v>
      </c>
      <c r="E12" s="30">
        <v>24</v>
      </c>
      <c r="F12" s="32">
        <v>12.823529411764707</v>
      </c>
      <c r="G12" s="32">
        <v>16.2</v>
      </c>
      <c r="H12" s="32">
        <v>37.931034482758619</v>
      </c>
      <c r="I12" s="32">
        <v>39.299999999999997</v>
      </c>
      <c r="J12" s="32">
        <v>44.219066937119678</v>
      </c>
      <c r="K12" s="32">
        <v>57.9</v>
      </c>
      <c r="L12" s="30">
        <v>5</v>
      </c>
      <c r="M12" s="30">
        <v>21.4</v>
      </c>
      <c r="N12" s="32">
        <v>29.411764705882351</v>
      </c>
      <c r="O12" s="32">
        <v>3.4</v>
      </c>
      <c r="P12" s="32">
        <v>2.8235294117647061</v>
      </c>
      <c r="Q12" s="32">
        <v>4.0999999999999996</v>
      </c>
      <c r="R12" s="32">
        <v>3.9411764705882355</v>
      </c>
      <c r="S12" s="32">
        <v>3</v>
      </c>
      <c r="T12" s="20">
        <v>1.1176470588235294</v>
      </c>
      <c r="U12" s="20">
        <v>0.6</v>
      </c>
      <c r="V12" s="837">
        <v>4</v>
      </c>
      <c r="W12" s="14">
        <v>3</v>
      </c>
      <c r="Y12" s="263" t="s">
        <v>772</v>
      </c>
      <c r="Z12" s="264" t="s">
        <v>15</v>
      </c>
      <c r="AA12" s="264" t="s">
        <v>52</v>
      </c>
      <c r="AB12" s="264" t="s">
        <v>16</v>
      </c>
      <c r="AC12" s="264" t="s">
        <v>731</v>
      </c>
      <c r="AD12" s="264" t="s">
        <v>736</v>
      </c>
      <c r="AE12" s="264" t="s">
        <v>18</v>
      </c>
      <c r="AF12" s="310" t="s">
        <v>49</v>
      </c>
      <c r="AG12" s="310" t="s">
        <v>737</v>
      </c>
      <c r="AH12" s="310" t="s">
        <v>738</v>
      </c>
      <c r="AI12" s="485" t="s">
        <v>771</v>
      </c>
      <c r="AJ12" s="311" t="s">
        <v>732</v>
      </c>
    </row>
    <row r="13" spans="1:36" ht="16.5" thickBot="1" x14ac:dyDescent="0.3">
      <c r="A13" s="847" t="s">
        <v>920</v>
      </c>
      <c r="B13" s="271">
        <v>15</v>
      </c>
      <c r="C13" s="855">
        <v>23</v>
      </c>
      <c r="D13" s="251">
        <v>11</v>
      </c>
      <c r="E13" s="251">
        <v>17</v>
      </c>
      <c r="F13" s="252">
        <v>5.6470588235294121</v>
      </c>
      <c r="G13" s="252">
        <v>11.6</v>
      </c>
      <c r="H13" s="262">
        <v>20</v>
      </c>
      <c r="I13" s="262">
        <v>34.799999999999997</v>
      </c>
      <c r="J13" s="262">
        <v>37.64705882352942</v>
      </c>
      <c r="K13" s="262">
        <v>50.3</v>
      </c>
      <c r="L13" s="251">
        <v>4</v>
      </c>
      <c r="M13" s="251">
        <v>21.4</v>
      </c>
      <c r="N13" s="262">
        <v>23.529411764705884</v>
      </c>
      <c r="O13" s="262">
        <v>3.1</v>
      </c>
      <c r="P13" s="262">
        <v>2.9411764705882355</v>
      </c>
      <c r="Q13" s="262">
        <v>4.5</v>
      </c>
      <c r="R13" s="262">
        <v>4.3529411764705879</v>
      </c>
      <c r="S13" s="262">
        <v>2</v>
      </c>
      <c r="T13" s="447">
        <v>1.4117647058823524</v>
      </c>
      <c r="U13" s="447">
        <v>1.4</v>
      </c>
      <c r="V13" s="421">
        <v>1</v>
      </c>
      <c r="W13" s="142">
        <v>2</v>
      </c>
      <c r="Y13" s="458">
        <v>5</v>
      </c>
      <c r="Z13" s="434">
        <v>38</v>
      </c>
      <c r="AA13" s="30">
        <v>32</v>
      </c>
      <c r="AB13" s="32">
        <v>16.407407407407408</v>
      </c>
      <c r="AC13" s="32">
        <v>34.210526315789473</v>
      </c>
      <c r="AD13" s="32">
        <v>43.177387914230003</v>
      </c>
      <c r="AE13" s="30">
        <v>7</v>
      </c>
      <c r="AF13" s="32">
        <v>25.925925925925927</v>
      </c>
      <c r="AG13" s="32">
        <v>2.6296296296296298</v>
      </c>
      <c r="AH13" s="32">
        <v>3.5555555555555554</v>
      </c>
      <c r="AI13" s="20">
        <v>0.9259259259259256</v>
      </c>
      <c r="AJ13" s="444">
        <v>3</v>
      </c>
    </row>
    <row r="14" spans="1:36" ht="16.5" thickBot="1" x14ac:dyDescent="0.3">
      <c r="A14" s="995" t="s">
        <v>768</v>
      </c>
      <c r="B14" s="992"/>
      <c r="C14" s="992"/>
      <c r="D14" s="992"/>
      <c r="E14" s="992"/>
      <c r="F14" s="992"/>
      <c r="G14" s="992"/>
      <c r="H14" s="992"/>
      <c r="I14" s="992"/>
      <c r="J14" s="992"/>
      <c r="K14" s="992"/>
      <c r="L14" s="992"/>
      <c r="M14" s="992"/>
      <c r="N14" s="992"/>
      <c r="O14" s="992"/>
      <c r="P14" s="992"/>
      <c r="Q14" s="992"/>
      <c r="R14" s="992"/>
      <c r="S14" s="992"/>
      <c r="T14" s="992"/>
      <c r="U14" s="992"/>
      <c r="V14" s="992"/>
      <c r="W14" s="993"/>
      <c r="Y14" s="459">
        <v>6</v>
      </c>
      <c r="Z14" s="436">
        <v>45</v>
      </c>
      <c r="AA14" s="429">
        <v>31</v>
      </c>
      <c r="AB14" s="430">
        <v>14.352941176470589</v>
      </c>
      <c r="AC14" s="430">
        <v>37.777777777777779</v>
      </c>
      <c r="AD14" s="430">
        <v>31.895424836601311</v>
      </c>
      <c r="AE14" s="429">
        <v>11</v>
      </c>
      <c r="AF14" s="430">
        <v>64.705882352941174</v>
      </c>
      <c r="AG14" s="430">
        <v>2.1176470588235294</v>
      </c>
      <c r="AH14" s="430">
        <v>3.9411764705882355</v>
      </c>
      <c r="AI14" s="431">
        <v>1.8235294117647061</v>
      </c>
      <c r="AJ14" s="423">
        <v>3</v>
      </c>
    </row>
    <row r="15" spans="1:36" ht="15.75" x14ac:dyDescent="0.25">
      <c r="A15" s="443" t="s">
        <v>1</v>
      </c>
      <c r="B15" s="842">
        <v>47</v>
      </c>
      <c r="C15" s="839">
        <v>37</v>
      </c>
      <c r="D15" s="839">
        <v>27</v>
      </c>
      <c r="E15" s="839">
        <v>23</v>
      </c>
      <c r="F15" s="852">
        <v>13.772727272727273</v>
      </c>
      <c r="G15" s="852">
        <v>8.9</v>
      </c>
      <c r="H15" s="852">
        <v>19.148936170212767</v>
      </c>
      <c r="I15" s="852">
        <v>27</v>
      </c>
      <c r="J15" s="852">
        <v>29.303675048355903</v>
      </c>
      <c r="K15" s="852">
        <v>23.9</v>
      </c>
      <c r="L15" s="839">
        <v>7</v>
      </c>
      <c r="M15" s="839">
        <v>13</v>
      </c>
      <c r="N15" s="839">
        <v>35</v>
      </c>
      <c r="O15" s="839">
        <v>65</v>
      </c>
      <c r="P15" s="852">
        <v>2.7727272727272729</v>
      </c>
      <c r="Q15" s="852">
        <v>2.4</v>
      </c>
      <c r="R15" s="852">
        <v>3.7272727272727271</v>
      </c>
      <c r="S15" s="852">
        <v>3.8</v>
      </c>
      <c r="T15" s="852">
        <v>0.95454545454545414</v>
      </c>
      <c r="U15" s="856">
        <v>1.5</v>
      </c>
      <c r="V15" s="839">
        <v>1</v>
      </c>
      <c r="W15" s="857">
        <v>3</v>
      </c>
      <c r="Y15" s="459">
        <v>7</v>
      </c>
      <c r="Z15" s="484">
        <v>51</v>
      </c>
      <c r="AA15" s="483">
        <v>28</v>
      </c>
      <c r="AB15" s="20">
        <v>14.227272727272727</v>
      </c>
      <c r="AC15" s="20">
        <v>47.058823529411768</v>
      </c>
      <c r="AD15" s="20">
        <v>27.896613190730843</v>
      </c>
      <c r="AE15" s="483">
        <v>19</v>
      </c>
      <c r="AF15" s="483">
        <v>95</v>
      </c>
      <c r="AG15" s="20">
        <v>1.8636363636363635</v>
      </c>
      <c r="AH15" s="20">
        <v>3.8636363636363638</v>
      </c>
      <c r="AI15" s="20">
        <v>2</v>
      </c>
      <c r="AJ15" s="444">
        <v>6</v>
      </c>
    </row>
    <row r="16" spans="1:36" ht="15.75" x14ac:dyDescent="0.25">
      <c r="A16" s="441" t="s">
        <v>4</v>
      </c>
      <c r="B16" s="841">
        <v>51</v>
      </c>
      <c r="C16" s="837">
        <v>51</v>
      </c>
      <c r="D16" s="837">
        <v>28</v>
      </c>
      <c r="E16" s="837">
        <v>24</v>
      </c>
      <c r="F16" s="20">
        <v>14.227272727272727</v>
      </c>
      <c r="G16" s="20">
        <v>13</v>
      </c>
      <c r="H16" s="20">
        <v>47.058823529411768</v>
      </c>
      <c r="I16" s="20">
        <v>49</v>
      </c>
      <c r="J16" s="20">
        <v>27.896613190730843</v>
      </c>
      <c r="K16" s="20">
        <v>25.5</v>
      </c>
      <c r="L16" s="837">
        <v>19</v>
      </c>
      <c r="M16" s="837">
        <v>19</v>
      </c>
      <c r="N16" s="837">
        <v>95</v>
      </c>
      <c r="O16" s="837">
        <v>95</v>
      </c>
      <c r="P16" s="20">
        <v>1.8636363636363635</v>
      </c>
      <c r="Q16" s="20">
        <v>2.1</v>
      </c>
      <c r="R16" s="20">
        <v>3.8636363636363638</v>
      </c>
      <c r="S16" s="20">
        <v>3.5</v>
      </c>
      <c r="T16" s="20">
        <v>2</v>
      </c>
      <c r="U16" s="850">
        <v>1.5</v>
      </c>
      <c r="V16" s="837">
        <v>6</v>
      </c>
      <c r="W16" s="858">
        <v>8</v>
      </c>
      <c r="Y16" s="459">
        <v>8</v>
      </c>
      <c r="Z16" s="484">
        <v>47</v>
      </c>
      <c r="AA16" s="483">
        <v>39</v>
      </c>
      <c r="AB16" s="20">
        <v>16.681818181818183</v>
      </c>
      <c r="AC16" s="20">
        <v>44.680851063829785</v>
      </c>
      <c r="AD16" s="20">
        <v>35.493230174081241</v>
      </c>
      <c r="AE16" s="483">
        <v>18</v>
      </c>
      <c r="AF16" s="20">
        <v>69.230769230769226</v>
      </c>
      <c r="AG16" s="20">
        <v>2.1153846153846154</v>
      </c>
      <c r="AH16" s="20">
        <v>3.8181818181818183</v>
      </c>
      <c r="AI16" s="20">
        <v>1.7027972027972029</v>
      </c>
      <c r="AJ16" s="444">
        <v>8</v>
      </c>
    </row>
    <row r="17" spans="1:36" ht="16.5" thickBot="1" x14ac:dyDescent="0.3">
      <c r="A17" s="441" t="s">
        <v>5</v>
      </c>
      <c r="B17" s="841">
        <v>16</v>
      </c>
      <c r="C17" s="837">
        <v>19</v>
      </c>
      <c r="D17" s="837">
        <v>6</v>
      </c>
      <c r="E17" s="837">
        <v>12</v>
      </c>
      <c r="F17" s="20">
        <v>2.7272727272727271</v>
      </c>
      <c r="G17" s="20">
        <v>4.7</v>
      </c>
      <c r="H17" s="20">
        <v>31.25</v>
      </c>
      <c r="I17" s="20">
        <v>31.6</v>
      </c>
      <c r="J17" s="20">
        <v>17.045454545454547</v>
      </c>
      <c r="K17" s="20">
        <v>24.8</v>
      </c>
      <c r="L17" s="837">
        <v>17</v>
      </c>
      <c r="M17" s="837">
        <v>16</v>
      </c>
      <c r="N17" s="837">
        <v>85</v>
      </c>
      <c r="O17" s="837">
        <v>76.2</v>
      </c>
      <c r="P17" s="20">
        <v>2.1363636363636362</v>
      </c>
      <c r="Q17" s="20">
        <v>2.2999999999999998</v>
      </c>
      <c r="R17" s="20">
        <v>3.2727272727272729</v>
      </c>
      <c r="S17" s="20">
        <v>2.8</v>
      </c>
      <c r="T17" s="20">
        <v>1.1363636363636367</v>
      </c>
      <c r="U17" s="850">
        <v>0.5</v>
      </c>
      <c r="V17" s="837">
        <v>3</v>
      </c>
      <c r="W17" s="858">
        <v>4</v>
      </c>
      <c r="Y17" s="460">
        <v>9</v>
      </c>
      <c r="Z17" s="484">
        <v>51</v>
      </c>
      <c r="AA17" s="483">
        <v>34</v>
      </c>
      <c r="AB17" s="20">
        <v>14.95</v>
      </c>
      <c r="AC17" s="20">
        <v>49.019607843137258</v>
      </c>
      <c r="AD17" s="20">
        <v>26.6488413547237</v>
      </c>
      <c r="AE17" s="483">
        <v>14</v>
      </c>
      <c r="AF17" s="483">
        <v>70</v>
      </c>
      <c r="AG17" s="20">
        <v>2</v>
      </c>
      <c r="AH17" s="20">
        <v>3.95</v>
      </c>
      <c r="AI17" s="20">
        <v>1.9500000000000002</v>
      </c>
      <c r="AJ17" s="444">
        <v>7</v>
      </c>
    </row>
    <row r="18" spans="1:36" ht="19.5" thickBot="1" x14ac:dyDescent="0.35">
      <c r="A18" s="441" t="s">
        <v>7</v>
      </c>
      <c r="B18" s="841">
        <v>28</v>
      </c>
      <c r="C18" s="837">
        <v>28</v>
      </c>
      <c r="D18" s="837">
        <v>21</v>
      </c>
      <c r="E18" s="837">
        <v>16</v>
      </c>
      <c r="F18" s="20">
        <v>11.045454545454545</v>
      </c>
      <c r="G18" s="20">
        <v>10.3</v>
      </c>
      <c r="H18" s="20">
        <v>39.285714285714285</v>
      </c>
      <c r="I18" s="20">
        <v>32.1</v>
      </c>
      <c r="J18" s="20">
        <v>39.448051948051955</v>
      </c>
      <c r="K18" s="20">
        <v>36.700000000000003</v>
      </c>
      <c r="L18" s="837">
        <v>13</v>
      </c>
      <c r="M18" s="837">
        <v>8</v>
      </c>
      <c r="N18" s="837">
        <v>65</v>
      </c>
      <c r="O18" s="837">
        <v>42.1</v>
      </c>
      <c r="P18" s="20">
        <v>2.4545454545454546</v>
      </c>
      <c r="Q18" s="20">
        <v>2.6</v>
      </c>
      <c r="R18" s="20">
        <v>3.5</v>
      </c>
      <c r="S18" s="20">
        <v>3.5</v>
      </c>
      <c r="T18" s="20">
        <v>1.0454545454545454</v>
      </c>
      <c r="U18" s="850">
        <v>0.9</v>
      </c>
      <c r="V18" s="837">
        <v>5</v>
      </c>
      <c r="W18" s="858">
        <v>5</v>
      </c>
      <c r="Y18" s="986" t="s">
        <v>5</v>
      </c>
      <c r="Z18" s="986"/>
      <c r="AA18" s="986"/>
      <c r="AB18" s="986"/>
      <c r="AC18" s="986"/>
      <c r="AD18" s="986"/>
      <c r="AE18" s="986"/>
      <c r="AF18" s="986"/>
      <c r="AG18" s="986"/>
      <c r="AH18" s="986"/>
      <c r="AI18" s="986"/>
      <c r="AJ18" s="986"/>
    </row>
    <row r="19" spans="1:36" ht="18.75" customHeight="1" thickBot="1" x14ac:dyDescent="0.3">
      <c r="A19" s="441" t="s">
        <v>9</v>
      </c>
      <c r="B19" s="841">
        <v>23</v>
      </c>
      <c r="C19" s="837">
        <v>23</v>
      </c>
      <c r="D19" s="837">
        <v>18</v>
      </c>
      <c r="E19" s="837">
        <v>17</v>
      </c>
      <c r="F19" s="20">
        <v>6.8181818181818183</v>
      </c>
      <c r="G19" s="20">
        <v>9.8000000000000007</v>
      </c>
      <c r="H19" s="20">
        <v>34.782608695652172</v>
      </c>
      <c r="I19" s="20">
        <v>39.1</v>
      </c>
      <c r="J19" s="20">
        <v>26.554778554778554</v>
      </c>
      <c r="K19" s="20">
        <v>42.4</v>
      </c>
      <c r="L19" s="837">
        <v>14</v>
      </c>
      <c r="M19" s="837">
        <v>10</v>
      </c>
      <c r="N19" s="837">
        <v>70</v>
      </c>
      <c r="O19" s="837">
        <v>47.6</v>
      </c>
      <c r="P19" s="20">
        <v>2.1363636363636362</v>
      </c>
      <c r="Q19" s="20">
        <v>2.6</v>
      </c>
      <c r="R19" s="20">
        <v>3.7727272727272729</v>
      </c>
      <c r="S19" s="20">
        <v>3.5</v>
      </c>
      <c r="T19" s="20">
        <v>1.6363636363636367</v>
      </c>
      <c r="U19" s="850">
        <v>0.9</v>
      </c>
      <c r="V19" s="837">
        <v>4</v>
      </c>
      <c r="W19" s="858">
        <v>6</v>
      </c>
      <c r="Y19" s="263" t="s">
        <v>772</v>
      </c>
      <c r="Z19" s="264" t="s">
        <v>15</v>
      </c>
      <c r="AA19" s="264" t="s">
        <v>52</v>
      </c>
      <c r="AB19" s="264" t="s">
        <v>16</v>
      </c>
      <c r="AC19" s="264" t="s">
        <v>731</v>
      </c>
      <c r="AD19" s="264" t="s">
        <v>736</v>
      </c>
      <c r="AE19" s="264" t="s">
        <v>18</v>
      </c>
      <c r="AF19" s="310" t="s">
        <v>49</v>
      </c>
      <c r="AG19" s="310" t="s">
        <v>737</v>
      </c>
      <c r="AH19" s="310" t="s">
        <v>738</v>
      </c>
      <c r="AI19" s="485" t="s">
        <v>771</v>
      </c>
      <c r="AJ19" s="311" t="s">
        <v>732</v>
      </c>
    </row>
    <row r="20" spans="1:36" ht="15.75" x14ac:dyDescent="0.25">
      <c r="A20" s="441" t="s">
        <v>34</v>
      </c>
      <c r="B20" s="841">
        <v>20</v>
      </c>
      <c r="C20" s="837">
        <v>25</v>
      </c>
      <c r="D20" s="837">
        <v>11</v>
      </c>
      <c r="E20" s="837">
        <v>9</v>
      </c>
      <c r="F20" s="837">
        <v>4</v>
      </c>
      <c r="G20" s="837">
        <v>3.6</v>
      </c>
      <c r="H20" s="837">
        <v>25</v>
      </c>
      <c r="I20" s="837">
        <v>24</v>
      </c>
      <c r="J20" s="837">
        <v>20</v>
      </c>
      <c r="K20" s="837">
        <v>14.3</v>
      </c>
      <c r="L20" s="837">
        <v>16</v>
      </c>
      <c r="M20" s="837">
        <v>18</v>
      </c>
      <c r="N20" s="837">
        <v>80</v>
      </c>
      <c r="O20" s="837">
        <v>94.7</v>
      </c>
      <c r="P20" s="20">
        <v>2.1363636363636362</v>
      </c>
      <c r="Q20" s="20">
        <v>2.1</v>
      </c>
      <c r="R20" s="20">
        <v>3.5454545454545454</v>
      </c>
      <c r="S20" s="20">
        <v>3.4</v>
      </c>
      <c r="T20" s="20">
        <v>1.4090909090909092</v>
      </c>
      <c r="U20" s="850">
        <v>1.4</v>
      </c>
      <c r="V20" s="837">
        <v>2</v>
      </c>
      <c r="W20" s="858">
        <v>2</v>
      </c>
      <c r="Y20" s="458">
        <v>5</v>
      </c>
      <c r="Z20" s="435">
        <v>20</v>
      </c>
      <c r="AA20" s="424">
        <v>16</v>
      </c>
      <c r="AB20" s="425">
        <v>7.9629629629629628</v>
      </c>
      <c r="AC20" s="425">
        <v>25</v>
      </c>
      <c r="AD20" s="425">
        <v>39.814814814814817</v>
      </c>
      <c r="AE20" s="424">
        <v>6</v>
      </c>
      <c r="AF20" s="425">
        <v>22.222222222222221</v>
      </c>
      <c r="AG20" s="425">
        <v>3.074074074074074</v>
      </c>
      <c r="AH20" s="425">
        <v>3.7777777777777777</v>
      </c>
      <c r="AI20" s="426">
        <v>0.70370370370370372</v>
      </c>
      <c r="AJ20" s="445">
        <v>2</v>
      </c>
    </row>
    <row r="21" spans="1:36" ht="15.75" x14ac:dyDescent="0.25">
      <c r="A21" s="441" t="s">
        <v>12</v>
      </c>
      <c r="B21" s="841"/>
      <c r="C21" s="837">
        <v>30</v>
      </c>
      <c r="D21" s="837"/>
      <c r="E21" s="837">
        <v>17</v>
      </c>
      <c r="F21" s="837"/>
      <c r="G21" s="837">
        <v>6.3</v>
      </c>
      <c r="H21" s="837"/>
      <c r="I21" s="837">
        <v>40</v>
      </c>
      <c r="J21" s="837"/>
      <c r="K21" s="837">
        <v>20.9</v>
      </c>
      <c r="L21" s="837"/>
      <c r="M21" s="837">
        <v>19</v>
      </c>
      <c r="N21" s="837"/>
      <c r="O21" s="837">
        <v>86.4</v>
      </c>
      <c r="P21" s="20"/>
      <c r="Q21" s="20">
        <v>2.1</v>
      </c>
      <c r="R21" s="20"/>
      <c r="S21" s="20">
        <v>3.8</v>
      </c>
      <c r="T21" s="20"/>
      <c r="U21" s="850">
        <v>1.6</v>
      </c>
      <c r="V21" s="837"/>
      <c r="W21" s="858">
        <v>7</v>
      </c>
      <c r="Y21" s="458"/>
      <c r="Z21" s="435"/>
      <c r="AA21" s="424"/>
      <c r="AB21" s="425"/>
      <c r="AC21" s="425"/>
      <c r="AD21" s="425"/>
      <c r="AE21" s="424"/>
      <c r="AF21" s="425"/>
      <c r="AG21" s="425"/>
      <c r="AH21" s="425"/>
      <c r="AI21" s="426"/>
      <c r="AJ21" s="445"/>
    </row>
    <row r="22" spans="1:36" ht="15.75" x14ac:dyDescent="0.25">
      <c r="A22" s="441" t="s">
        <v>8</v>
      </c>
      <c r="B22" s="841"/>
      <c r="C22" s="837">
        <v>18</v>
      </c>
      <c r="D22" s="837"/>
      <c r="E22" s="837">
        <v>8</v>
      </c>
      <c r="F22" s="837"/>
      <c r="G22" s="837">
        <v>2.2000000000000002</v>
      </c>
      <c r="H22" s="837"/>
      <c r="I22" s="837">
        <v>22.2</v>
      </c>
      <c r="J22" s="837"/>
      <c r="K22" s="837">
        <v>12.1</v>
      </c>
      <c r="L22" s="837"/>
      <c r="M22" s="837">
        <v>20</v>
      </c>
      <c r="N22" s="837"/>
      <c r="O22" s="837">
        <v>90.9</v>
      </c>
      <c r="P22" s="20"/>
      <c r="Q22" s="20">
        <v>2.1</v>
      </c>
      <c r="R22" s="20"/>
      <c r="S22" s="20">
        <v>3.3</v>
      </c>
      <c r="T22" s="20"/>
      <c r="U22" s="850">
        <v>1.1000000000000001</v>
      </c>
      <c r="V22" s="837"/>
      <c r="W22" s="858">
        <v>1</v>
      </c>
      <c r="Y22" s="458"/>
      <c r="Z22" s="435"/>
      <c r="AA22" s="424"/>
      <c r="AB22" s="425"/>
      <c r="AC22" s="425"/>
      <c r="AD22" s="425"/>
      <c r="AE22" s="424"/>
      <c r="AF22" s="425"/>
      <c r="AG22" s="425"/>
      <c r="AH22" s="425"/>
      <c r="AI22" s="426"/>
      <c r="AJ22" s="445"/>
    </row>
    <row r="23" spans="1:36" ht="16.5" thickBot="1" x14ac:dyDescent="0.3">
      <c r="A23" s="442" t="s">
        <v>807</v>
      </c>
      <c r="B23" s="446"/>
      <c r="C23" s="421">
        <v>30</v>
      </c>
      <c r="D23" s="421"/>
      <c r="E23" s="421">
        <v>8</v>
      </c>
      <c r="F23" s="421"/>
      <c r="G23" s="421">
        <v>4.2</v>
      </c>
      <c r="H23" s="421"/>
      <c r="I23" s="421">
        <v>40</v>
      </c>
      <c r="J23" s="421"/>
      <c r="K23" s="421">
        <v>14</v>
      </c>
      <c r="L23" s="421"/>
      <c r="M23" s="421">
        <v>19</v>
      </c>
      <c r="N23" s="421"/>
      <c r="O23" s="421">
        <v>100</v>
      </c>
      <c r="P23" s="447"/>
      <c r="Q23" s="447">
        <v>2</v>
      </c>
      <c r="R23" s="447"/>
      <c r="S23" s="447">
        <v>3.9</v>
      </c>
      <c r="T23" s="447"/>
      <c r="U23" s="860">
        <v>1.9</v>
      </c>
      <c r="V23" s="421"/>
      <c r="W23" s="861">
        <v>7</v>
      </c>
      <c r="Y23" s="458"/>
      <c r="Z23" s="435"/>
      <c r="AA23" s="424"/>
      <c r="AB23" s="425"/>
      <c r="AC23" s="425"/>
      <c r="AD23" s="425"/>
      <c r="AE23" s="424"/>
      <c r="AF23" s="425"/>
      <c r="AG23" s="425"/>
      <c r="AH23" s="425"/>
      <c r="AI23" s="426"/>
      <c r="AJ23" s="445"/>
    </row>
    <row r="24" spans="1:36" ht="16.5" thickBot="1" x14ac:dyDescent="0.3">
      <c r="A24" s="994" t="s">
        <v>769</v>
      </c>
      <c r="B24" s="992"/>
      <c r="C24" s="992"/>
      <c r="D24" s="992"/>
      <c r="E24" s="992"/>
      <c r="F24" s="992"/>
      <c r="G24" s="992"/>
      <c r="H24" s="992"/>
      <c r="I24" s="992"/>
      <c r="J24" s="992"/>
      <c r="K24" s="992"/>
      <c r="L24" s="992"/>
      <c r="M24" s="992"/>
      <c r="N24" s="992"/>
      <c r="O24" s="992"/>
      <c r="P24" s="992"/>
      <c r="Q24" s="992"/>
      <c r="R24" s="992"/>
      <c r="S24" s="992"/>
      <c r="T24" s="992"/>
      <c r="U24" s="992"/>
      <c r="V24" s="992"/>
      <c r="W24" s="993"/>
      <c r="Y24" s="459">
        <v>6</v>
      </c>
      <c r="Z24" s="434">
        <v>20</v>
      </c>
      <c r="AA24" s="30">
        <v>14</v>
      </c>
      <c r="AB24" s="32">
        <v>7.1764705882352944</v>
      </c>
      <c r="AC24" s="32">
        <v>30</v>
      </c>
      <c r="AD24" s="32">
        <v>35.882352941176471</v>
      </c>
      <c r="AE24" s="30">
        <v>9</v>
      </c>
      <c r="AF24" s="32">
        <v>52.941176470588232</v>
      </c>
      <c r="AG24" s="32">
        <v>2.7058823529411766</v>
      </c>
      <c r="AH24" s="32">
        <v>4.2941176470588234</v>
      </c>
      <c r="AI24" s="20">
        <v>1.5882352941176467</v>
      </c>
      <c r="AJ24" s="444">
        <v>2</v>
      </c>
    </row>
    <row r="25" spans="1:36" ht="15.75" x14ac:dyDescent="0.25">
      <c r="A25" s="849" t="s">
        <v>1</v>
      </c>
      <c r="B25" s="838">
        <v>37</v>
      </c>
      <c r="C25" s="851">
        <v>40</v>
      </c>
      <c r="D25" s="839">
        <v>17</v>
      </c>
      <c r="E25" s="839">
        <v>18</v>
      </c>
      <c r="F25" s="852">
        <v>5.6363636363636367</v>
      </c>
      <c r="G25" s="852">
        <v>8.6999999999999993</v>
      </c>
      <c r="H25" s="852">
        <v>27.027027027027028</v>
      </c>
      <c r="I25" s="852">
        <v>30</v>
      </c>
      <c r="J25" s="852">
        <v>15.233415233415235</v>
      </c>
      <c r="K25" s="852">
        <v>21.8</v>
      </c>
      <c r="L25" s="839">
        <v>23</v>
      </c>
      <c r="M25" s="839">
        <v>8</v>
      </c>
      <c r="N25" s="852">
        <v>88.461538461538467</v>
      </c>
      <c r="O25" s="852">
        <v>80</v>
      </c>
      <c r="P25" s="852">
        <v>1.8846153846153846</v>
      </c>
      <c r="Q25" s="852">
        <v>2.2000000000000002</v>
      </c>
      <c r="R25" s="852">
        <v>3.7727272727272729</v>
      </c>
      <c r="S25" s="852">
        <v>3.7</v>
      </c>
      <c r="T25" s="852">
        <v>1.8881118881118883</v>
      </c>
      <c r="U25" s="852">
        <v>1.5</v>
      </c>
      <c r="V25" s="839">
        <v>4</v>
      </c>
      <c r="W25" s="840">
        <v>4</v>
      </c>
      <c r="X25" s="846"/>
      <c r="Y25" s="459">
        <v>7</v>
      </c>
      <c r="Z25" s="484">
        <v>16</v>
      </c>
      <c r="AA25" s="483">
        <v>6</v>
      </c>
      <c r="AB25" s="20">
        <v>2.7272727272727271</v>
      </c>
      <c r="AC25" s="20">
        <v>31.25</v>
      </c>
      <c r="AD25" s="20">
        <v>17.045454545454547</v>
      </c>
      <c r="AE25" s="483">
        <v>17</v>
      </c>
      <c r="AF25" s="483">
        <v>85</v>
      </c>
      <c r="AG25" s="20">
        <v>2.1363636363636362</v>
      </c>
      <c r="AH25" s="20">
        <v>3.2727272727272729</v>
      </c>
      <c r="AI25" s="20">
        <v>1.1363636363636367</v>
      </c>
      <c r="AJ25" s="444">
        <v>3</v>
      </c>
    </row>
    <row r="26" spans="1:36" ht="15.75" x14ac:dyDescent="0.25">
      <c r="A26" s="843" t="s">
        <v>4</v>
      </c>
      <c r="B26" s="773">
        <v>47</v>
      </c>
      <c r="C26" s="837">
        <v>51</v>
      </c>
      <c r="D26" s="837">
        <v>39</v>
      </c>
      <c r="E26" s="837">
        <v>39</v>
      </c>
      <c r="F26" s="20">
        <v>16.681818181818183</v>
      </c>
      <c r="G26" s="20">
        <v>22.9</v>
      </c>
      <c r="H26" s="20">
        <v>44.680851063829785</v>
      </c>
      <c r="I26" s="20">
        <v>49</v>
      </c>
      <c r="J26" s="20">
        <v>35.493230174081241</v>
      </c>
      <c r="K26" s="20">
        <v>45</v>
      </c>
      <c r="L26" s="837">
        <v>18</v>
      </c>
      <c r="M26" s="837">
        <v>11</v>
      </c>
      <c r="N26" s="20">
        <v>69.230769230769226</v>
      </c>
      <c r="O26" s="20">
        <v>2.8</v>
      </c>
      <c r="P26" s="20">
        <v>2.1153846153846154</v>
      </c>
      <c r="Q26" s="20">
        <v>3.7</v>
      </c>
      <c r="R26" s="20">
        <v>3.8181818181818183</v>
      </c>
      <c r="S26" s="20">
        <v>8</v>
      </c>
      <c r="T26" s="20">
        <v>1.7027972027972029</v>
      </c>
      <c r="U26" s="20">
        <v>0.7</v>
      </c>
      <c r="V26" s="837">
        <v>8</v>
      </c>
      <c r="W26" s="444">
        <v>8</v>
      </c>
      <c r="X26" s="846"/>
      <c r="Y26" s="459">
        <v>8</v>
      </c>
      <c r="Z26" s="484">
        <v>19</v>
      </c>
      <c r="AA26" s="483">
        <v>13</v>
      </c>
      <c r="AB26" s="20">
        <v>4.1818181818181817</v>
      </c>
      <c r="AC26" s="20">
        <v>31.578947368421051</v>
      </c>
      <c r="AD26" s="20">
        <v>22.009569377990434</v>
      </c>
      <c r="AE26" s="483">
        <v>19</v>
      </c>
      <c r="AF26" s="20">
        <v>73.07692307692308</v>
      </c>
      <c r="AG26" s="20">
        <v>1.8846153846153846</v>
      </c>
      <c r="AH26" s="20">
        <v>3</v>
      </c>
      <c r="AI26" s="20">
        <v>1.1153846153846154</v>
      </c>
      <c r="AJ26" s="444">
        <v>5</v>
      </c>
    </row>
    <row r="27" spans="1:36" ht="16.5" thickBot="1" x14ac:dyDescent="0.3">
      <c r="A27" s="843" t="s">
        <v>5</v>
      </c>
      <c r="B27" s="773">
        <v>19</v>
      </c>
      <c r="C27" s="837">
        <v>25</v>
      </c>
      <c r="D27" s="837">
        <v>13</v>
      </c>
      <c r="E27" s="837">
        <v>20</v>
      </c>
      <c r="F27" s="20">
        <v>4.1818181818181817</v>
      </c>
      <c r="G27" s="20">
        <v>8.3000000000000007</v>
      </c>
      <c r="H27" s="20">
        <v>31.578947368421051</v>
      </c>
      <c r="I27" s="20">
        <v>28</v>
      </c>
      <c r="J27" s="20">
        <v>22.009569377990434</v>
      </c>
      <c r="K27" s="20">
        <v>33.1</v>
      </c>
      <c r="L27" s="837">
        <v>19</v>
      </c>
      <c r="M27" s="837">
        <v>12</v>
      </c>
      <c r="N27" s="20">
        <v>73.07692307692308</v>
      </c>
      <c r="O27" s="20">
        <v>2.6</v>
      </c>
      <c r="P27" s="20">
        <v>1.8846153846153846</v>
      </c>
      <c r="Q27" s="20">
        <v>3.1</v>
      </c>
      <c r="R27" s="20">
        <v>3</v>
      </c>
      <c r="S27" s="20">
        <v>5</v>
      </c>
      <c r="T27" s="20">
        <v>1.1153846153846154</v>
      </c>
      <c r="U27" s="20">
        <v>0.5</v>
      </c>
      <c r="V27" s="837">
        <v>5</v>
      </c>
      <c r="W27" s="444">
        <v>5</v>
      </c>
      <c r="X27" s="846"/>
      <c r="Y27" s="460">
        <v>9</v>
      </c>
      <c r="Z27" s="484">
        <v>25</v>
      </c>
      <c r="AA27" s="483">
        <v>13</v>
      </c>
      <c r="AB27" s="20">
        <v>5.05</v>
      </c>
      <c r="AC27" s="20">
        <v>32</v>
      </c>
      <c r="AD27" s="20">
        <v>18.363636363636363</v>
      </c>
      <c r="AE27" s="483">
        <v>13</v>
      </c>
      <c r="AF27" s="483">
        <v>65</v>
      </c>
      <c r="AG27" s="20">
        <v>1.95</v>
      </c>
      <c r="AH27" s="20">
        <v>3.8125</v>
      </c>
      <c r="AI27" s="20">
        <v>1.8625</v>
      </c>
      <c r="AJ27" s="444">
        <v>3</v>
      </c>
    </row>
    <row r="28" spans="1:36" ht="19.5" thickBot="1" x14ac:dyDescent="0.35">
      <c r="A28" s="843" t="s">
        <v>7</v>
      </c>
      <c r="B28" s="773">
        <v>28</v>
      </c>
      <c r="C28" s="837">
        <v>36</v>
      </c>
      <c r="D28" s="837">
        <v>18</v>
      </c>
      <c r="E28" s="837">
        <v>9</v>
      </c>
      <c r="F28" s="20">
        <v>9.5</v>
      </c>
      <c r="G28" s="20">
        <v>15.8</v>
      </c>
      <c r="H28" s="20">
        <v>32.142857142857146</v>
      </c>
      <c r="I28" s="20">
        <v>33.299999999999997</v>
      </c>
      <c r="J28" s="20">
        <v>33.928571428571431</v>
      </c>
      <c r="K28" s="20">
        <v>43.8</v>
      </c>
      <c r="L28" s="837">
        <v>17</v>
      </c>
      <c r="M28" s="837">
        <v>3</v>
      </c>
      <c r="N28" s="20">
        <v>65.384615384615387</v>
      </c>
      <c r="O28" s="20">
        <v>2.9</v>
      </c>
      <c r="P28" s="20">
        <v>2.3076923076923075</v>
      </c>
      <c r="Q28" s="20">
        <v>4</v>
      </c>
      <c r="R28" s="20">
        <v>3.5454545454545454</v>
      </c>
      <c r="S28" s="20">
        <v>6</v>
      </c>
      <c r="T28" s="20">
        <v>1.2377622377622379</v>
      </c>
      <c r="U28" s="20">
        <v>1.1000000000000001</v>
      </c>
      <c r="V28" s="837">
        <v>6</v>
      </c>
      <c r="W28" s="444">
        <v>6</v>
      </c>
      <c r="X28" s="846"/>
      <c r="Y28" s="986" t="s">
        <v>34</v>
      </c>
      <c r="Z28" s="986"/>
      <c r="AA28" s="986"/>
      <c r="AB28" s="986"/>
      <c r="AC28" s="986"/>
      <c r="AD28" s="986"/>
      <c r="AE28" s="986"/>
      <c r="AF28" s="986"/>
      <c r="AG28" s="986"/>
      <c r="AH28" s="986"/>
      <c r="AI28" s="986"/>
      <c r="AJ28" s="986"/>
    </row>
    <row r="29" spans="1:36" ht="18.75" customHeight="1" thickBot="1" x14ac:dyDescent="0.3">
      <c r="A29" s="843" t="s">
        <v>8</v>
      </c>
      <c r="B29" s="773">
        <v>18</v>
      </c>
      <c r="C29" s="837">
        <v>18</v>
      </c>
      <c r="D29" s="837">
        <v>4</v>
      </c>
      <c r="E29" s="837">
        <v>0</v>
      </c>
      <c r="F29" s="20">
        <v>2.2727272727272729</v>
      </c>
      <c r="G29" s="20">
        <v>0</v>
      </c>
      <c r="H29" s="20">
        <v>22.222222222222221</v>
      </c>
      <c r="I29" s="20">
        <v>22.2</v>
      </c>
      <c r="J29" s="20">
        <v>11.926961926961928</v>
      </c>
      <c r="K29" s="20">
        <v>0</v>
      </c>
      <c r="L29" s="837">
        <v>25</v>
      </c>
      <c r="M29" s="837">
        <v>25</v>
      </c>
      <c r="N29" s="20">
        <v>96.15384615384616</v>
      </c>
      <c r="O29" s="20">
        <v>0</v>
      </c>
      <c r="P29" s="20">
        <v>1.7692307692307692</v>
      </c>
      <c r="Q29" s="20">
        <v>0</v>
      </c>
      <c r="R29" s="20">
        <v>3.6818181818181817</v>
      </c>
      <c r="S29" s="20">
        <v>1</v>
      </c>
      <c r="T29" s="20">
        <v>1.9125874125874125</v>
      </c>
      <c r="U29" s="20">
        <v>0</v>
      </c>
      <c r="V29" s="837">
        <v>1</v>
      </c>
      <c r="W29" s="444">
        <v>1</v>
      </c>
      <c r="X29" s="846"/>
      <c r="Y29" s="263" t="s">
        <v>772</v>
      </c>
      <c r="Z29" s="264" t="s">
        <v>15</v>
      </c>
      <c r="AA29" s="264" t="s">
        <v>52</v>
      </c>
      <c r="AB29" s="264" t="s">
        <v>16</v>
      </c>
      <c r="AC29" s="264" t="s">
        <v>731</v>
      </c>
      <c r="AD29" s="264" t="s">
        <v>736</v>
      </c>
      <c r="AE29" s="264" t="s">
        <v>18</v>
      </c>
      <c r="AF29" s="310" t="s">
        <v>49</v>
      </c>
      <c r="AG29" s="310" t="s">
        <v>737</v>
      </c>
      <c r="AH29" s="310" t="s">
        <v>738</v>
      </c>
      <c r="AI29" s="485" t="s">
        <v>771</v>
      </c>
      <c r="AJ29" s="311" t="s">
        <v>732</v>
      </c>
    </row>
    <row r="30" spans="1:36" ht="15.75" x14ac:dyDescent="0.25">
      <c r="A30" s="843" t="s">
        <v>9</v>
      </c>
      <c r="B30" s="773">
        <v>23</v>
      </c>
      <c r="C30" s="837">
        <v>25</v>
      </c>
      <c r="D30" s="837">
        <v>11</v>
      </c>
      <c r="E30" s="837">
        <v>0</v>
      </c>
      <c r="F30" s="20">
        <v>6.3181818181818183</v>
      </c>
      <c r="G30" s="20">
        <v>0</v>
      </c>
      <c r="H30" s="20">
        <v>39.130434782608695</v>
      </c>
      <c r="I30" s="20">
        <v>40</v>
      </c>
      <c r="J30" s="20">
        <v>27.470355731225297</v>
      </c>
      <c r="K30" s="20">
        <v>0</v>
      </c>
      <c r="L30" s="837">
        <v>20</v>
      </c>
      <c r="M30" s="837">
        <v>20</v>
      </c>
      <c r="N30" s="20">
        <v>76.92307692307692</v>
      </c>
      <c r="O30" s="20">
        <v>0</v>
      </c>
      <c r="P30" s="20">
        <v>1.9615384615384615</v>
      </c>
      <c r="Q30" s="20">
        <v>0</v>
      </c>
      <c r="R30" s="20">
        <v>3.7272727272727271</v>
      </c>
      <c r="S30" s="20">
        <v>7</v>
      </c>
      <c r="T30" s="20">
        <v>1.7657342657342656</v>
      </c>
      <c r="U30" s="20">
        <v>0</v>
      </c>
      <c r="V30" s="837">
        <v>7</v>
      </c>
      <c r="W30" s="444">
        <v>7</v>
      </c>
      <c r="X30" s="846"/>
      <c r="Y30" s="458">
        <v>5</v>
      </c>
      <c r="Z30" s="433"/>
      <c r="AA30" s="429"/>
      <c r="AB30" s="430"/>
      <c r="AC30" s="430"/>
      <c r="AD30" s="430"/>
      <c r="AE30" s="429"/>
      <c r="AF30" s="430"/>
      <c r="AG30" s="430"/>
      <c r="AH30" s="430"/>
      <c r="AI30" s="431"/>
      <c r="AJ30" s="423"/>
    </row>
    <row r="31" spans="1:36" ht="31.5" x14ac:dyDescent="0.25">
      <c r="A31" s="845" t="s">
        <v>919</v>
      </c>
      <c r="B31" s="773">
        <v>60</v>
      </c>
      <c r="C31" s="837">
        <v>36</v>
      </c>
      <c r="D31" s="837">
        <v>17</v>
      </c>
      <c r="E31" s="837">
        <v>31</v>
      </c>
      <c r="F31" s="20">
        <v>4.4545454545454541</v>
      </c>
      <c r="G31" s="20">
        <v>11.9</v>
      </c>
      <c r="H31" s="20">
        <v>26.666666666666668</v>
      </c>
      <c r="I31" s="20">
        <v>25</v>
      </c>
      <c r="J31" s="20">
        <v>7.4242424242424248</v>
      </c>
      <c r="K31" s="20">
        <v>19.2</v>
      </c>
      <c r="L31" s="837">
        <v>24</v>
      </c>
      <c r="M31" s="837">
        <v>7</v>
      </c>
      <c r="N31" s="20">
        <v>92.307692307692307</v>
      </c>
      <c r="O31" s="20">
        <v>2.6</v>
      </c>
      <c r="P31" s="20">
        <v>1.4545454545454546</v>
      </c>
      <c r="Q31" s="20">
        <v>3.5</v>
      </c>
      <c r="R31" s="20">
        <v>3.6363636363636362</v>
      </c>
      <c r="S31" s="20">
        <v>3</v>
      </c>
      <c r="T31" s="20">
        <v>2.1818181818181817</v>
      </c>
      <c r="U31" s="20">
        <v>0.9</v>
      </c>
      <c r="V31" s="837">
        <v>3</v>
      </c>
      <c r="W31" s="444">
        <v>3</v>
      </c>
      <c r="X31" s="846"/>
      <c r="Y31" s="459">
        <v>6</v>
      </c>
      <c r="Z31" s="437">
        <v>15</v>
      </c>
      <c r="AA31" s="427">
        <v>11</v>
      </c>
      <c r="AB31" s="428">
        <v>5.6470588235294121</v>
      </c>
      <c r="AC31" s="425">
        <v>20</v>
      </c>
      <c r="AD31" s="425">
        <v>37.64705882352942</v>
      </c>
      <c r="AE31" s="427">
        <v>4</v>
      </c>
      <c r="AF31" s="425">
        <v>23.529411764705884</v>
      </c>
      <c r="AG31" s="425">
        <v>2.9411764705882355</v>
      </c>
      <c r="AH31" s="425">
        <v>4.3529411764705879</v>
      </c>
      <c r="AI31" s="426">
        <v>1.4117647058823524</v>
      </c>
      <c r="AJ31" s="445">
        <v>1</v>
      </c>
    </row>
    <row r="32" spans="1:36" ht="16.5" thickBot="1" x14ac:dyDescent="0.3">
      <c r="A32" s="848" t="s">
        <v>34</v>
      </c>
      <c r="B32" s="859">
        <v>25</v>
      </c>
      <c r="C32" s="421">
        <v>24</v>
      </c>
      <c r="D32" s="421">
        <v>8</v>
      </c>
      <c r="E32" s="421">
        <v>6</v>
      </c>
      <c r="F32" s="447">
        <v>2.9545454545454546</v>
      </c>
      <c r="G32" s="447">
        <v>4.8</v>
      </c>
      <c r="H32" s="447">
        <v>24</v>
      </c>
      <c r="I32" s="447">
        <v>25</v>
      </c>
      <c r="J32" s="447">
        <v>11.818181818181818</v>
      </c>
      <c r="K32" s="447">
        <v>20</v>
      </c>
      <c r="L32" s="421">
        <v>24</v>
      </c>
      <c r="M32" s="421">
        <v>8</v>
      </c>
      <c r="N32" s="447">
        <v>92.307692307692307</v>
      </c>
      <c r="O32" s="447">
        <v>2.1</v>
      </c>
      <c r="P32" s="447">
        <v>1.6923076923076923</v>
      </c>
      <c r="Q32" s="447">
        <v>4</v>
      </c>
      <c r="R32" s="447">
        <v>3.6363636363636362</v>
      </c>
      <c r="S32" s="447">
        <v>2</v>
      </c>
      <c r="T32" s="447">
        <v>1.944055944055944</v>
      </c>
      <c r="U32" s="447">
        <v>1.9</v>
      </c>
      <c r="V32" s="421">
        <v>2</v>
      </c>
      <c r="W32" s="448">
        <v>2</v>
      </c>
      <c r="X32" s="846"/>
      <c r="Y32" s="459">
        <v>7</v>
      </c>
      <c r="Z32" s="439">
        <v>20</v>
      </c>
      <c r="AA32" s="45">
        <v>11</v>
      </c>
      <c r="AB32" s="45">
        <v>4</v>
      </c>
      <c r="AC32" s="45">
        <v>25</v>
      </c>
      <c r="AD32" s="45">
        <v>20</v>
      </c>
      <c r="AE32" s="45">
        <v>16</v>
      </c>
      <c r="AF32" s="45">
        <v>80</v>
      </c>
      <c r="AG32" s="426">
        <v>2.1363636363636362</v>
      </c>
      <c r="AH32" s="426">
        <v>3.5454545454545454</v>
      </c>
      <c r="AI32" s="426">
        <v>1.4090909090909092</v>
      </c>
      <c r="AJ32" s="445">
        <v>2</v>
      </c>
    </row>
    <row r="33" spans="1:36" ht="16.5" thickBot="1" x14ac:dyDescent="0.3">
      <c r="A33" s="991" t="s">
        <v>770</v>
      </c>
      <c r="B33" s="992"/>
      <c r="C33" s="992"/>
      <c r="D33" s="992"/>
      <c r="E33" s="992"/>
      <c r="F33" s="992"/>
      <c r="G33" s="992"/>
      <c r="H33" s="992"/>
      <c r="I33" s="992"/>
      <c r="J33" s="992"/>
      <c r="K33" s="992"/>
      <c r="L33" s="992"/>
      <c r="M33" s="992"/>
      <c r="N33" s="992"/>
      <c r="O33" s="992"/>
      <c r="P33" s="992"/>
      <c r="Q33" s="992"/>
      <c r="R33" s="992"/>
      <c r="S33" s="992"/>
      <c r="T33" s="992"/>
      <c r="U33" s="992"/>
      <c r="V33" s="992"/>
      <c r="W33" s="993"/>
      <c r="Y33" s="459">
        <v>8</v>
      </c>
      <c r="Z33" s="439">
        <v>25</v>
      </c>
      <c r="AA33" s="45">
        <v>8</v>
      </c>
      <c r="AB33" s="426">
        <v>2.9545454545454546</v>
      </c>
      <c r="AC33" s="426">
        <v>24</v>
      </c>
      <c r="AD33" s="426">
        <v>11.818181818181818</v>
      </c>
      <c r="AE33" s="45">
        <v>24</v>
      </c>
      <c r="AF33" s="426">
        <v>92.307692307692307</v>
      </c>
      <c r="AG33" s="426">
        <v>1.6923076923076923</v>
      </c>
      <c r="AH33" s="426">
        <v>3.6363636363636362</v>
      </c>
      <c r="AI33" s="426">
        <v>1.944055944055944</v>
      </c>
      <c r="AJ33" s="445">
        <v>2</v>
      </c>
    </row>
    <row r="34" spans="1:36" ht="16.5" thickBot="1" x14ac:dyDescent="0.3">
      <c r="A34" s="849" t="s">
        <v>1</v>
      </c>
      <c r="B34" s="838">
        <v>40</v>
      </c>
      <c r="C34" s="839"/>
      <c r="D34" s="839">
        <v>24</v>
      </c>
      <c r="E34" s="839"/>
      <c r="F34" s="852">
        <v>10.55</v>
      </c>
      <c r="G34" s="852"/>
      <c r="H34" s="852">
        <v>32.5</v>
      </c>
      <c r="I34" s="852"/>
      <c r="J34" s="852">
        <v>23.977272727272727</v>
      </c>
      <c r="K34" s="852"/>
      <c r="L34" s="839">
        <v>11</v>
      </c>
      <c r="M34" s="839"/>
      <c r="N34" s="839">
        <v>55</v>
      </c>
      <c r="O34" s="839"/>
      <c r="P34" s="852">
        <v>2.35</v>
      </c>
      <c r="Q34" s="852"/>
      <c r="R34" s="852">
        <v>3.95</v>
      </c>
      <c r="S34" s="852"/>
      <c r="T34" s="852">
        <v>1.6</v>
      </c>
      <c r="U34" s="852"/>
      <c r="V34" s="839">
        <v>4</v>
      </c>
      <c r="W34" s="44"/>
      <c r="Y34" s="460">
        <v>9</v>
      </c>
      <c r="Z34" s="446">
        <v>24</v>
      </c>
      <c r="AA34" s="421">
        <v>9</v>
      </c>
      <c r="AB34" s="447">
        <v>3.25</v>
      </c>
      <c r="AC34" s="447">
        <v>29.166666666666668</v>
      </c>
      <c r="AD34" s="447">
        <v>12.310606060606061</v>
      </c>
      <c r="AE34" s="421">
        <v>18</v>
      </c>
      <c r="AF34" s="421">
        <v>90</v>
      </c>
      <c r="AG34" s="447">
        <v>2</v>
      </c>
      <c r="AH34" s="447">
        <v>4.05</v>
      </c>
      <c r="AI34" s="447">
        <v>1.2000000000000002</v>
      </c>
      <c r="AJ34" s="448">
        <v>2</v>
      </c>
    </row>
    <row r="35" spans="1:36" ht="19.5" thickBot="1" x14ac:dyDescent="0.35">
      <c r="A35" s="843" t="s">
        <v>4</v>
      </c>
      <c r="B35" s="773">
        <v>51</v>
      </c>
      <c r="C35" s="837"/>
      <c r="D35" s="837">
        <v>34</v>
      </c>
      <c r="E35" s="837">
        <v>32</v>
      </c>
      <c r="F35" s="20">
        <v>14.95</v>
      </c>
      <c r="G35" s="20">
        <v>24</v>
      </c>
      <c r="H35" s="20">
        <v>49.019607843137258</v>
      </c>
      <c r="I35" s="20"/>
      <c r="J35" s="20">
        <v>26.6488413547237</v>
      </c>
      <c r="K35" s="20"/>
      <c r="L35" s="837">
        <v>14</v>
      </c>
      <c r="M35" s="837">
        <v>1</v>
      </c>
      <c r="N35" s="837">
        <v>70</v>
      </c>
      <c r="O35" s="837"/>
      <c r="P35" s="20">
        <v>2</v>
      </c>
      <c r="Q35" s="20"/>
      <c r="R35" s="20">
        <v>3.95</v>
      </c>
      <c r="S35" s="20"/>
      <c r="T35" s="20">
        <v>1.9500000000000002</v>
      </c>
      <c r="U35" s="20"/>
      <c r="V35" s="837">
        <v>7</v>
      </c>
      <c r="W35" s="14"/>
      <c r="Y35" s="986" t="s">
        <v>1</v>
      </c>
      <c r="Z35" s="986"/>
      <c r="AA35" s="986"/>
      <c r="AB35" s="986"/>
      <c r="AC35" s="986"/>
      <c r="AD35" s="986"/>
      <c r="AE35" s="986"/>
      <c r="AF35" s="986"/>
      <c r="AG35" s="986"/>
      <c r="AH35" s="986"/>
      <c r="AI35" s="986"/>
      <c r="AJ35" s="986"/>
    </row>
    <row r="36" spans="1:36" ht="18" customHeight="1" thickBot="1" x14ac:dyDescent="0.3">
      <c r="A36" s="843" t="s">
        <v>5</v>
      </c>
      <c r="B36" s="773">
        <v>25</v>
      </c>
      <c r="C36" s="837"/>
      <c r="D36" s="837">
        <v>13</v>
      </c>
      <c r="E36" s="837">
        <v>23</v>
      </c>
      <c r="F36" s="20">
        <v>5.05</v>
      </c>
      <c r="G36" s="20">
        <v>16</v>
      </c>
      <c r="H36" s="20">
        <v>32</v>
      </c>
      <c r="I36" s="20"/>
      <c r="J36" s="20">
        <v>18.363636363636363</v>
      </c>
      <c r="K36" s="20">
        <v>94</v>
      </c>
      <c r="L36" s="837">
        <v>13</v>
      </c>
      <c r="M36" s="837">
        <v>1</v>
      </c>
      <c r="N36" s="837">
        <v>65</v>
      </c>
      <c r="O36" s="837">
        <v>6</v>
      </c>
      <c r="P36" s="20">
        <v>1.95</v>
      </c>
      <c r="Q36" s="20">
        <v>3.5</v>
      </c>
      <c r="R36" s="20">
        <v>3.8125</v>
      </c>
      <c r="S36" s="20"/>
      <c r="T36" s="20">
        <v>1.8625</v>
      </c>
      <c r="U36" s="20"/>
      <c r="V36" s="837">
        <v>3</v>
      </c>
      <c r="W36" s="14"/>
      <c r="Y36" s="263" t="s">
        <v>772</v>
      </c>
      <c r="Z36" s="264" t="s">
        <v>15</v>
      </c>
      <c r="AA36" s="264" t="s">
        <v>52</v>
      </c>
      <c r="AB36" s="264" t="s">
        <v>16</v>
      </c>
      <c r="AC36" s="264" t="s">
        <v>731</v>
      </c>
      <c r="AD36" s="264" t="s">
        <v>736</v>
      </c>
      <c r="AE36" s="264" t="s">
        <v>18</v>
      </c>
      <c r="AF36" s="310" t="s">
        <v>49</v>
      </c>
      <c r="AG36" s="310" t="s">
        <v>737</v>
      </c>
      <c r="AH36" s="310" t="s">
        <v>738</v>
      </c>
      <c r="AI36" s="485" t="s">
        <v>771</v>
      </c>
      <c r="AJ36" s="311" t="s">
        <v>732</v>
      </c>
    </row>
    <row r="37" spans="1:36" ht="15.75" x14ac:dyDescent="0.25">
      <c r="A37" s="843" t="s">
        <v>7</v>
      </c>
      <c r="B37" s="773">
        <v>35</v>
      </c>
      <c r="C37" s="837"/>
      <c r="D37" s="837">
        <v>23</v>
      </c>
      <c r="E37" s="837"/>
      <c r="F37" s="20">
        <v>12.2</v>
      </c>
      <c r="G37" s="20"/>
      <c r="H37" s="20">
        <v>37.142857142857146</v>
      </c>
      <c r="I37" s="20"/>
      <c r="J37" s="20">
        <v>31.688311688311693</v>
      </c>
      <c r="K37" s="20"/>
      <c r="L37" s="837">
        <v>11</v>
      </c>
      <c r="M37" s="837"/>
      <c r="N37" s="837">
        <v>55</v>
      </c>
      <c r="O37" s="837"/>
      <c r="P37" s="20">
        <v>2.2999999999999998</v>
      </c>
      <c r="Q37" s="20"/>
      <c r="R37" s="20">
        <v>4.0999999999999996</v>
      </c>
      <c r="S37" s="20"/>
      <c r="T37" s="20">
        <v>1.7999999999999998</v>
      </c>
      <c r="U37" s="20"/>
      <c r="V37" s="837">
        <v>5</v>
      </c>
      <c r="W37" s="14"/>
      <c r="Y37" s="458">
        <v>5</v>
      </c>
      <c r="Z37" s="433"/>
      <c r="AA37" s="429"/>
      <c r="AB37" s="430"/>
      <c r="AC37" s="430"/>
      <c r="AD37" s="430"/>
      <c r="AE37" s="429"/>
      <c r="AF37" s="430"/>
      <c r="AG37" s="430"/>
      <c r="AH37" s="430"/>
      <c r="AI37" s="431"/>
      <c r="AJ37" s="423"/>
    </row>
    <row r="38" spans="1:36" ht="15.75" x14ac:dyDescent="0.25">
      <c r="A38" s="843" t="s">
        <v>8</v>
      </c>
      <c r="B38" s="773">
        <v>18</v>
      </c>
      <c r="C38" s="837"/>
      <c r="D38" s="837">
        <v>6</v>
      </c>
      <c r="E38" s="837"/>
      <c r="F38" s="20">
        <v>1.5</v>
      </c>
      <c r="G38" s="20"/>
      <c r="H38" s="20">
        <v>27.777777777777779</v>
      </c>
      <c r="I38" s="20"/>
      <c r="J38" s="20">
        <v>7.5757575757575752</v>
      </c>
      <c r="K38" s="20"/>
      <c r="L38" s="837">
        <v>18</v>
      </c>
      <c r="M38" s="837"/>
      <c r="N38" s="837">
        <v>90</v>
      </c>
      <c r="O38" s="837"/>
      <c r="P38" s="20">
        <v>1.8</v>
      </c>
      <c r="Q38" s="20"/>
      <c r="R38" s="20">
        <v>4</v>
      </c>
      <c r="S38" s="20"/>
      <c r="T38" s="20">
        <v>1.7999999999999998</v>
      </c>
      <c r="U38" s="20"/>
      <c r="V38" s="837">
        <v>1</v>
      </c>
      <c r="W38" s="14"/>
      <c r="Y38" s="459">
        <v>6</v>
      </c>
      <c r="Z38" s="437"/>
      <c r="AA38" s="427"/>
      <c r="AB38" s="428"/>
      <c r="AC38" s="425"/>
      <c r="AD38" s="425"/>
      <c r="AE38" s="427"/>
      <c r="AF38" s="425"/>
      <c r="AG38" s="425"/>
      <c r="AH38" s="425"/>
      <c r="AI38" s="426"/>
      <c r="AJ38" s="445"/>
    </row>
    <row r="39" spans="1:36" ht="15.75" x14ac:dyDescent="0.25">
      <c r="A39" s="843" t="s">
        <v>9</v>
      </c>
      <c r="B39" s="773">
        <v>25</v>
      </c>
      <c r="C39" s="837"/>
      <c r="D39" s="837">
        <v>17</v>
      </c>
      <c r="E39" s="837"/>
      <c r="F39" s="20">
        <v>8.65</v>
      </c>
      <c r="G39" s="20"/>
      <c r="H39" s="20">
        <v>44</v>
      </c>
      <c r="I39" s="20"/>
      <c r="J39" s="20">
        <v>31.454545454545453</v>
      </c>
      <c r="K39" s="20"/>
      <c r="L39" s="837">
        <v>10</v>
      </c>
      <c r="M39" s="837"/>
      <c r="N39" s="837">
        <v>50</v>
      </c>
      <c r="O39" s="837"/>
      <c r="P39" s="20">
        <v>2.2999999999999998</v>
      </c>
      <c r="Q39" s="20"/>
      <c r="R39" s="20">
        <v>4.0588235294117645</v>
      </c>
      <c r="S39" s="20"/>
      <c r="T39" s="20">
        <v>2.2000000000000002</v>
      </c>
      <c r="U39" s="20"/>
      <c r="V39" s="837">
        <v>6</v>
      </c>
      <c r="W39" s="14"/>
      <c r="Y39" s="459">
        <v>7</v>
      </c>
      <c r="Z39" s="438">
        <v>47</v>
      </c>
      <c r="AA39" s="422">
        <v>27</v>
      </c>
      <c r="AB39" s="431">
        <v>13.772727272727273</v>
      </c>
      <c r="AC39" s="431">
        <v>19.148936170212767</v>
      </c>
      <c r="AD39" s="431">
        <v>29.303675048355903</v>
      </c>
      <c r="AE39" s="422">
        <v>7</v>
      </c>
      <c r="AF39" s="422">
        <v>35</v>
      </c>
      <c r="AG39" s="431">
        <v>2.7727272727272729</v>
      </c>
      <c r="AH39" s="431">
        <v>3.7272727272727271</v>
      </c>
      <c r="AI39" s="431">
        <v>0.95454545454545414</v>
      </c>
      <c r="AJ39" s="423">
        <v>1</v>
      </c>
    </row>
    <row r="40" spans="1:36" ht="15.75" x14ac:dyDescent="0.25">
      <c r="A40" s="843" t="s">
        <v>10</v>
      </c>
      <c r="B40" s="773">
        <v>36</v>
      </c>
      <c r="C40" s="837"/>
      <c r="D40" s="837">
        <v>24</v>
      </c>
      <c r="E40" s="837"/>
      <c r="F40" s="20">
        <v>11.55</v>
      </c>
      <c r="G40" s="20"/>
      <c r="H40" s="20">
        <v>27.777777777777779</v>
      </c>
      <c r="I40" s="20"/>
      <c r="J40" s="20">
        <v>29.166666666666671</v>
      </c>
      <c r="K40" s="20"/>
      <c r="L40" s="837">
        <v>10</v>
      </c>
      <c r="M40" s="837"/>
      <c r="N40" s="837">
        <v>50</v>
      </c>
      <c r="O40" s="837"/>
      <c r="P40" s="20">
        <v>2.65</v>
      </c>
      <c r="Q40" s="20"/>
      <c r="R40" s="20">
        <v>3.85</v>
      </c>
      <c r="S40" s="20"/>
      <c r="T40" s="20">
        <v>1.7588235294117647</v>
      </c>
      <c r="U40" s="20"/>
      <c r="V40" s="837">
        <v>1</v>
      </c>
      <c r="W40" s="14"/>
      <c r="Y40" s="459">
        <v>8</v>
      </c>
      <c r="Z40" s="438">
        <v>37</v>
      </c>
      <c r="AA40" s="422">
        <v>17</v>
      </c>
      <c r="AB40" s="431">
        <v>5.6363636363636367</v>
      </c>
      <c r="AC40" s="431">
        <v>27.027027027027028</v>
      </c>
      <c r="AD40" s="431">
        <v>15.233415233415235</v>
      </c>
      <c r="AE40" s="422">
        <v>23</v>
      </c>
      <c r="AF40" s="431">
        <v>88.461538461538467</v>
      </c>
      <c r="AG40" s="431">
        <v>1.8846153846153846</v>
      </c>
      <c r="AH40" s="431">
        <v>3.7727272727272729</v>
      </c>
      <c r="AI40" s="431">
        <v>1.8881118881118883</v>
      </c>
      <c r="AJ40" s="423">
        <v>4</v>
      </c>
    </row>
    <row r="41" spans="1:36" ht="16.5" thickBot="1" x14ac:dyDescent="0.3">
      <c r="A41" s="844" t="s">
        <v>34</v>
      </c>
      <c r="B41" s="859">
        <v>24</v>
      </c>
      <c r="C41" s="421"/>
      <c r="D41" s="421">
        <v>9</v>
      </c>
      <c r="E41" s="421"/>
      <c r="F41" s="447">
        <v>3.25</v>
      </c>
      <c r="G41" s="447"/>
      <c r="H41" s="447">
        <v>29.166666666666668</v>
      </c>
      <c r="I41" s="447"/>
      <c r="J41" s="447">
        <v>12.310606060606061</v>
      </c>
      <c r="K41" s="447"/>
      <c r="L41" s="421">
        <v>18</v>
      </c>
      <c r="M41" s="421"/>
      <c r="N41" s="421">
        <v>90</v>
      </c>
      <c r="O41" s="421"/>
      <c r="P41" s="447">
        <v>2</v>
      </c>
      <c r="Q41" s="447"/>
      <c r="R41" s="447">
        <v>4.05</v>
      </c>
      <c r="S41" s="447"/>
      <c r="T41" s="447">
        <v>1.2000000000000002</v>
      </c>
      <c r="U41" s="447"/>
      <c r="V41" s="421">
        <v>2</v>
      </c>
      <c r="W41" s="142"/>
      <c r="Y41" s="460">
        <v>9</v>
      </c>
      <c r="Z41" s="438">
        <v>40</v>
      </c>
      <c r="AA41" s="422">
        <v>24</v>
      </c>
      <c r="AB41" s="431">
        <v>10.55</v>
      </c>
      <c r="AC41" s="431">
        <v>32.5</v>
      </c>
      <c r="AD41" s="431">
        <v>23.977272727272727</v>
      </c>
      <c r="AE41" s="422">
        <v>11</v>
      </c>
      <c r="AF41" s="422">
        <v>55</v>
      </c>
      <c r="AG41" s="431">
        <v>2.35</v>
      </c>
      <c r="AH41" s="431">
        <v>3.95</v>
      </c>
      <c r="AI41" s="431">
        <v>1.6</v>
      </c>
      <c r="AJ41" s="423">
        <v>4</v>
      </c>
    </row>
    <row r="43" spans="1:36" ht="19.5" thickBot="1" x14ac:dyDescent="0.35">
      <c r="Y43" s="986" t="s">
        <v>9</v>
      </c>
      <c r="Z43" s="986"/>
      <c r="AA43" s="986"/>
      <c r="AB43" s="986"/>
      <c r="AC43" s="986"/>
      <c r="AD43" s="986"/>
      <c r="AE43" s="986"/>
      <c r="AF43" s="986"/>
      <c r="AG43" s="986"/>
      <c r="AH43" s="986"/>
      <c r="AI43" s="986"/>
      <c r="AJ43" s="986"/>
    </row>
    <row r="44" spans="1:36" ht="63.75" thickBot="1" x14ac:dyDescent="0.3">
      <c r="Y44" s="263" t="s">
        <v>772</v>
      </c>
      <c r="Z44" s="264" t="s">
        <v>15</v>
      </c>
      <c r="AA44" s="264" t="s">
        <v>52</v>
      </c>
      <c r="AB44" s="264" t="s">
        <v>16</v>
      </c>
      <c r="AC44" s="264" t="s">
        <v>731</v>
      </c>
      <c r="AD44" s="264" t="s">
        <v>736</v>
      </c>
      <c r="AE44" s="264" t="s">
        <v>18</v>
      </c>
      <c r="AF44" s="310" t="s">
        <v>49</v>
      </c>
      <c r="AG44" s="310" t="s">
        <v>737</v>
      </c>
      <c r="AH44" s="310" t="s">
        <v>738</v>
      </c>
      <c r="AI44" s="485" t="s">
        <v>771</v>
      </c>
      <c r="AJ44" s="311" t="s">
        <v>732</v>
      </c>
    </row>
    <row r="45" spans="1:36" ht="15.75" x14ac:dyDescent="0.25">
      <c r="Y45" s="458">
        <v>5</v>
      </c>
      <c r="Z45" s="433"/>
      <c r="AA45" s="429"/>
      <c r="AB45" s="430"/>
      <c r="AC45" s="430"/>
      <c r="AD45" s="430"/>
      <c r="AE45" s="429"/>
      <c r="AF45" s="430"/>
      <c r="AG45" s="430"/>
      <c r="AH45" s="430"/>
      <c r="AI45" s="431"/>
      <c r="AJ45" s="423"/>
    </row>
    <row r="46" spans="1:36" ht="15.75" x14ac:dyDescent="0.25">
      <c r="Y46" s="459">
        <v>6</v>
      </c>
      <c r="Z46" s="437"/>
      <c r="AA46" s="427"/>
      <c r="AB46" s="428"/>
      <c r="AC46" s="425"/>
      <c r="AD46" s="425"/>
      <c r="AE46" s="427"/>
      <c r="AF46" s="425"/>
      <c r="AG46" s="425"/>
      <c r="AH46" s="425"/>
      <c r="AI46" s="426"/>
      <c r="AJ46" s="445"/>
    </row>
    <row r="47" spans="1:36" ht="15.75" x14ac:dyDescent="0.25">
      <c r="Y47" s="459">
        <v>7</v>
      </c>
      <c r="Z47" s="484">
        <v>23</v>
      </c>
      <c r="AA47" s="483">
        <v>18</v>
      </c>
      <c r="AB47" s="20">
        <v>6.8181818181818183</v>
      </c>
      <c r="AC47" s="20">
        <v>34.782608695652172</v>
      </c>
      <c r="AD47" s="20">
        <v>26.554778554778554</v>
      </c>
      <c r="AE47" s="483">
        <v>14</v>
      </c>
      <c r="AF47" s="483">
        <v>70</v>
      </c>
      <c r="AG47" s="20">
        <v>2.1363636363636362</v>
      </c>
      <c r="AH47" s="20">
        <v>3.7727272727272729</v>
      </c>
      <c r="AI47" s="20">
        <v>1.6363636363636367</v>
      </c>
      <c r="AJ47" s="444">
        <v>4</v>
      </c>
    </row>
    <row r="48" spans="1:36" ht="15.75" x14ac:dyDescent="0.25">
      <c r="Y48" s="459">
        <v>8</v>
      </c>
      <c r="Z48" s="484">
        <v>23</v>
      </c>
      <c r="AA48" s="483">
        <v>11</v>
      </c>
      <c r="AB48" s="20">
        <v>6.3181818181818183</v>
      </c>
      <c r="AC48" s="20">
        <v>39.130434782608695</v>
      </c>
      <c r="AD48" s="20">
        <v>27.470355731225297</v>
      </c>
      <c r="AE48" s="483">
        <v>20</v>
      </c>
      <c r="AF48" s="20">
        <v>76.92307692307692</v>
      </c>
      <c r="AG48" s="20">
        <v>1.9615384615384615</v>
      </c>
      <c r="AH48" s="20">
        <v>3.7272727272727271</v>
      </c>
      <c r="AI48" s="20">
        <v>1.7657342657342656</v>
      </c>
      <c r="AJ48" s="444">
        <v>7</v>
      </c>
    </row>
    <row r="49" spans="25:36" ht="16.5" thickBot="1" x14ac:dyDescent="0.3">
      <c r="Y49" s="460">
        <v>9</v>
      </c>
      <c r="Z49" s="484">
        <v>25</v>
      </c>
      <c r="AA49" s="483">
        <v>17</v>
      </c>
      <c r="AB49" s="20">
        <v>8.65</v>
      </c>
      <c r="AC49" s="20">
        <v>44</v>
      </c>
      <c r="AD49" s="20">
        <v>31.454545454545453</v>
      </c>
      <c r="AE49" s="483">
        <v>10</v>
      </c>
      <c r="AF49" s="483">
        <v>50</v>
      </c>
      <c r="AG49" s="20">
        <v>2.2999999999999998</v>
      </c>
      <c r="AH49" s="20">
        <v>4.0588235294117645</v>
      </c>
      <c r="AI49" s="20">
        <v>2.2000000000000002</v>
      </c>
      <c r="AJ49" s="444">
        <v>6</v>
      </c>
    </row>
    <row r="50" spans="25:36" ht="19.5" thickBot="1" x14ac:dyDescent="0.35">
      <c r="Y50" s="986" t="s">
        <v>8</v>
      </c>
      <c r="Z50" s="986"/>
      <c r="AA50" s="986"/>
      <c r="AB50" s="986"/>
      <c r="AC50" s="986"/>
      <c r="AD50" s="986"/>
      <c r="AE50" s="986"/>
      <c r="AF50" s="986"/>
      <c r="AG50" s="986"/>
      <c r="AH50" s="986"/>
      <c r="AI50" s="986"/>
      <c r="AJ50" s="986"/>
    </row>
    <row r="51" spans="25:36" ht="63.75" thickBot="1" x14ac:dyDescent="0.3">
      <c r="Y51" s="263" t="s">
        <v>772</v>
      </c>
      <c r="Z51" s="264" t="s">
        <v>15</v>
      </c>
      <c r="AA51" s="264" t="s">
        <v>52</v>
      </c>
      <c r="AB51" s="264" t="s">
        <v>16</v>
      </c>
      <c r="AC51" s="264" t="s">
        <v>731</v>
      </c>
      <c r="AD51" s="264" t="s">
        <v>736</v>
      </c>
      <c r="AE51" s="264" t="s">
        <v>18</v>
      </c>
      <c r="AF51" s="310" t="s">
        <v>49</v>
      </c>
      <c r="AG51" s="310" t="s">
        <v>737</v>
      </c>
      <c r="AH51" s="310" t="s">
        <v>738</v>
      </c>
      <c r="AI51" s="485" t="s">
        <v>771</v>
      </c>
      <c r="AJ51" s="311" t="s">
        <v>732</v>
      </c>
    </row>
    <row r="52" spans="25:36" ht="15.75" x14ac:dyDescent="0.25">
      <c r="Y52" s="458">
        <v>5</v>
      </c>
      <c r="Z52" s="433"/>
      <c r="AA52" s="429"/>
      <c r="AB52" s="430"/>
      <c r="AC52" s="430"/>
      <c r="AD52" s="430"/>
      <c r="AE52" s="429"/>
      <c r="AF52" s="430"/>
      <c r="AG52" s="430"/>
      <c r="AH52" s="430"/>
      <c r="AI52" s="431"/>
      <c r="AJ52" s="423"/>
    </row>
    <row r="53" spans="25:36" ht="15.75" x14ac:dyDescent="0.25">
      <c r="Y53" s="459">
        <v>6</v>
      </c>
      <c r="Z53" s="437"/>
      <c r="AA53" s="427"/>
      <c r="AB53" s="428"/>
      <c r="AC53" s="425"/>
      <c r="AD53" s="425"/>
      <c r="AE53" s="427"/>
      <c r="AF53" s="425"/>
      <c r="AG53" s="425"/>
      <c r="AH53" s="425"/>
      <c r="AI53" s="426"/>
      <c r="AJ53" s="445"/>
    </row>
    <row r="54" spans="25:36" ht="15.75" x14ac:dyDescent="0.25">
      <c r="Y54" s="459">
        <v>7</v>
      </c>
      <c r="Z54" s="484"/>
      <c r="AA54" s="483"/>
      <c r="AB54" s="20"/>
      <c r="AC54" s="20"/>
      <c r="AD54" s="20"/>
      <c r="AE54" s="483"/>
      <c r="AF54" s="483"/>
      <c r="AG54" s="20"/>
      <c r="AH54" s="20"/>
      <c r="AI54" s="20"/>
      <c r="AJ54" s="444"/>
    </row>
    <row r="55" spans="25:36" ht="15.75" x14ac:dyDescent="0.25">
      <c r="Y55" s="459">
        <v>8</v>
      </c>
      <c r="Z55" s="484">
        <v>18</v>
      </c>
      <c r="AA55" s="483">
        <v>4</v>
      </c>
      <c r="AB55" s="20">
        <v>2.2727272727272729</v>
      </c>
      <c r="AC55" s="20">
        <v>22.222222222222221</v>
      </c>
      <c r="AD55" s="20">
        <v>11.926961926961928</v>
      </c>
      <c r="AE55" s="483">
        <v>25</v>
      </c>
      <c r="AF55" s="20">
        <v>96.15384615384616</v>
      </c>
      <c r="AG55" s="20">
        <v>1.7692307692307692</v>
      </c>
      <c r="AH55" s="20">
        <v>3.6818181818181817</v>
      </c>
      <c r="AI55" s="20">
        <v>1.9125874125874125</v>
      </c>
      <c r="AJ55" s="444">
        <v>1</v>
      </c>
    </row>
    <row r="56" spans="25:36" ht="16.5" thickBot="1" x14ac:dyDescent="0.3">
      <c r="Y56" s="460">
        <v>9</v>
      </c>
      <c r="Z56" s="484">
        <v>18</v>
      </c>
      <c r="AA56" s="483">
        <v>6</v>
      </c>
      <c r="AB56" s="20">
        <v>1.5</v>
      </c>
      <c r="AC56" s="20">
        <v>27.777777777777779</v>
      </c>
      <c r="AD56" s="20">
        <v>7.5757575757575752</v>
      </c>
      <c r="AE56" s="483">
        <v>18</v>
      </c>
      <c r="AF56" s="483">
        <v>90</v>
      </c>
      <c r="AG56" s="20">
        <v>1.8</v>
      </c>
      <c r="AH56" s="20">
        <v>4</v>
      </c>
      <c r="AI56" s="20">
        <v>1.7999999999999998</v>
      </c>
      <c r="AJ56" s="444">
        <v>1</v>
      </c>
    </row>
    <row r="57" spans="25:36" ht="19.5" thickBot="1" x14ac:dyDescent="0.35">
      <c r="Y57" s="986" t="s">
        <v>10</v>
      </c>
      <c r="Z57" s="986"/>
      <c r="AA57" s="986"/>
      <c r="AB57" s="986"/>
      <c r="AC57" s="986"/>
      <c r="AD57" s="986"/>
      <c r="AE57" s="986"/>
      <c r="AF57" s="986"/>
      <c r="AG57" s="986"/>
      <c r="AH57" s="986"/>
      <c r="AI57" s="986"/>
      <c r="AJ57" s="986"/>
    </row>
    <row r="58" spans="25:36" ht="63.75" thickBot="1" x14ac:dyDescent="0.3">
      <c r="Y58" s="263" t="s">
        <v>772</v>
      </c>
      <c r="Z58" s="264" t="s">
        <v>15</v>
      </c>
      <c r="AA58" s="264" t="s">
        <v>52</v>
      </c>
      <c r="AB58" s="264" t="s">
        <v>16</v>
      </c>
      <c r="AC58" s="264" t="s">
        <v>731</v>
      </c>
      <c r="AD58" s="264" t="s">
        <v>736</v>
      </c>
      <c r="AE58" s="264" t="s">
        <v>18</v>
      </c>
      <c r="AF58" s="310" t="s">
        <v>49</v>
      </c>
      <c r="AG58" s="310" t="s">
        <v>737</v>
      </c>
      <c r="AH58" s="310" t="s">
        <v>738</v>
      </c>
      <c r="AI58" s="485" t="s">
        <v>771</v>
      </c>
      <c r="AJ58" s="311" t="s">
        <v>732</v>
      </c>
    </row>
    <row r="59" spans="25:36" ht="15.75" x14ac:dyDescent="0.25">
      <c r="Y59" s="458">
        <v>5</v>
      </c>
      <c r="Z59" s="433"/>
      <c r="AA59" s="429"/>
      <c r="AB59" s="430"/>
      <c r="AC59" s="430"/>
      <c r="AD59" s="430"/>
      <c r="AE59" s="429"/>
      <c r="AF59" s="430"/>
      <c r="AG59" s="430"/>
      <c r="AH59" s="430"/>
      <c r="AI59" s="431"/>
      <c r="AJ59" s="423"/>
    </row>
    <row r="60" spans="25:36" ht="15.75" x14ac:dyDescent="0.25">
      <c r="Y60" s="459">
        <v>6</v>
      </c>
      <c r="Z60" s="437"/>
      <c r="AA60" s="427"/>
      <c r="AB60" s="428"/>
      <c r="AC60" s="425"/>
      <c r="AD60" s="425"/>
      <c r="AE60" s="427"/>
      <c r="AF60" s="425"/>
      <c r="AG60" s="425"/>
      <c r="AH60" s="425"/>
      <c r="AI60" s="426"/>
      <c r="AJ60" s="445"/>
    </row>
    <row r="61" spans="25:36" ht="15.75" x14ac:dyDescent="0.25">
      <c r="Y61" s="459">
        <v>7</v>
      </c>
      <c r="Z61" s="484"/>
      <c r="AA61" s="483"/>
      <c r="AB61" s="20"/>
      <c r="AC61" s="20"/>
      <c r="AD61" s="20"/>
      <c r="AE61" s="483"/>
      <c r="AF61" s="483"/>
      <c r="AG61" s="20"/>
      <c r="AH61" s="20"/>
      <c r="AI61" s="20"/>
      <c r="AJ61" s="444"/>
    </row>
    <row r="62" spans="25:36" ht="15.75" x14ac:dyDescent="0.25">
      <c r="Y62" s="459">
        <v>8</v>
      </c>
      <c r="Z62" s="484"/>
      <c r="AA62" s="483"/>
      <c r="AB62" s="20"/>
      <c r="AC62" s="20"/>
      <c r="AD62" s="20"/>
      <c r="AE62" s="483"/>
      <c r="AF62" s="20"/>
      <c r="AG62" s="20"/>
      <c r="AH62" s="20"/>
      <c r="AI62" s="20"/>
      <c r="AJ62" s="444"/>
    </row>
    <row r="63" spans="25:36" ht="16.5" thickBot="1" x14ac:dyDescent="0.3">
      <c r="Y63" s="460">
        <v>9</v>
      </c>
      <c r="Z63" s="484">
        <v>36</v>
      </c>
      <c r="AA63" s="483">
        <v>24</v>
      </c>
      <c r="AB63" s="20">
        <v>11.55</v>
      </c>
      <c r="AC63" s="20">
        <v>27.777777777777779</v>
      </c>
      <c r="AD63" s="20">
        <v>29.166666666666671</v>
      </c>
      <c r="AE63" s="483">
        <v>10</v>
      </c>
      <c r="AF63" s="483">
        <v>50</v>
      </c>
      <c r="AG63" s="20">
        <v>2.65</v>
      </c>
      <c r="AH63" s="20">
        <v>3.85</v>
      </c>
      <c r="AI63" s="20">
        <v>1.7588235294117647</v>
      </c>
      <c r="AJ63" s="444">
        <v>1</v>
      </c>
    </row>
    <row r="64" spans="25:36" ht="19.5" thickBot="1" x14ac:dyDescent="0.35">
      <c r="Y64" s="986" t="s">
        <v>12</v>
      </c>
      <c r="Z64" s="986"/>
      <c r="AA64" s="986"/>
      <c r="AB64" s="986"/>
      <c r="AC64" s="986"/>
      <c r="AD64" s="986"/>
      <c r="AE64" s="986"/>
      <c r="AF64" s="986"/>
      <c r="AG64" s="986"/>
      <c r="AH64" s="986"/>
      <c r="AI64" s="986"/>
      <c r="AJ64" s="986"/>
    </row>
    <row r="65" spans="25:36" ht="63.75" thickBot="1" x14ac:dyDescent="0.3">
      <c r="Y65" s="263" t="s">
        <v>772</v>
      </c>
      <c r="Z65" s="264" t="s">
        <v>15</v>
      </c>
      <c r="AA65" s="264" t="s">
        <v>52</v>
      </c>
      <c r="AB65" s="264" t="s">
        <v>16</v>
      </c>
      <c r="AC65" s="264" t="s">
        <v>731</v>
      </c>
      <c r="AD65" s="264" t="s">
        <v>736</v>
      </c>
      <c r="AE65" s="264" t="s">
        <v>18</v>
      </c>
      <c r="AF65" s="310" t="s">
        <v>49</v>
      </c>
      <c r="AG65" s="310" t="s">
        <v>737</v>
      </c>
      <c r="AH65" s="310" t="s">
        <v>738</v>
      </c>
      <c r="AI65" s="485" t="s">
        <v>771</v>
      </c>
      <c r="AJ65" s="311" t="s">
        <v>732</v>
      </c>
    </row>
    <row r="66" spans="25:36" ht="15.75" x14ac:dyDescent="0.25">
      <c r="Y66" s="458">
        <v>5</v>
      </c>
      <c r="Z66" s="433"/>
      <c r="AA66" s="429"/>
      <c r="AB66" s="430"/>
      <c r="AC66" s="430"/>
      <c r="AD66" s="430"/>
      <c r="AE66" s="429"/>
      <c r="AF66" s="430"/>
      <c r="AG66" s="430"/>
      <c r="AH66" s="430"/>
      <c r="AI66" s="431"/>
      <c r="AJ66" s="423"/>
    </row>
    <row r="67" spans="25:36" ht="15.75" x14ac:dyDescent="0.25">
      <c r="Y67" s="459">
        <v>6</v>
      </c>
      <c r="Z67" s="437"/>
      <c r="AA67" s="427"/>
      <c r="AB67" s="428"/>
      <c r="AC67" s="425"/>
      <c r="AD67" s="425"/>
      <c r="AE67" s="427"/>
      <c r="AF67" s="425"/>
      <c r="AG67" s="425"/>
      <c r="AH67" s="425"/>
      <c r="AI67" s="426"/>
      <c r="AJ67" s="445"/>
    </row>
    <row r="68" spans="25:36" ht="15.75" x14ac:dyDescent="0.25">
      <c r="Y68" s="459">
        <v>7</v>
      </c>
      <c r="Z68" s="484"/>
      <c r="AA68" s="483"/>
      <c r="AB68" s="20"/>
      <c r="AC68" s="20"/>
      <c r="AD68" s="20"/>
      <c r="AE68" s="483"/>
      <c r="AF68" s="483"/>
      <c r="AG68" s="20"/>
      <c r="AH68" s="20"/>
      <c r="AI68" s="20"/>
      <c r="AJ68" s="444"/>
    </row>
    <row r="69" spans="25:36" ht="15.75" x14ac:dyDescent="0.25">
      <c r="Y69" s="459">
        <v>8</v>
      </c>
      <c r="Z69" s="484">
        <v>60</v>
      </c>
      <c r="AA69" s="483">
        <v>17</v>
      </c>
      <c r="AB69" s="20">
        <v>4.4545454545454541</v>
      </c>
      <c r="AC69" s="20">
        <v>26.666666666666668</v>
      </c>
      <c r="AD69" s="20">
        <v>7.4242424242424248</v>
      </c>
      <c r="AE69" s="483">
        <v>24</v>
      </c>
      <c r="AF69" s="20">
        <v>92.307692307692307</v>
      </c>
      <c r="AG69" s="20">
        <v>1.4545454545454546</v>
      </c>
      <c r="AH69" s="20">
        <v>3.6363636363636362</v>
      </c>
      <c r="AI69" s="20">
        <v>2.1818181818181817</v>
      </c>
      <c r="AJ69" s="444">
        <v>3</v>
      </c>
    </row>
    <row r="70" spans="25:36" ht="16.5" thickBot="1" x14ac:dyDescent="0.3">
      <c r="Y70" s="460">
        <v>9</v>
      </c>
      <c r="Z70" s="484"/>
      <c r="AA70" s="483"/>
      <c r="AB70" s="20"/>
      <c r="AC70" s="20"/>
      <c r="AD70" s="20"/>
      <c r="AE70" s="483"/>
      <c r="AF70" s="483"/>
      <c r="AG70" s="20"/>
      <c r="AH70" s="20"/>
      <c r="AI70" s="20"/>
      <c r="AJ70" s="444"/>
    </row>
  </sheetData>
  <mergeCells count="26">
    <mergeCell ref="A1:W1"/>
    <mergeCell ref="A33:W33"/>
    <mergeCell ref="A24:W24"/>
    <mergeCell ref="A14:W14"/>
    <mergeCell ref="A9:W9"/>
    <mergeCell ref="A2:W2"/>
    <mergeCell ref="H3:I3"/>
    <mergeCell ref="F3:G3"/>
    <mergeCell ref="D3:E3"/>
    <mergeCell ref="B3:C3"/>
    <mergeCell ref="V3:W3"/>
    <mergeCell ref="R3:S3"/>
    <mergeCell ref="P3:Q3"/>
    <mergeCell ref="N3:O3"/>
    <mergeCell ref="L3:M3"/>
    <mergeCell ref="J3:K3"/>
    <mergeCell ref="Y35:AJ35"/>
    <mergeCell ref="Y43:AJ43"/>
    <mergeCell ref="Y50:AJ50"/>
    <mergeCell ref="Y57:AJ57"/>
    <mergeCell ref="Y64:AJ64"/>
    <mergeCell ref="Y2:AJ2"/>
    <mergeCell ref="Y11:AJ11"/>
    <mergeCell ref="Y18:AJ18"/>
    <mergeCell ref="Y28:AJ28"/>
    <mergeCell ref="T3:U3"/>
  </mergeCells>
  <pageMargins left="0.7" right="0.7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96"/>
  <sheetViews>
    <sheetView topLeftCell="A8" workbookViewId="0">
      <selection sqref="A1:AE45"/>
    </sheetView>
  </sheetViews>
  <sheetFormatPr defaultRowHeight="15" x14ac:dyDescent="0.25"/>
  <cols>
    <col min="1" max="1" width="8.7109375" customWidth="1"/>
    <col min="2" max="2" width="8.7109375" bestFit="1" customWidth="1"/>
    <col min="3" max="24" width="3.42578125" bestFit="1" customWidth="1"/>
    <col min="25" max="25" width="5.7109375" bestFit="1" customWidth="1"/>
    <col min="26" max="26" width="12.7109375" bestFit="1" customWidth="1"/>
    <col min="27" max="28" width="5.7109375" bestFit="1" customWidth="1"/>
    <col min="29" max="29" width="3.28515625" bestFit="1" customWidth="1"/>
    <col min="30" max="30" width="8.28515625" bestFit="1" customWidth="1"/>
    <col min="31" max="31" width="21.7109375" bestFit="1" customWidth="1"/>
  </cols>
  <sheetData>
    <row r="1" spans="1:31" ht="15.75" x14ac:dyDescent="0.25">
      <c r="A1" s="890" t="s">
        <v>773</v>
      </c>
      <c r="B1" s="891"/>
      <c r="C1" s="891"/>
      <c r="D1" s="891"/>
      <c r="E1" s="891"/>
      <c r="F1" s="891"/>
      <c r="G1" s="891"/>
      <c r="H1" s="891"/>
      <c r="I1" s="891"/>
      <c r="J1" s="891"/>
      <c r="K1" s="891"/>
      <c r="L1" s="891"/>
      <c r="M1" s="891"/>
      <c r="N1" s="891"/>
      <c r="O1" s="891"/>
      <c r="P1" s="891"/>
      <c r="Q1" s="891"/>
      <c r="R1" s="891"/>
      <c r="S1" s="891"/>
      <c r="T1" s="891"/>
      <c r="U1" s="891"/>
      <c r="V1" s="891"/>
      <c r="W1" s="891"/>
      <c r="X1" s="891"/>
      <c r="Y1" s="891"/>
      <c r="Z1" s="891"/>
      <c r="AA1" s="891"/>
      <c r="AB1" s="891"/>
      <c r="AC1" s="891"/>
      <c r="AD1" s="891"/>
      <c r="AE1" s="892"/>
    </row>
    <row r="2" spans="1:31" x14ac:dyDescent="0.25">
      <c r="A2" s="5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14"/>
    </row>
    <row r="3" spans="1:31" ht="65.25" thickBot="1" x14ac:dyDescent="0.3">
      <c r="A3" s="153" t="s">
        <v>150</v>
      </c>
      <c r="B3" s="123" t="s">
        <v>151</v>
      </c>
      <c r="C3" s="123" t="s">
        <v>152</v>
      </c>
      <c r="D3" s="123" t="s">
        <v>153</v>
      </c>
      <c r="E3" s="123" t="s">
        <v>155</v>
      </c>
      <c r="F3" s="123" t="s">
        <v>156</v>
      </c>
      <c r="G3" s="123" t="s">
        <v>157</v>
      </c>
      <c r="H3" s="123" t="s">
        <v>158</v>
      </c>
      <c r="I3" s="123" t="s">
        <v>159</v>
      </c>
      <c r="J3" s="123" t="s">
        <v>160</v>
      </c>
      <c r="K3" s="123" t="s">
        <v>161</v>
      </c>
      <c r="L3" s="123" t="s">
        <v>458</v>
      </c>
      <c r="M3" s="123" t="s">
        <v>185</v>
      </c>
      <c r="N3" s="123" t="s">
        <v>186</v>
      </c>
      <c r="O3" s="123" t="s">
        <v>163</v>
      </c>
      <c r="P3" s="123" t="s">
        <v>164</v>
      </c>
      <c r="Q3" s="123" t="s">
        <v>278</v>
      </c>
      <c r="R3" s="123" t="s">
        <v>459</v>
      </c>
      <c r="S3" s="123" t="s">
        <v>460</v>
      </c>
      <c r="T3" s="123" t="s">
        <v>165</v>
      </c>
      <c r="U3" s="123" t="s">
        <v>166</v>
      </c>
      <c r="V3" s="123" t="s">
        <v>454</v>
      </c>
      <c r="W3" s="123" t="s">
        <v>167</v>
      </c>
      <c r="X3" s="123" t="s">
        <v>136</v>
      </c>
      <c r="Y3" s="123" t="s">
        <v>172</v>
      </c>
      <c r="Z3" s="123" t="s">
        <v>173</v>
      </c>
      <c r="AA3" s="123" t="s">
        <v>436</v>
      </c>
      <c r="AB3" s="123" t="s">
        <v>174</v>
      </c>
      <c r="AC3" s="123" t="s">
        <v>175</v>
      </c>
      <c r="AD3" s="123" t="s">
        <v>176</v>
      </c>
      <c r="AE3" s="172"/>
    </row>
    <row r="4" spans="1:31" x14ac:dyDescent="0.25">
      <c r="A4" s="132">
        <v>1</v>
      </c>
      <c r="B4" s="133">
        <v>90008</v>
      </c>
      <c r="C4" s="134">
        <v>0</v>
      </c>
      <c r="D4" s="134">
        <v>2</v>
      </c>
      <c r="E4" s="134">
        <v>0</v>
      </c>
      <c r="F4" s="134">
        <v>0</v>
      </c>
      <c r="G4" s="134">
        <v>3</v>
      </c>
      <c r="H4" s="134">
        <v>0</v>
      </c>
      <c r="I4" s="134">
        <v>0</v>
      </c>
      <c r="J4" s="134">
        <v>0</v>
      </c>
      <c r="K4" s="134">
        <v>0</v>
      </c>
      <c r="L4" s="134">
        <v>0</v>
      </c>
      <c r="M4" s="134">
        <v>0</v>
      </c>
      <c r="N4" s="134">
        <v>0</v>
      </c>
      <c r="O4" s="134">
        <v>1</v>
      </c>
      <c r="P4" s="134">
        <v>1</v>
      </c>
      <c r="Q4" s="134">
        <v>0</v>
      </c>
      <c r="R4" s="134">
        <v>0</v>
      </c>
      <c r="S4" s="134">
        <v>1</v>
      </c>
      <c r="T4" s="134">
        <v>1</v>
      </c>
      <c r="U4" s="134">
        <v>0</v>
      </c>
      <c r="V4" s="134">
        <v>0</v>
      </c>
      <c r="W4" s="134">
        <v>1</v>
      </c>
      <c r="X4" s="134">
        <v>0</v>
      </c>
      <c r="Y4" s="134">
        <v>10</v>
      </c>
      <c r="Z4" s="135">
        <v>1</v>
      </c>
      <c r="AA4" s="177">
        <v>3</v>
      </c>
      <c r="AB4" s="134" t="s">
        <v>171</v>
      </c>
      <c r="AC4" s="134" t="s">
        <v>178</v>
      </c>
      <c r="AD4" s="175">
        <v>3</v>
      </c>
      <c r="AE4" s="44" t="s">
        <v>121</v>
      </c>
    </row>
    <row r="5" spans="1:31" x14ac:dyDescent="0.25">
      <c r="A5" s="136">
        <v>2</v>
      </c>
      <c r="B5" s="96">
        <v>90016</v>
      </c>
      <c r="C5" s="97">
        <v>0</v>
      </c>
      <c r="D5" s="97">
        <v>1</v>
      </c>
      <c r="E5" s="97">
        <v>1</v>
      </c>
      <c r="F5" s="97">
        <v>0</v>
      </c>
      <c r="G5" s="97">
        <v>3</v>
      </c>
      <c r="H5" s="97">
        <v>2</v>
      </c>
      <c r="I5" s="97">
        <v>0</v>
      </c>
      <c r="J5" s="97">
        <v>0</v>
      </c>
      <c r="K5" s="97">
        <v>0</v>
      </c>
      <c r="L5" s="97">
        <v>0</v>
      </c>
      <c r="M5" s="97">
        <v>1</v>
      </c>
      <c r="N5" s="97">
        <v>0</v>
      </c>
      <c r="O5" s="97">
        <v>2</v>
      </c>
      <c r="P5" s="97">
        <v>1</v>
      </c>
      <c r="Q5" s="97">
        <v>0</v>
      </c>
      <c r="R5" s="97">
        <v>0</v>
      </c>
      <c r="S5" s="97">
        <v>0</v>
      </c>
      <c r="T5" s="97">
        <v>0</v>
      </c>
      <c r="U5" s="97">
        <v>0</v>
      </c>
      <c r="V5" s="97">
        <v>0</v>
      </c>
      <c r="W5" s="97">
        <v>0</v>
      </c>
      <c r="X5" s="97">
        <v>0</v>
      </c>
      <c r="Y5" s="97">
        <v>11</v>
      </c>
      <c r="Z5" s="99">
        <v>1</v>
      </c>
      <c r="AA5" s="100">
        <v>3</v>
      </c>
      <c r="AB5" s="97" t="s">
        <v>171</v>
      </c>
      <c r="AC5" s="97" t="s">
        <v>179</v>
      </c>
      <c r="AD5" s="101">
        <v>3</v>
      </c>
      <c r="AE5" s="14" t="s">
        <v>129</v>
      </c>
    </row>
    <row r="6" spans="1:31" x14ac:dyDescent="0.25">
      <c r="A6" s="136">
        <v>3</v>
      </c>
      <c r="B6" s="96">
        <v>90019</v>
      </c>
      <c r="C6" s="97">
        <v>0</v>
      </c>
      <c r="D6" s="97">
        <v>1</v>
      </c>
      <c r="E6" s="97">
        <v>1</v>
      </c>
      <c r="F6" s="97">
        <v>0</v>
      </c>
      <c r="G6" s="97">
        <v>2</v>
      </c>
      <c r="H6" s="97">
        <v>2</v>
      </c>
      <c r="I6" s="97">
        <v>0</v>
      </c>
      <c r="J6" s="97">
        <v>0</v>
      </c>
      <c r="K6" s="97">
        <v>0</v>
      </c>
      <c r="L6" s="97">
        <v>0</v>
      </c>
      <c r="M6" s="97">
        <v>0</v>
      </c>
      <c r="N6" s="97">
        <v>0</v>
      </c>
      <c r="O6" s="97">
        <v>2</v>
      </c>
      <c r="P6" s="97">
        <v>1</v>
      </c>
      <c r="Q6" s="97">
        <v>0</v>
      </c>
      <c r="R6" s="97">
        <v>0</v>
      </c>
      <c r="S6" s="97">
        <v>0</v>
      </c>
      <c r="T6" s="97">
        <v>0</v>
      </c>
      <c r="U6" s="97">
        <v>0</v>
      </c>
      <c r="V6" s="97">
        <v>0</v>
      </c>
      <c r="W6" s="97">
        <v>2</v>
      </c>
      <c r="X6" s="97">
        <v>0</v>
      </c>
      <c r="Y6" s="97">
        <v>11</v>
      </c>
      <c r="Z6" s="99">
        <v>1</v>
      </c>
      <c r="AA6" s="100">
        <v>3</v>
      </c>
      <c r="AB6" s="97" t="s">
        <v>171</v>
      </c>
      <c r="AC6" s="97" t="s">
        <v>178</v>
      </c>
      <c r="AD6" s="101">
        <v>3</v>
      </c>
      <c r="AE6" s="14" t="s">
        <v>132</v>
      </c>
    </row>
    <row r="7" spans="1:31" x14ac:dyDescent="0.25">
      <c r="A7" s="136">
        <v>4</v>
      </c>
      <c r="B7" s="96">
        <v>90009</v>
      </c>
      <c r="C7" s="97">
        <v>0</v>
      </c>
      <c r="D7" s="97">
        <v>0</v>
      </c>
      <c r="E7" s="97">
        <v>1</v>
      </c>
      <c r="F7" s="97">
        <v>0</v>
      </c>
      <c r="G7" s="97">
        <v>0</v>
      </c>
      <c r="H7" s="97">
        <v>0</v>
      </c>
      <c r="I7" s="97">
        <v>2</v>
      </c>
      <c r="J7" s="97">
        <v>2</v>
      </c>
      <c r="K7" s="97">
        <v>1</v>
      </c>
      <c r="L7" s="97">
        <v>2</v>
      </c>
      <c r="M7" s="97">
        <v>0</v>
      </c>
      <c r="N7" s="97">
        <v>0</v>
      </c>
      <c r="O7" s="97">
        <v>0</v>
      </c>
      <c r="P7" s="97">
        <v>1</v>
      </c>
      <c r="Q7" s="97">
        <v>0</v>
      </c>
      <c r="R7" s="97">
        <v>0</v>
      </c>
      <c r="S7" s="97">
        <v>0</v>
      </c>
      <c r="T7" s="97">
        <v>0</v>
      </c>
      <c r="U7" s="97">
        <v>0</v>
      </c>
      <c r="V7" s="97">
        <v>1</v>
      </c>
      <c r="W7" s="97">
        <v>2</v>
      </c>
      <c r="X7" s="97">
        <v>2</v>
      </c>
      <c r="Y7" s="97">
        <v>14</v>
      </c>
      <c r="Z7" s="99">
        <v>1</v>
      </c>
      <c r="AA7" s="100">
        <v>3</v>
      </c>
      <c r="AB7" s="97" t="s">
        <v>171</v>
      </c>
      <c r="AC7" s="97" t="s">
        <v>179</v>
      </c>
      <c r="AD7" s="101">
        <v>3</v>
      </c>
      <c r="AE7" s="14" t="s">
        <v>122</v>
      </c>
    </row>
    <row r="8" spans="1:31" x14ac:dyDescent="0.25">
      <c r="A8" s="136">
        <v>5</v>
      </c>
      <c r="B8" s="96">
        <v>90014</v>
      </c>
      <c r="C8" s="97">
        <v>1</v>
      </c>
      <c r="D8" s="97">
        <v>2</v>
      </c>
      <c r="E8" s="97">
        <v>0</v>
      </c>
      <c r="F8" s="97">
        <v>0</v>
      </c>
      <c r="G8" s="97">
        <v>3</v>
      </c>
      <c r="H8" s="97">
        <v>0</v>
      </c>
      <c r="I8" s="97">
        <v>2</v>
      </c>
      <c r="J8" s="97">
        <v>2</v>
      </c>
      <c r="K8" s="97">
        <v>1</v>
      </c>
      <c r="L8" s="97">
        <v>0</v>
      </c>
      <c r="M8" s="97">
        <v>0</v>
      </c>
      <c r="N8" s="97">
        <v>0</v>
      </c>
      <c r="O8" s="97">
        <v>1</v>
      </c>
      <c r="P8" s="97">
        <v>0</v>
      </c>
      <c r="Q8" s="97">
        <v>0</v>
      </c>
      <c r="R8" s="97">
        <v>0</v>
      </c>
      <c r="S8" s="97">
        <v>0</v>
      </c>
      <c r="T8" s="97">
        <v>2</v>
      </c>
      <c r="U8" s="97">
        <v>0</v>
      </c>
      <c r="V8" s="97">
        <v>0</v>
      </c>
      <c r="W8" s="97">
        <v>0</v>
      </c>
      <c r="X8" s="97">
        <v>0</v>
      </c>
      <c r="Y8" s="97">
        <v>14</v>
      </c>
      <c r="Z8" s="99">
        <v>2</v>
      </c>
      <c r="AA8" s="100">
        <v>3</v>
      </c>
      <c r="AB8" s="97" t="s">
        <v>171</v>
      </c>
      <c r="AC8" s="97" t="s">
        <v>179</v>
      </c>
      <c r="AD8" s="101">
        <v>3</v>
      </c>
      <c r="AE8" s="14" t="s">
        <v>127</v>
      </c>
    </row>
    <row r="9" spans="1:31" x14ac:dyDescent="0.25">
      <c r="A9" s="136">
        <v>6</v>
      </c>
      <c r="B9" s="96">
        <v>90007</v>
      </c>
      <c r="C9" s="97">
        <v>0</v>
      </c>
      <c r="D9" s="97">
        <v>1</v>
      </c>
      <c r="E9" s="97">
        <v>1</v>
      </c>
      <c r="F9" s="97">
        <v>0</v>
      </c>
      <c r="G9" s="97">
        <v>1</v>
      </c>
      <c r="H9" s="97">
        <v>2</v>
      </c>
      <c r="I9" s="97">
        <v>2</v>
      </c>
      <c r="J9" s="97">
        <v>2</v>
      </c>
      <c r="K9" s="97">
        <v>1</v>
      </c>
      <c r="L9" s="97">
        <v>0</v>
      </c>
      <c r="M9" s="97">
        <v>1</v>
      </c>
      <c r="N9" s="97">
        <v>1</v>
      </c>
      <c r="O9" s="97">
        <v>0</v>
      </c>
      <c r="P9" s="97">
        <v>1</v>
      </c>
      <c r="Q9" s="97">
        <v>0</v>
      </c>
      <c r="R9" s="97">
        <v>0</v>
      </c>
      <c r="S9" s="97">
        <v>0</v>
      </c>
      <c r="T9" s="97">
        <v>0</v>
      </c>
      <c r="U9" s="97">
        <v>0</v>
      </c>
      <c r="V9" s="97">
        <v>1</v>
      </c>
      <c r="W9" s="97">
        <v>0</v>
      </c>
      <c r="X9" s="97">
        <v>1</v>
      </c>
      <c r="Y9" s="97">
        <v>15</v>
      </c>
      <c r="Z9" s="99">
        <v>2</v>
      </c>
      <c r="AA9" s="99">
        <v>3</v>
      </c>
      <c r="AB9" s="97" t="s">
        <v>171</v>
      </c>
      <c r="AC9" s="97" t="s">
        <v>178</v>
      </c>
      <c r="AD9" s="97">
        <v>4</v>
      </c>
      <c r="AE9" s="14" t="s">
        <v>120</v>
      </c>
    </row>
    <row r="10" spans="1:31" x14ac:dyDescent="0.25">
      <c r="A10" s="136">
        <v>7</v>
      </c>
      <c r="B10" s="96">
        <v>90017</v>
      </c>
      <c r="C10" s="97">
        <v>1</v>
      </c>
      <c r="D10" s="97">
        <v>3</v>
      </c>
      <c r="E10" s="97">
        <v>0</v>
      </c>
      <c r="F10" s="97">
        <v>0</v>
      </c>
      <c r="G10" s="97">
        <v>2</v>
      </c>
      <c r="H10" s="97">
        <v>1</v>
      </c>
      <c r="I10" s="97">
        <v>2</v>
      </c>
      <c r="J10" s="97">
        <v>2</v>
      </c>
      <c r="K10" s="97">
        <v>1</v>
      </c>
      <c r="L10" s="97">
        <v>2</v>
      </c>
      <c r="M10" s="97">
        <v>0</v>
      </c>
      <c r="N10" s="97">
        <v>0</v>
      </c>
      <c r="O10" s="97">
        <v>2</v>
      </c>
      <c r="P10" s="97">
        <v>0</v>
      </c>
      <c r="Q10" s="97">
        <v>0</v>
      </c>
      <c r="R10" s="97">
        <v>0</v>
      </c>
      <c r="S10" s="97">
        <v>0</v>
      </c>
      <c r="T10" s="97">
        <v>0</v>
      </c>
      <c r="U10" s="97">
        <v>0</v>
      </c>
      <c r="V10" s="97">
        <v>0</v>
      </c>
      <c r="W10" s="97">
        <v>1</v>
      </c>
      <c r="X10" s="97">
        <v>0</v>
      </c>
      <c r="Y10" s="97">
        <v>17</v>
      </c>
      <c r="Z10" s="99">
        <v>2</v>
      </c>
      <c r="AA10" s="100">
        <v>3</v>
      </c>
      <c r="AB10" s="97" t="s">
        <v>171</v>
      </c>
      <c r="AC10" s="97" t="s">
        <v>179</v>
      </c>
      <c r="AD10" s="101">
        <v>3</v>
      </c>
      <c r="AE10" s="14" t="s">
        <v>130</v>
      </c>
    </row>
    <row r="11" spans="1:31" ht="15.75" thickBot="1" x14ac:dyDescent="0.3">
      <c r="A11" s="137">
        <v>8</v>
      </c>
      <c r="B11" s="138">
        <v>90018</v>
      </c>
      <c r="C11" s="139">
        <v>1</v>
      </c>
      <c r="D11" s="139">
        <v>0</v>
      </c>
      <c r="E11" s="139">
        <v>0</v>
      </c>
      <c r="F11" s="139">
        <v>1</v>
      </c>
      <c r="G11" s="139">
        <v>3</v>
      </c>
      <c r="H11" s="139">
        <v>2</v>
      </c>
      <c r="I11" s="139">
        <v>2</v>
      </c>
      <c r="J11" s="139">
        <v>2</v>
      </c>
      <c r="K11" s="139">
        <v>1</v>
      </c>
      <c r="L11" s="139">
        <v>1</v>
      </c>
      <c r="M11" s="139">
        <v>0</v>
      </c>
      <c r="N11" s="139">
        <v>0</v>
      </c>
      <c r="O11" s="139">
        <v>2</v>
      </c>
      <c r="P11" s="139">
        <v>1</v>
      </c>
      <c r="Q11" s="139">
        <v>0</v>
      </c>
      <c r="R11" s="139">
        <v>0</v>
      </c>
      <c r="S11" s="139">
        <v>0</v>
      </c>
      <c r="T11" s="139">
        <v>0</v>
      </c>
      <c r="U11" s="139">
        <v>0</v>
      </c>
      <c r="V11" s="139">
        <v>0</v>
      </c>
      <c r="W11" s="139">
        <v>0</v>
      </c>
      <c r="X11" s="139">
        <v>2</v>
      </c>
      <c r="Y11" s="139">
        <v>18</v>
      </c>
      <c r="Z11" s="141">
        <v>1</v>
      </c>
      <c r="AA11" s="141">
        <v>3</v>
      </c>
      <c r="AB11" s="139" t="s">
        <v>171</v>
      </c>
      <c r="AC11" s="139" t="s">
        <v>178</v>
      </c>
      <c r="AD11" s="139">
        <v>4</v>
      </c>
      <c r="AE11" s="142" t="s">
        <v>131</v>
      </c>
    </row>
    <row r="12" spans="1:31" x14ac:dyDescent="0.25">
      <c r="A12" s="132">
        <v>9</v>
      </c>
      <c r="B12" s="133">
        <v>90003</v>
      </c>
      <c r="C12" s="134">
        <v>0</v>
      </c>
      <c r="D12" s="134">
        <v>2</v>
      </c>
      <c r="E12" s="134">
        <v>1</v>
      </c>
      <c r="F12" s="134">
        <v>1</v>
      </c>
      <c r="G12" s="134">
        <v>1</v>
      </c>
      <c r="H12" s="134">
        <v>1</v>
      </c>
      <c r="I12" s="134">
        <v>2</v>
      </c>
      <c r="J12" s="134">
        <v>2</v>
      </c>
      <c r="K12" s="134">
        <v>1</v>
      </c>
      <c r="L12" s="134">
        <v>1</v>
      </c>
      <c r="M12" s="134">
        <v>0</v>
      </c>
      <c r="N12" s="134">
        <v>0</v>
      </c>
      <c r="O12" s="134">
        <v>1</v>
      </c>
      <c r="P12" s="134">
        <v>1</v>
      </c>
      <c r="Q12" s="134">
        <v>0</v>
      </c>
      <c r="R12" s="134">
        <v>0</v>
      </c>
      <c r="S12" s="134">
        <v>0</v>
      </c>
      <c r="T12" s="134">
        <v>0</v>
      </c>
      <c r="U12" s="134">
        <v>1</v>
      </c>
      <c r="V12" s="134">
        <v>1</v>
      </c>
      <c r="W12" s="134">
        <v>2</v>
      </c>
      <c r="X12" s="134">
        <v>2</v>
      </c>
      <c r="Y12" s="134">
        <v>20</v>
      </c>
      <c r="Z12" s="135">
        <v>1</v>
      </c>
      <c r="AA12" s="177">
        <v>4</v>
      </c>
      <c r="AB12" s="134" t="s">
        <v>171</v>
      </c>
      <c r="AC12" s="134" t="s">
        <v>178</v>
      </c>
      <c r="AD12" s="175">
        <v>4</v>
      </c>
      <c r="AE12" s="44" t="s">
        <v>116</v>
      </c>
    </row>
    <row r="13" spans="1:31" x14ac:dyDescent="0.25">
      <c r="A13" s="136">
        <v>10</v>
      </c>
      <c r="B13" s="96">
        <v>90001</v>
      </c>
      <c r="C13" s="97">
        <v>1</v>
      </c>
      <c r="D13" s="97">
        <v>1</v>
      </c>
      <c r="E13" s="97">
        <v>1</v>
      </c>
      <c r="F13" s="97">
        <v>1</v>
      </c>
      <c r="G13" s="97">
        <v>3</v>
      </c>
      <c r="H13" s="97">
        <v>2</v>
      </c>
      <c r="I13" s="97">
        <v>2</v>
      </c>
      <c r="J13" s="97">
        <v>2</v>
      </c>
      <c r="K13" s="97">
        <v>1</v>
      </c>
      <c r="L13" s="97">
        <v>1</v>
      </c>
      <c r="M13" s="97">
        <v>0</v>
      </c>
      <c r="N13" s="97">
        <v>0</v>
      </c>
      <c r="O13" s="97">
        <v>0</v>
      </c>
      <c r="P13" s="97">
        <v>1</v>
      </c>
      <c r="Q13" s="97">
        <v>0</v>
      </c>
      <c r="R13" s="97">
        <v>0</v>
      </c>
      <c r="S13" s="97">
        <v>0</v>
      </c>
      <c r="T13" s="97">
        <v>0</v>
      </c>
      <c r="U13" s="97">
        <v>0</v>
      </c>
      <c r="V13" s="97">
        <v>2</v>
      </c>
      <c r="W13" s="97">
        <v>2</v>
      </c>
      <c r="X13" s="97">
        <v>1</v>
      </c>
      <c r="Y13" s="97">
        <v>21</v>
      </c>
      <c r="Z13" s="99">
        <v>2</v>
      </c>
      <c r="AA13" s="99">
        <v>4</v>
      </c>
      <c r="AB13" s="97" t="s">
        <v>171</v>
      </c>
      <c r="AC13" s="97" t="s">
        <v>178</v>
      </c>
      <c r="AD13" s="97">
        <v>5</v>
      </c>
      <c r="AE13" s="14" t="s">
        <v>114</v>
      </c>
    </row>
    <row r="14" spans="1:31" x14ac:dyDescent="0.25">
      <c r="A14" s="136">
        <v>11</v>
      </c>
      <c r="B14" s="96">
        <v>90002</v>
      </c>
      <c r="C14" s="97">
        <v>1</v>
      </c>
      <c r="D14" s="97">
        <v>0</v>
      </c>
      <c r="E14" s="97">
        <v>1</v>
      </c>
      <c r="F14" s="97">
        <v>1</v>
      </c>
      <c r="G14" s="97">
        <v>3</v>
      </c>
      <c r="H14" s="97">
        <v>2</v>
      </c>
      <c r="I14" s="97">
        <v>2</v>
      </c>
      <c r="J14" s="97">
        <v>2</v>
      </c>
      <c r="K14" s="97">
        <v>1</v>
      </c>
      <c r="L14" s="97">
        <v>1</v>
      </c>
      <c r="M14" s="97">
        <v>0</v>
      </c>
      <c r="N14" s="97">
        <v>0</v>
      </c>
      <c r="O14" s="97">
        <v>2</v>
      </c>
      <c r="P14" s="97">
        <v>1</v>
      </c>
      <c r="Q14" s="97">
        <v>0</v>
      </c>
      <c r="R14" s="97">
        <v>0</v>
      </c>
      <c r="S14" s="97">
        <v>0</v>
      </c>
      <c r="T14" s="97">
        <v>1</v>
      </c>
      <c r="U14" s="97">
        <v>0</v>
      </c>
      <c r="V14" s="97">
        <v>0</v>
      </c>
      <c r="W14" s="97">
        <v>1</v>
      </c>
      <c r="X14" s="97">
        <v>2</v>
      </c>
      <c r="Y14" s="97">
        <v>21</v>
      </c>
      <c r="Z14" s="99">
        <v>1</v>
      </c>
      <c r="AA14" s="99">
        <v>4</v>
      </c>
      <c r="AB14" s="97" t="s">
        <v>171</v>
      </c>
      <c r="AC14" s="97" t="s">
        <v>178</v>
      </c>
      <c r="AD14" s="97">
        <v>5</v>
      </c>
      <c r="AE14" s="14" t="s">
        <v>115</v>
      </c>
    </row>
    <row r="15" spans="1:31" x14ac:dyDescent="0.25">
      <c r="A15" s="136">
        <v>12</v>
      </c>
      <c r="B15" s="96">
        <v>90012</v>
      </c>
      <c r="C15" s="97">
        <v>1</v>
      </c>
      <c r="D15" s="97">
        <v>0</v>
      </c>
      <c r="E15" s="97">
        <v>1</v>
      </c>
      <c r="F15" s="97">
        <v>0</v>
      </c>
      <c r="G15" s="97">
        <v>3</v>
      </c>
      <c r="H15" s="97">
        <v>2</v>
      </c>
      <c r="I15" s="97">
        <v>2</v>
      </c>
      <c r="J15" s="97">
        <v>2</v>
      </c>
      <c r="K15" s="97">
        <v>1</v>
      </c>
      <c r="L15" s="97">
        <v>2</v>
      </c>
      <c r="M15" s="97">
        <v>0</v>
      </c>
      <c r="N15" s="97">
        <v>0</v>
      </c>
      <c r="O15" s="97">
        <v>2</v>
      </c>
      <c r="P15" s="97">
        <v>1</v>
      </c>
      <c r="Q15" s="97">
        <v>1</v>
      </c>
      <c r="R15" s="97">
        <v>0</v>
      </c>
      <c r="S15" s="97">
        <v>0</v>
      </c>
      <c r="T15" s="97">
        <v>0</v>
      </c>
      <c r="U15" s="97">
        <v>0</v>
      </c>
      <c r="V15" s="97">
        <v>1</v>
      </c>
      <c r="W15" s="97">
        <v>0</v>
      </c>
      <c r="X15" s="97">
        <v>2</v>
      </c>
      <c r="Y15" s="97">
        <v>21</v>
      </c>
      <c r="Z15" s="99">
        <v>2</v>
      </c>
      <c r="AA15" s="100">
        <v>4</v>
      </c>
      <c r="AB15" s="97" t="s">
        <v>171</v>
      </c>
      <c r="AC15" s="97" t="s">
        <v>178</v>
      </c>
      <c r="AD15" s="101">
        <v>4</v>
      </c>
      <c r="AE15" s="14" t="s">
        <v>125</v>
      </c>
    </row>
    <row r="16" spans="1:31" x14ac:dyDescent="0.25">
      <c r="A16" s="136">
        <v>13</v>
      </c>
      <c r="B16" s="96">
        <v>90005</v>
      </c>
      <c r="C16" s="97">
        <v>0</v>
      </c>
      <c r="D16" s="97">
        <v>1</v>
      </c>
      <c r="E16" s="97">
        <v>1</v>
      </c>
      <c r="F16" s="97">
        <v>0</v>
      </c>
      <c r="G16" s="97">
        <v>3</v>
      </c>
      <c r="H16" s="97">
        <v>2</v>
      </c>
      <c r="I16" s="97">
        <v>2</v>
      </c>
      <c r="J16" s="97">
        <v>2</v>
      </c>
      <c r="K16" s="97">
        <v>1</v>
      </c>
      <c r="L16" s="97">
        <v>2</v>
      </c>
      <c r="M16" s="97">
        <v>0</v>
      </c>
      <c r="N16" s="97">
        <v>0</v>
      </c>
      <c r="O16" s="97">
        <v>1</v>
      </c>
      <c r="P16" s="97">
        <v>1</v>
      </c>
      <c r="Q16" s="97">
        <v>0</v>
      </c>
      <c r="R16" s="97">
        <v>0</v>
      </c>
      <c r="S16" s="97">
        <v>1</v>
      </c>
      <c r="T16" s="97">
        <v>1</v>
      </c>
      <c r="U16" s="97">
        <v>1</v>
      </c>
      <c r="V16" s="97">
        <v>0</v>
      </c>
      <c r="W16" s="97">
        <v>2</v>
      </c>
      <c r="X16" s="97">
        <v>2</v>
      </c>
      <c r="Y16" s="97">
        <v>23</v>
      </c>
      <c r="Z16" s="99">
        <v>1</v>
      </c>
      <c r="AA16" s="99">
        <v>4</v>
      </c>
      <c r="AB16" s="97" t="s">
        <v>171</v>
      </c>
      <c r="AC16" s="97" t="s">
        <v>178</v>
      </c>
      <c r="AD16" s="97">
        <v>5</v>
      </c>
      <c r="AE16" s="14" t="s">
        <v>118</v>
      </c>
    </row>
    <row r="17" spans="1:31" x14ac:dyDescent="0.25">
      <c r="A17" s="136">
        <v>14</v>
      </c>
      <c r="B17" s="96">
        <v>90010</v>
      </c>
      <c r="C17" s="97">
        <v>1</v>
      </c>
      <c r="D17" s="97">
        <v>3</v>
      </c>
      <c r="E17" s="97">
        <v>1</v>
      </c>
      <c r="F17" s="97">
        <v>0</v>
      </c>
      <c r="G17" s="97">
        <v>3</v>
      </c>
      <c r="H17" s="97">
        <v>2</v>
      </c>
      <c r="I17" s="97">
        <v>2</v>
      </c>
      <c r="J17" s="97">
        <v>2</v>
      </c>
      <c r="K17" s="97">
        <v>1</v>
      </c>
      <c r="L17" s="97">
        <v>2</v>
      </c>
      <c r="M17" s="97">
        <v>0</v>
      </c>
      <c r="N17" s="97">
        <v>0</v>
      </c>
      <c r="O17" s="97">
        <v>1</v>
      </c>
      <c r="P17" s="97">
        <v>1</v>
      </c>
      <c r="Q17" s="97">
        <v>0</v>
      </c>
      <c r="R17" s="97">
        <v>0</v>
      </c>
      <c r="S17" s="97">
        <v>0</v>
      </c>
      <c r="T17" s="97">
        <v>0</v>
      </c>
      <c r="U17" s="97">
        <v>0</v>
      </c>
      <c r="V17" s="97">
        <v>1</v>
      </c>
      <c r="W17" s="97">
        <v>1</v>
      </c>
      <c r="X17" s="97">
        <v>2</v>
      </c>
      <c r="Y17" s="97">
        <v>23</v>
      </c>
      <c r="Z17" s="99">
        <v>2</v>
      </c>
      <c r="AA17" s="99">
        <v>4</v>
      </c>
      <c r="AB17" s="97" t="s">
        <v>171</v>
      </c>
      <c r="AC17" s="97" t="s">
        <v>178</v>
      </c>
      <c r="AD17" s="97">
        <v>5</v>
      </c>
      <c r="AE17" s="14" t="s">
        <v>123</v>
      </c>
    </row>
    <row r="18" spans="1:31" x14ac:dyDescent="0.25">
      <c r="A18" s="136">
        <v>15</v>
      </c>
      <c r="B18" s="96">
        <v>90015</v>
      </c>
      <c r="C18" s="97">
        <v>1</v>
      </c>
      <c r="D18" s="97">
        <v>2</v>
      </c>
      <c r="E18" s="97">
        <v>1</v>
      </c>
      <c r="F18" s="97">
        <v>1</v>
      </c>
      <c r="G18" s="97">
        <v>2</v>
      </c>
      <c r="H18" s="97">
        <v>0</v>
      </c>
      <c r="I18" s="97">
        <v>2</v>
      </c>
      <c r="J18" s="97">
        <v>2</v>
      </c>
      <c r="K18" s="97">
        <v>1</v>
      </c>
      <c r="L18" s="97">
        <v>2</v>
      </c>
      <c r="M18" s="97">
        <v>1</v>
      </c>
      <c r="N18" s="97">
        <v>0</v>
      </c>
      <c r="O18" s="97">
        <v>2</v>
      </c>
      <c r="P18" s="97">
        <v>1</v>
      </c>
      <c r="Q18" s="97">
        <v>1</v>
      </c>
      <c r="R18" s="97">
        <v>1</v>
      </c>
      <c r="S18" s="97">
        <v>1</v>
      </c>
      <c r="T18" s="97">
        <v>0</v>
      </c>
      <c r="U18" s="97">
        <v>0</v>
      </c>
      <c r="V18" s="97">
        <v>2</v>
      </c>
      <c r="W18" s="97">
        <v>2</v>
      </c>
      <c r="X18" s="97">
        <v>1</v>
      </c>
      <c r="Y18" s="97">
        <v>26</v>
      </c>
      <c r="Z18" s="99">
        <v>2</v>
      </c>
      <c r="AA18" s="99">
        <v>4</v>
      </c>
      <c r="AB18" s="97" t="s">
        <v>171</v>
      </c>
      <c r="AC18" s="97" t="s">
        <v>179</v>
      </c>
      <c r="AD18" s="97">
        <v>5</v>
      </c>
      <c r="AE18" s="14" t="s">
        <v>128</v>
      </c>
    </row>
    <row r="19" spans="1:31" ht="15.75" thickBot="1" x14ac:dyDescent="0.3">
      <c r="A19" s="137">
        <v>16</v>
      </c>
      <c r="B19" s="138">
        <v>90013</v>
      </c>
      <c r="C19" s="139">
        <v>1</v>
      </c>
      <c r="D19" s="139">
        <v>2</v>
      </c>
      <c r="E19" s="139">
        <v>1</v>
      </c>
      <c r="F19" s="139">
        <v>1</v>
      </c>
      <c r="G19" s="139">
        <v>3</v>
      </c>
      <c r="H19" s="139">
        <v>2</v>
      </c>
      <c r="I19" s="139">
        <v>2</v>
      </c>
      <c r="J19" s="139">
        <v>2</v>
      </c>
      <c r="K19" s="139">
        <v>1</v>
      </c>
      <c r="L19" s="139">
        <v>2</v>
      </c>
      <c r="M19" s="139">
        <v>0</v>
      </c>
      <c r="N19" s="139">
        <v>0</v>
      </c>
      <c r="O19" s="139">
        <v>2</v>
      </c>
      <c r="P19" s="139">
        <v>1</v>
      </c>
      <c r="Q19" s="139">
        <v>1</v>
      </c>
      <c r="R19" s="139">
        <v>1</v>
      </c>
      <c r="S19" s="139">
        <v>1</v>
      </c>
      <c r="T19" s="139">
        <v>0</v>
      </c>
      <c r="U19" s="139">
        <v>0</v>
      </c>
      <c r="V19" s="139">
        <v>1</v>
      </c>
      <c r="W19" s="139">
        <v>2</v>
      </c>
      <c r="X19" s="139">
        <v>1</v>
      </c>
      <c r="Y19" s="139">
        <v>27</v>
      </c>
      <c r="Z19" s="141">
        <v>2</v>
      </c>
      <c r="AA19" s="178">
        <v>4</v>
      </c>
      <c r="AB19" s="139" t="s">
        <v>171</v>
      </c>
      <c r="AC19" s="139" t="s">
        <v>179</v>
      </c>
      <c r="AD19" s="176">
        <v>4</v>
      </c>
      <c r="AE19" s="142" t="s">
        <v>126</v>
      </c>
    </row>
    <row r="20" spans="1:31" ht="15.75" thickBot="1" x14ac:dyDescent="0.3">
      <c r="A20" s="127">
        <v>17</v>
      </c>
      <c r="B20" s="128">
        <v>90004</v>
      </c>
      <c r="C20" s="129">
        <v>1</v>
      </c>
      <c r="D20" s="129">
        <v>1</v>
      </c>
      <c r="E20" s="129">
        <v>1</v>
      </c>
      <c r="F20" s="129">
        <v>1</v>
      </c>
      <c r="G20" s="129">
        <v>3</v>
      </c>
      <c r="H20" s="129">
        <v>2</v>
      </c>
      <c r="I20" s="129">
        <v>2</v>
      </c>
      <c r="J20" s="129">
        <v>2</v>
      </c>
      <c r="K20" s="129">
        <v>1</v>
      </c>
      <c r="L20" s="129">
        <v>1</v>
      </c>
      <c r="M20" s="129">
        <v>1</v>
      </c>
      <c r="N20" s="129">
        <v>0</v>
      </c>
      <c r="O20" s="129">
        <v>3</v>
      </c>
      <c r="P20" s="129">
        <v>1</v>
      </c>
      <c r="Q20" s="129">
        <v>1</v>
      </c>
      <c r="R20" s="129">
        <v>1</v>
      </c>
      <c r="S20" s="129">
        <v>1</v>
      </c>
      <c r="T20" s="129">
        <v>1</v>
      </c>
      <c r="U20" s="129">
        <v>1</v>
      </c>
      <c r="V20" s="129">
        <v>1</v>
      </c>
      <c r="W20" s="129">
        <v>2</v>
      </c>
      <c r="X20" s="129">
        <v>2</v>
      </c>
      <c r="Y20" s="129">
        <v>30</v>
      </c>
      <c r="Z20" s="131">
        <v>2</v>
      </c>
      <c r="AA20" s="207">
        <v>5</v>
      </c>
      <c r="AB20" s="129" t="s">
        <v>171</v>
      </c>
      <c r="AC20" s="129" t="s">
        <v>178</v>
      </c>
      <c r="AD20" s="208">
        <v>5</v>
      </c>
      <c r="AE20" s="63" t="s">
        <v>117</v>
      </c>
    </row>
    <row r="21" spans="1:31" x14ac:dyDescent="0.25">
      <c r="A21" s="221">
        <v>18</v>
      </c>
      <c r="B21" s="102">
        <v>90006</v>
      </c>
      <c r="C21" s="124" t="s">
        <v>177</v>
      </c>
      <c r="D21" s="124" t="s">
        <v>177</v>
      </c>
      <c r="E21" s="124" t="s">
        <v>177</v>
      </c>
      <c r="F21" s="124" t="s">
        <v>177</v>
      </c>
      <c r="G21" s="124" t="s">
        <v>177</v>
      </c>
      <c r="H21" s="124" t="s">
        <v>177</v>
      </c>
      <c r="I21" s="124" t="s">
        <v>177</v>
      </c>
      <c r="J21" s="124" t="s">
        <v>177</v>
      </c>
      <c r="K21" s="124" t="s">
        <v>177</v>
      </c>
      <c r="L21" s="124" t="s">
        <v>177</v>
      </c>
      <c r="M21" s="124" t="s">
        <v>177</v>
      </c>
      <c r="N21" s="124" t="s">
        <v>177</v>
      </c>
      <c r="O21" s="124" t="s">
        <v>177</v>
      </c>
      <c r="P21" s="124" t="s">
        <v>177</v>
      </c>
      <c r="Q21" s="124" t="s">
        <v>177</v>
      </c>
      <c r="R21" s="124" t="s">
        <v>177</v>
      </c>
      <c r="S21" s="124" t="s">
        <v>177</v>
      </c>
      <c r="T21" s="124" t="s">
        <v>177</v>
      </c>
      <c r="U21" s="124" t="s">
        <v>177</v>
      </c>
      <c r="V21" s="124" t="s">
        <v>177</v>
      </c>
      <c r="W21" s="124" t="s">
        <v>177</v>
      </c>
      <c r="X21" s="124" t="s">
        <v>177</v>
      </c>
      <c r="Y21" s="124" t="s">
        <v>177</v>
      </c>
      <c r="Z21" s="126" t="s">
        <v>280</v>
      </c>
      <c r="AA21" s="126" t="s">
        <v>177</v>
      </c>
      <c r="AB21" s="124" t="s">
        <v>177</v>
      </c>
      <c r="AC21" s="124" t="s">
        <v>177</v>
      </c>
      <c r="AD21" s="124" t="s">
        <v>177</v>
      </c>
      <c r="AE21" s="159" t="s">
        <v>119</v>
      </c>
    </row>
    <row r="22" spans="1:31" x14ac:dyDescent="0.25">
      <c r="A22" s="136">
        <v>19</v>
      </c>
      <c r="B22" s="96">
        <v>90011</v>
      </c>
      <c r="C22" s="97" t="s">
        <v>177</v>
      </c>
      <c r="D22" s="97" t="s">
        <v>177</v>
      </c>
      <c r="E22" s="97" t="s">
        <v>177</v>
      </c>
      <c r="F22" s="97" t="s">
        <v>177</v>
      </c>
      <c r="G22" s="97" t="s">
        <v>177</v>
      </c>
      <c r="H22" s="97" t="s">
        <v>177</v>
      </c>
      <c r="I22" s="97" t="s">
        <v>177</v>
      </c>
      <c r="J22" s="97" t="s">
        <v>177</v>
      </c>
      <c r="K22" s="97" t="s">
        <v>177</v>
      </c>
      <c r="L22" s="97" t="s">
        <v>177</v>
      </c>
      <c r="M22" s="97" t="s">
        <v>177</v>
      </c>
      <c r="N22" s="97" t="s">
        <v>177</v>
      </c>
      <c r="O22" s="97" t="s">
        <v>177</v>
      </c>
      <c r="P22" s="97" t="s">
        <v>177</v>
      </c>
      <c r="Q22" s="97" t="s">
        <v>177</v>
      </c>
      <c r="R22" s="97" t="s">
        <v>177</v>
      </c>
      <c r="S22" s="97" t="s">
        <v>177</v>
      </c>
      <c r="T22" s="97" t="s">
        <v>177</v>
      </c>
      <c r="U22" s="97" t="s">
        <v>177</v>
      </c>
      <c r="V22" s="97" t="s">
        <v>177</v>
      </c>
      <c r="W22" s="97" t="s">
        <v>177</v>
      </c>
      <c r="X22" s="97" t="s">
        <v>177</v>
      </c>
      <c r="Y22" s="97" t="s">
        <v>177</v>
      </c>
      <c r="Z22" s="99" t="s">
        <v>280</v>
      </c>
      <c r="AA22" s="99" t="s">
        <v>177</v>
      </c>
      <c r="AB22" s="97" t="s">
        <v>177</v>
      </c>
      <c r="AC22" s="97" t="s">
        <v>177</v>
      </c>
      <c r="AD22" s="97" t="s">
        <v>177</v>
      </c>
      <c r="AE22" s="14" t="s">
        <v>124</v>
      </c>
    </row>
    <row r="23" spans="1:31" ht="15.75" thickBot="1" x14ac:dyDescent="0.3">
      <c r="A23" s="137">
        <v>20</v>
      </c>
      <c r="B23" s="138">
        <v>90020</v>
      </c>
      <c r="C23" s="139" t="s">
        <v>177</v>
      </c>
      <c r="D23" s="139" t="s">
        <v>177</v>
      </c>
      <c r="E23" s="139" t="s">
        <v>177</v>
      </c>
      <c r="F23" s="139" t="s">
        <v>177</v>
      </c>
      <c r="G23" s="139" t="s">
        <v>177</v>
      </c>
      <c r="H23" s="139" t="s">
        <v>177</v>
      </c>
      <c r="I23" s="139" t="s">
        <v>177</v>
      </c>
      <c r="J23" s="139" t="s">
        <v>177</v>
      </c>
      <c r="K23" s="139" t="s">
        <v>177</v>
      </c>
      <c r="L23" s="139" t="s">
        <v>177</v>
      </c>
      <c r="M23" s="139" t="s">
        <v>177</v>
      </c>
      <c r="N23" s="139" t="s">
        <v>177</v>
      </c>
      <c r="O23" s="139" t="s">
        <v>177</v>
      </c>
      <c r="P23" s="139" t="s">
        <v>177</v>
      </c>
      <c r="Q23" s="139" t="s">
        <v>177</v>
      </c>
      <c r="R23" s="139" t="s">
        <v>177</v>
      </c>
      <c r="S23" s="139" t="s">
        <v>177</v>
      </c>
      <c r="T23" s="139" t="s">
        <v>177</v>
      </c>
      <c r="U23" s="139" t="s">
        <v>177</v>
      </c>
      <c r="V23" s="139" t="s">
        <v>177</v>
      </c>
      <c r="W23" s="139" t="s">
        <v>177</v>
      </c>
      <c r="X23" s="139" t="s">
        <v>177</v>
      </c>
      <c r="Y23" s="139" t="s">
        <v>177</v>
      </c>
      <c r="Z23" s="141" t="s">
        <v>280</v>
      </c>
      <c r="AA23" s="141" t="s">
        <v>177</v>
      </c>
      <c r="AB23" s="139" t="s">
        <v>177</v>
      </c>
      <c r="AC23" s="139" t="s">
        <v>177</v>
      </c>
      <c r="AD23" s="139" t="s">
        <v>177</v>
      </c>
      <c r="AE23" s="142" t="s">
        <v>133</v>
      </c>
    </row>
    <row r="24" spans="1:31" x14ac:dyDescent="0.25">
      <c r="A24" s="894" t="s">
        <v>141</v>
      </c>
      <c r="B24" s="968"/>
      <c r="C24" s="229">
        <f>AVERAGE(C4:C23)</f>
        <v>0.58823529411764708</v>
      </c>
      <c r="D24" s="229">
        <f t="shared" ref="D24:AA24" si="0">AVERAGE(D4:D23)</f>
        <v>1.2941176470588236</v>
      </c>
      <c r="E24" s="229">
        <f t="shared" si="0"/>
        <v>0.76470588235294112</v>
      </c>
      <c r="F24" s="229">
        <f t="shared" si="0"/>
        <v>0.41176470588235292</v>
      </c>
      <c r="G24" s="229">
        <f t="shared" si="0"/>
        <v>2.4117647058823528</v>
      </c>
      <c r="H24" s="229">
        <f t="shared" si="0"/>
        <v>1.411764705882353</v>
      </c>
      <c r="I24" s="229">
        <f t="shared" si="0"/>
        <v>1.6470588235294117</v>
      </c>
      <c r="J24" s="229">
        <f t="shared" si="0"/>
        <v>1.6470588235294117</v>
      </c>
      <c r="K24" s="229">
        <f t="shared" si="0"/>
        <v>0.82352941176470584</v>
      </c>
      <c r="L24" s="229">
        <f t="shared" si="0"/>
        <v>1.1176470588235294</v>
      </c>
      <c r="M24" s="229">
        <f t="shared" si="0"/>
        <v>0.23529411764705882</v>
      </c>
      <c r="N24" s="229">
        <f t="shared" si="0"/>
        <v>5.8823529411764705E-2</v>
      </c>
      <c r="O24" s="229">
        <f t="shared" si="0"/>
        <v>1.411764705882353</v>
      </c>
      <c r="P24" s="229">
        <f t="shared" si="0"/>
        <v>0.88235294117647056</v>
      </c>
      <c r="Q24" s="229">
        <f t="shared" si="0"/>
        <v>0.23529411764705882</v>
      </c>
      <c r="R24" s="229">
        <f t="shared" si="0"/>
        <v>0.17647058823529413</v>
      </c>
      <c r="S24" s="229">
        <f t="shared" si="0"/>
        <v>0.29411764705882354</v>
      </c>
      <c r="T24" s="229">
        <f t="shared" si="0"/>
        <v>0.35294117647058826</v>
      </c>
      <c r="U24" s="229">
        <f t="shared" si="0"/>
        <v>0.17647058823529413</v>
      </c>
      <c r="V24" s="229">
        <f t="shared" si="0"/>
        <v>0.6470588235294118</v>
      </c>
      <c r="W24" s="229">
        <f t="shared" si="0"/>
        <v>1.1764705882352942</v>
      </c>
      <c r="X24" s="229">
        <f t="shared" si="0"/>
        <v>1.1764705882352942</v>
      </c>
      <c r="Y24" s="229">
        <f t="shared" si="0"/>
        <v>18.941176470588236</v>
      </c>
      <c r="Z24" s="229"/>
      <c r="AA24" s="229">
        <f t="shared" si="0"/>
        <v>3.5882352941176472</v>
      </c>
      <c r="AB24" s="229"/>
      <c r="AC24" s="229"/>
      <c r="AD24" s="229">
        <f t="shared" ref="AD24" si="1">AVERAGE(AD4:AD23)</f>
        <v>4</v>
      </c>
    </row>
    <row r="25" spans="1:31" x14ac:dyDescent="0.25">
      <c r="A25" s="5"/>
      <c r="B25" s="218">
        <v>5</v>
      </c>
      <c r="C25" s="227">
        <f>C20</f>
        <v>1</v>
      </c>
      <c r="D25" s="227">
        <f t="shared" ref="D25:AA25" si="2">D20</f>
        <v>1</v>
      </c>
      <c r="E25" s="227">
        <f t="shared" si="2"/>
        <v>1</v>
      </c>
      <c r="F25" s="227">
        <f t="shared" si="2"/>
        <v>1</v>
      </c>
      <c r="G25" s="227">
        <f t="shared" si="2"/>
        <v>3</v>
      </c>
      <c r="H25" s="227">
        <f t="shared" si="2"/>
        <v>2</v>
      </c>
      <c r="I25" s="227">
        <f t="shared" si="2"/>
        <v>2</v>
      </c>
      <c r="J25" s="227">
        <f t="shared" si="2"/>
        <v>2</v>
      </c>
      <c r="K25" s="227">
        <f t="shared" si="2"/>
        <v>1</v>
      </c>
      <c r="L25" s="227">
        <f t="shared" si="2"/>
        <v>1</v>
      </c>
      <c r="M25" s="227">
        <f t="shared" si="2"/>
        <v>1</v>
      </c>
      <c r="N25" s="227">
        <f t="shared" si="2"/>
        <v>0</v>
      </c>
      <c r="O25" s="227">
        <f t="shared" si="2"/>
        <v>3</v>
      </c>
      <c r="P25" s="227">
        <f t="shared" si="2"/>
        <v>1</v>
      </c>
      <c r="Q25" s="227">
        <f t="shared" si="2"/>
        <v>1</v>
      </c>
      <c r="R25" s="227">
        <f t="shared" si="2"/>
        <v>1</v>
      </c>
      <c r="S25" s="227">
        <f t="shared" si="2"/>
        <v>1</v>
      </c>
      <c r="T25" s="227">
        <f t="shared" si="2"/>
        <v>1</v>
      </c>
      <c r="U25" s="227">
        <f t="shared" si="2"/>
        <v>1</v>
      </c>
      <c r="V25" s="227">
        <f t="shared" si="2"/>
        <v>1</v>
      </c>
      <c r="W25" s="227">
        <f t="shared" si="2"/>
        <v>2</v>
      </c>
      <c r="X25" s="227">
        <f t="shared" si="2"/>
        <v>2</v>
      </c>
      <c r="Y25" s="227">
        <f t="shared" si="2"/>
        <v>30</v>
      </c>
      <c r="Z25" s="227"/>
      <c r="AA25" s="227">
        <f t="shared" si="2"/>
        <v>5</v>
      </c>
      <c r="AB25" s="227"/>
      <c r="AC25" s="227"/>
      <c r="AD25" s="227">
        <f t="shared" ref="AD25" si="3">AD20</f>
        <v>5</v>
      </c>
    </row>
    <row r="26" spans="1:31" x14ac:dyDescent="0.25">
      <c r="A26" s="5"/>
      <c r="B26" s="218">
        <v>4</v>
      </c>
      <c r="C26" s="227">
        <f>(C12+C13+C14+C15+C16+C17+C18+C19)/8</f>
        <v>0.75</v>
      </c>
      <c r="D26" s="228">
        <f t="shared" ref="D26:AA26" si="4">(D12+D13+D14+D15+D16+D17+D18+D19)/8</f>
        <v>1.375</v>
      </c>
      <c r="E26" s="227">
        <f t="shared" si="4"/>
        <v>1</v>
      </c>
      <c r="F26" s="227">
        <f t="shared" si="4"/>
        <v>0.625</v>
      </c>
      <c r="G26" s="227">
        <f t="shared" si="4"/>
        <v>2.625</v>
      </c>
      <c r="H26" s="227">
        <f t="shared" si="4"/>
        <v>1.625</v>
      </c>
      <c r="I26" s="227">
        <f t="shared" si="4"/>
        <v>2</v>
      </c>
      <c r="J26" s="227">
        <f t="shared" si="4"/>
        <v>2</v>
      </c>
      <c r="K26" s="227">
        <f t="shared" si="4"/>
        <v>1</v>
      </c>
      <c r="L26" s="228">
        <f t="shared" si="4"/>
        <v>1.625</v>
      </c>
      <c r="M26" s="227">
        <f t="shared" si="4"/>
        <v>0.125</v>
      </c>
      <c r="N26" s="227">
        <f t="shared" si="4"/>
        <v>0</v>
      </c>
      <c r="O26" s="227">
        <f t="shared" si="4"/>
        <v>1.375</v>
      </c>
      <c r="P26" s="227">
        <f t="shared" si="4"/>
        <v>1</v>
      </c>
      <c r="Q26" s="227">
        <f t="shared" si="4"/>
        <v>0.375</v>
      </c>
      <c r="R26" s="227">
        <f t="shared" si="4"/>
        <v>0.25</v>
      </c>
      <c r="S26" s="227">
        <f t="shared" si="4"/>
        <v>0.375</v>
      </c>
      <c r="T26" s="227">
        <f t="shared" si="4"/>
        <v>0.25</v>
      </c>
      <c r="U26" s="227">
        <f t="shared" si="4"/>
        <v>0.25</v>
      </c>
      <c r="V26" s="227">
        <f t="shared" si="4"/>
        <v>1</v>
      </c>
      <c r="W26" s="227">
        <f t="shared" si="4"/>
        <v>1.5</v>
      </c>
      <c r="X26" s="227">
        <f t="shared" si="4"/>
        <v>1.625</v>
      </c>
      <c r="Y26" s="227">
        <f t="shared" si="4"/>
        <v>22.75</v>
      </c>
      <c r="Z26" s="227"/>
      <c r="AA26" s="227">
        <f t="shared" si="4"/>
        <v>4</v>
      </c>
      <c r="AB26" s="227"/>
      <c r="AC26" s="227"/>
      <c r="AD26" s="227">
        <f t="shared" ref="AD26" si="5">(AD12+AD13+AD14+AD15+AD16+AD17+AD18+AD19)/8</f>
        <v>4.625</v>
      </c>
    </row>
    <row r="27" spans="1:31" x14ac:dyDescent="0.25">
      <c r="A27" s="5"/>
      <c r="B27" s="219">
        <v>3</v>
      </c>
      <c r="C27" s="227">
        <f>(C4+C8+C7+C6+C5+C9+C10+C11)/8</f>
        <v>0.375</v>
      </c>
      <c r="D27" s="228">
        <f t="shared" ref="D27:AA27" si="6">(D4+D8+D7+D6+D5+D9+D10+D11)/8</f>
        <v>1.25</v>
      </c>
      <c r="E27" s="227">
        <f t="shared" si="6"/>
        <v>0.5</v>
      </c>
      <c r="F27" s="227">
        <f t="shared" si="6"/>
        <v>0.125</v>
      </c>
      <c r="G27" s="227">
        <f t="shared" si="6"/>
        <v>2.125</v>
      </c>
      <c r="H27" s="227">
        <f t="shared" si="6"/>
        <v>1.125</v>
      </c>
      <c r="I27" s="227">
        <f t="shared" si="6"/>
        <v>1.25</v>
      </c>
      <c r="J27" s="227">
        <f t="shared" si="6"/>
        <v>1.25</v>
      </c>
      <c r="K27" s="227">
        <f t="shared" si="6"/>
        <v>0.625</v>
      </c>
      <c r="L27" s="227">
        <f t="shared" si="6"/>
        <v>0.625</v>
      </c>
      <c r="M27" s="228">
        <f t="shared" si="6"/>
        <v>0.25</v>
      </c>
      <c r="N27" s="228">
        <f t="shared" si="6"/>
        <v>0.125</v>
      </c>
      <c r="O27" s="227">
        <f t="shared" si="6"/>
        <v>1.25</v>
      </c>
      <c r="P27" s="227">
        <f t="shared" si="6"/>
        <v>0.75</v>
      </c>
      <c r="Q27" s="227">
        <f t="shared" si="6"/>
        <v>0</v>
      </c>
      <c r="R27" s="227">
        <f t="shared" si="6"/>
        <v>0</v>
      </c>
      <c r="S27" s="227">
        <f t="shared" si="6"/>
        <v>0.125</v>
      </c>
      <c r="T27" s="228">
        <f t="shared" si="6"/>
        <v>0.375</v>
      </c>
      <c r="U27" s="227">
        <f t="shared" si="6"/>
        <v>0</v>
      </c>
      <c r="V27" s="227">
        <f t="shared" si="6"/>
        <v>0.25</v>
      </c>
      <c r="W27" s="227">
        <f t="shared" si="6"/>
        <v>0.75</v>
      </c>
      <c r="X27" s="227">
        <f t="shared" si="6"/>
        <v>0.625</v>
      </c>
      <c r="Y27" s="227">
        <f t="shared" si="6"/>
        <v>13.75</v>
      </c>
      <c r="Z27" s="227"/>
      <c r="AA27" s="227">
        <f t="shared" si="6"/>
        <v>3</v>
      </c>
      <c r="AB27" s="227"/>
      <c r="AC27" s="227"/>
      <c r="AD27" s="227">
        <f t="shared" ref="AD27" si="7">(AD4+AD8+AD7+AD6+AD5+AD9+AD10+AD11)/8</f>
        <v>3.25</v>
      </c>
    </row>
    <row r="28" spans="1:31" ht="15.75" thickBot="1" x14ac:dyDescent="0.3">
      <c r="A28" s="182"/>
      <c r="B28" s="220" t="s">
        <v>143</v>
      </c>
      <c r="C28" s="230">
        <f>MEDIAN(C25:C27)</f>
        <v>0.75</v>
      </c>
      <c r="D28" s="230">
        <f t="shared" ref="D28:AA28" si="8">MEDIAN(D25:D27)</f>
        <v>1.25</v>
      </c>
      <c r="E28" s="230">
        <f t="shared" si="8"/>
        <v>1</v>
      </c>
      <c r="F28" s="230">
        <f t="shared" si="8"/>
        <v>0.625</v>
      </c>
      <c r="G28" s="230">
        <f t="shared" si="8"/>
        <v>2.625</v>
      </c>
      <c r="H28" s="230">
        <f t="shared" si="8"/>
        <v>1.625</v>
      </c>
      <c r="I28" s="230">
        <f t="shared" si="8"/>
        <v>2</v>
      </c>
      <c r="J28" s="230">
        <f t="shared" si="8"/>
        <v>2</v>
      </c>
      <c r="K28" s="230">
        <f t="shared" si="8"/>
        <v>1</v>
      </c>
      <c r="L28" s="230">
        <f t="shared" si="8"/>
        <v>1</v>
      </c>
      <c r="M28" s="230">
        <f t="shared" si="8"/>
        <v>0.25</v>
      </c>
      <c r="N28" s="230">
        <f t="shared" si="8"/>
        <v>0</v>
      </c>
      <c r="O28" s="230">
        <f t="shared" si="8"/>
        <v>1.375</v>
      </c>
      <c r="P28" s="230">
        <f t="shared" si="8"/>
        <v>1</v>
      </c>
      <c r="Q28" s="230">
        <f t="shared" si="8"/>
        <v>0.375</v>
      </c>
      <c r="R28" s="230">
        <f t="shared" si="8"/>
        <v>0.25</v>
      </c>
      <c r="S28" s="230">
        <f t="shared" si="8"/>
        <v>0.375</v>
      </c>
      <c r="T28" s="230">
        <f t="shared" si="8"/>
        <v>0.375</v>
      </c>
      <c r="U28" s="230">
        <f t="shared" si="8"/>
        <v>0.25</v>
      </c>
      <c r="V28" s="230">
        <f t="shared" si="8"/>
        <v>1</v>
      </c>
      <c r="W28" s="230">
        <f t="shared" si="8"/>
        <v>1.5</v>
      </c>
      <c r="X28" s="230">
        <f t="shared" si="8"/>
        <v>1.625</v>
      </c>
      <c r="Y28" s="230">
        <f t="shared" si="8"/>
        <v>22.75</v>
      </c>
      <c r="Z28" s="230"/>
      <c r="AA28" s="230">
        <f t="shared" si="8"/>
        <v>4</v>
      </c>
      <c r="AB28" s="230"/>
      <c r="AC28" s="230"/>
      <c r="AD28" s="230">
        <f t="shared" ref="AD28" si="9">MEDIAN(AD25:AD27)</f>
        <v>4.625</v>
      </c>
    </row>
    <row r="46" spans="1:1" x14ac:dyDescent="0.25">
      <c r="A46" s="232" t="s">
        <v>474</v>
      </c>
    </row>
    <row r="47" spans="1:1" x14ac:dyDescent="0.25">
      <c r="A47" s="232" t="s">
        <v>475</v>
      </c>
    </row>
    <row r="48" spans="1:1" x14ac:dyDescent="0.25">
      <c r="A48" s="232" t="s">
        <v>476</v>
      </c>
    </row>
    <row r="49" spans="1:1" x14ac:dyDescent="0.25">
      <c r="A49" s="232" t="s">
        <v>477</v>
      </c>
    </row>
    <row r="50" spans="1:1" x14ac:dyDescent="0.25">
      <c r="A50" s="232" t="s">
        <v>478</v>
      </c>
    </row>
    <row r="51" spans="1:1" x14ac:dyDescent="0.25">
      <c r="A51" s="232" t="s">
        <v>479</v>
      </c>
    </row>
    <row r="52" spans="1:1" x14ac:dyDescent="0.25">
      <c r="A52" s="232" t="s">
        <v>480</v>
      </c>
    </row>
    <row r="53" spans="1:1" x14ac:dyDescent="0.25">
      <c r="A53" s="232" t="s">
        <v>481</v>
      </c>
    </row>
    <row r="54" spans="1:1" x14ac:dyDescent="0.25">
      <c r="A54" s="232" t="s">
        <v>482</v>
      </c>
    </row>
    <row r="55" spans="1:1" x14ac:dyDescent="0.25">
      <c r="A55" s="232" t="s">
        <v>483</v>
      </c>
    </row>
    <row r="56" spans="1:1" x14ac:dyDescent="0.25">
      <c r="A56" s="232" t="s">
        <v>484</v>
      </c>
    </row>
    <row r="57" spans="1:1" x14ac:dyDescent="0.25">
      <c r="A57" s="232" t="s">
        <v>485</v>
      </c>
    </row>
    <row r="58" spans="1:1" x14ac:dyDescent="0.25">
      <c r="A58" s="232" t="s">
        <v>486</v>
      </c>
    </row>
    <row r="59" spans="1:1" x14ac:dyDescent="0.25">
      <c r="A59" s="232" t="s">
        <v>487</v>
      </c>
    </row>
    <row r="60" spans="1:1" x14ac:dyDescent="0.25">
      <c r="A60" s="232" t="s">
        <v>488</v>
      </c>
    </row>
    <row r="61" spans="1:1" x14ac:dyDescent="0.25">
      <c r="A61" s="232" t="s">
        <v>489</v>
      </c>
    </row>
    <row r="62" spans="1:1" x14ac:dyDescent="0.25">
      <c r="A62" s="232" t="s">
        <v>490</v>
      </c>
    </row>
    <row r="63" spans="1:1" x14ac:dyDescent="0.25">
      <c r="A63" s="232" t="s">
        <v>491</v>
      </c>
    </row>
    <row r="64" spans="1:1" x14ac:dyDescent="0.25">
      <c r="A64" s="232" t="s">
        <v>492</v>
      </c>
    </row>
    <row r="67" spans="1:31" ht="15.75" thickBot="1" x14ac:dyDescent="0.3"/>
    <row r="68" spans="1:31" ht="15.75" x14ac:dyDescent="0.25">
      <c r="A68" s="890" t="s">
        <v>824</v>
      </c>
      <c r="B68" s="891"/>
      <c r="C68" s="891"/>
      <c r="D68" s="891"/>
      <c r="E68" s="891"/>
      <c r="F68" s="891"/>
      <c r="G68" s="891"/>
      <c r="H68" s="891"/>
      <c r="I68" s="891"/>
      <c r="J68" s="891"/>
      <c r="K68" s="891"/>
      <c r="L68" s="891"/>
      <c r="M68" s="891"/>
      <c r="N68" s="891"/>
      <c r="O68" s="891"/>
      <c r="P68" s="891"/>
      <c r="Q68" s="891"/>
      <c r="R68" s="891"/>
      <c r="S68" s="891"/>
      <c r="T68" s="891"/>
      <c r="U68" s="891"/>
      <c r="V68" s="891"/>
      <c r="W68" s="891"/>
      <c r="X68" s="891"/>
      <c r="Y68" s="891"/>
      <c r="Z68" s="891"/>
      <c r="AA68" s="891"/>
      <c r="AB68" s="891"/>
      <c r="AC68" s="891"/>
      <c r="AD68" s="891"/>
      <c r="AE68" s="892"/>
    </row>
    <row r="69" spans="1:31" x14ac:dyDescent="0.25">
      <c r="A69" s="5"/>
      <c r="B69" s="39"/>
      <c r="C69" s="39"/>
      <c r="D69" s="39"/>
      <c r="E69" s="39"/>
      <c r="F69" s="39"/>
      <c r="G69" s="39"/>
      <c r="H69" s="39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14"/>
    </row>
    <row r="70" spans="1:31" ht="65.25" thickBot="1" x14ac:dyDescent="0.3">
      <c r="A70" s="123" t="s">
        <v>150</v>
      </c>
      <c r="B70" s="123" t="s">
        <v>151</v>
      </c>
      <c r="C70" s="123" t="s">
        <v>152</v>
      </c>
      <c r="D70" s="123" t="s">
        <v>153</v>
      </c>
      <c r="E70" s="123" t="s">
        <v>155</v>
      </c>
      <c r="F70" s="123" t="s">
        <v>156</v>
      </c>
      <c r="G70" s="123" t="s">
        <v>157</v>
      </c>
      <c r="H70" s="123" t="s">
        <v>158</v>
      </c>
      <c r="I70" s="123" t="s">
        <v>159</v>
      </c>
      <c r="J70" s="123" t="s">
        <v>160</v>
      </c>
      <c r="K70" s="123" t="s">
        <v>161</v>
      </c>
      <c r="L70" s="123" t="s">
        <v>458</v>
      </c>
      <c r="M70" s="123" t="s">
        <v>185</v>
      </c>
      <c r="N70" s="123" t="s">
        <v>186</v>
      </c>
      <c r="O70" s="123" t="s">
        <v>163</v>
      </c>
      <c r="P70" s="123" t="s">
        <v>164</v>
      </c>
      <c r="Q70" s="123" t="s">
        <v>278</v>
      </c>
      <c r="R70" s="123" t="s">
        <v>459</v>
      </c>
      <c r="S70" s="123" t="s">
        <v>460</v>
      </c>
      <c r="T70" s="123" t="s">
        <v>165</v>
      </c>
      <c r="U70" s="123" t="s">
        <v>166</v>
      </c>
      <c r="V70" s="123" t="s">
        <v>454</v>
      </c>
      <c r="W70" s="123" t="s">
        <v>167</v>
      </c>
      <c r="X70" s="123" t="s">
        <v>136</v>
      </c>
      <c r="Y70" s="123" t="s">
        <v>172</v>
      </c>
      <c r="Z70" s="123" t="s">
        <v>173</v>
      </c>
      <c r="AA70" s="123" t="s">
        <v>436</v>
      </c>
      <c r="AB70" s="123" t="s">
        <v>174</v>
      </c>
      <c r="AC70" s="123" t="s">
        <v>175</v>
      </c>
      <c r="AD70" s="123" t="s">
        <v>176</v>
      </c>
      <c r="AE70" s="172"/>
    </row>
    <row r="71" spans="1:31" x14ac:dyDescent="0.25">
      <c r="A71" s="301">
        <v>1</v>
      </c>
      <c r="B71" s="132">
        <v>90016</v>
      </c>
      <c r="C71" s="134">
        <v>0</v>
      </c>
      <c r="D71" s="134">
        <v>1</v>
      </c>
      <c r="E71" s="134">
        <v>0</v>
      </c>
      <c r="F71" s="134">
        <v>0</v>
      </c>
      <c r="G71" s="134">
        <v>2</v>
      </c>
      <c r="H71" s="134">
        <v>1</v>
      </c>
      <c r="I71" s="134">
        <v>0</v>
      </c>
      <c r="J71" s="134">
        <v>0</v>
      </c>
      <c r="K71" s="134">
        <v>0</v>
      </c>
      <c r="L71" s="134">
        <v>0</v>
      </c>
      <c r="M71" s="134">
        <v>0</v>
      </c>
      <c r="N71" s="134">
        <v>0</v>
      </c>
      <c r="O71" s="134">
        <v>1</v>
      </c>
      <c r="P71" s="134">
        <v>0</v>
      </c>
      <c r="Q71" s="134">
        <v>0</v>
      </c>
      <c r="R71" s="134">
        <v>0</v>
      </c>
      <c r="S71" s="134">
        <v>0</v>
      </c>
      <c r="T71" s="134">
        <v>0</v>
      </c>
      <c r="U71" s="134">
        <v>0</v>
      </c>
      <c r="V71" s="134">
        <v>0</v>
      </c>
      <c r="W71" s="134">
        <v>0</v>
      </c>
      <c r="X71" s="134">
        <v>0</v>
      </c>
      <c r="Y71" s="134">
        <v>5</v>
      </c>
      <c r="Z71" s="135">
        <v>1</v>
      </c>
      <c r="AA71" s="286">
        <v>2</v>
      </c>
      <c r="AB71" s="134" t="s">
        <v>171</v>
      </c>
      <c r="AC71" s="134" t="s">
        <v>179</v>
      </c>
      <c r="AD71" s="194">
        <v>3</v>
      </c>
      <c r="AE71" s="44" t="s">
        <v>129</v>
      </c>
    </row>
    <row r="72" spans="1:31" x14ac:dyDescent="0.25">
      <c r="A72" s="302">
        <v>2</v>
      </c>
      <c r="B72" s="136">
        <v>90019</v>
      </c>
      <c r="C72" s="97">
        <v>1</v>
      </c>
      <c r="D72" s="97">
        <v>0</v>
      </c>
      <c r="E72" s="97">
        <v>0</v>
      </c>
      <c r="F72" s="97">
        <v>0</v>
      </c>
      <c r="G72" s="97">
        <v>1</v>
      </c>
      <c r="H72" s="97">
        <v>1</v>
      </c>
      <c r="I72" s="97">
        <v>0</v>
      </c>
      <c r="J72" s="97">
        <v>0</v>
      </c>
      <c r="K72" s="97">
        <v>0</v>
      </c>
      <c r="L72" s="97">
        <v>0</v>
      </c>
      <c r="M72" s="97">
        <v>0</v>
      </c>
      <c r="N72" s="97">
        <v>0</v>
      </c>
      <c r="O72" s="97">
        <v>1</v>
      </c>
      <c r="P72" s="97">
        <v>0</v>
      </c>
      <c r="Q72" s="97">
        <v>0</v>
      </c>
      <c r="R72" s="97">
        <v>0</v>
      </c>
      <c r="S72" s="97">
        <v>0</v>
      </c>
      <c r="T72" s="97">
        <v>0</v>
      </c>
      <c r="U72" s="97">
        <v>0</v>
      </c>
      <c r="V72" s="97">
        <v>0</v>
      </c>
      <c r="W72" s="97">
        <v>1</v>
      </c>
      <c r="X72" s="97">
        <v>0</v>
      </c>
      <c r="Y72" s="97">
        <v>5</v>
      </c>
      <c r="Z72" s="99">
        <v>1</v>
      </c>
      <c r="AA72" s="283">
        <v>2</v>
      </c>
      <c r="AB72" s="97" t="s">
        <v>171</v>
      </c>
      <c r="AC72" s="97" t="s">
        <v>178</v>
      </c>
      <c r="AD72" s="103">
        <v>3</v>
      </c>
      <c r="AE72" s="14" t="s">
        <v>132</v>
      </c>
    </row>
    <row r="73" spans="1:31" x14ac:dyDescent="0.25">
      <c r="A73" s="302">
        <v>3</v>
      </c>
      <c r="B73" s="136">
        <v>90009</v>
      </c>
      <c r="C73" s="97">
        <v>1</v>
      </c>
      <c r="D73" s="97">
        <v>0</v>
      </c>
      <c r="E73" s="97">
        <v>0</v>
      </c>
      <c r="F73" s="97">
        <v>0</v>
      </c>
      <c r="G73" s="97">
        <v>0</v>
      </c>
      <c r="H73" s="97">
        <v>0</v>
      </c>
      <c r="I73" s="97">
        <v>1</v>
      </c>
      <c r="J73" s="97">
        <v>1</v>
      </c>
      <c r="K73" s="97">
        <v>0</v>
      </c>
      <c r="L73" s="97">
        <v>1</v>
      </c>
      <c r="M73" s="97">
        <v>0</v>
      </c>
      <c r="N73" s="97">
        <v>0</v>
      </c>
      <c r="O73" s="97">
        <v>0</v>
      </c>
      <c r="P73" s="97">
        <v>0</v>
      </c>
      <c r="Q73" s="97">
        <v>0</v>
      </c>
      <c r="R73" s="97">
        <v>0</v>
      </c>
      <c r="S73" s="97">
        <v>0</v>
      </c>
      <c r="T73" s="97">
        <v>0</v>
      </c>
      <c r="U73" s="97">
        <v>0</v>
      </c>
      <c r="V73" s="97">
        <v>1</v>
      </c>
      <c r="W73" s="97">
        <v>1</v>
      </c>
      <c r="X73" s="97">
        <v>1</v>
      </c>
      <c r="Y73" s="97">
        <v>7</v>
      </c>
      <c r="Z73" s="99">
        <v>1</v>
      </c>
      <c r="AA73" s="283">
        <v>2</v>
      </c>
      <c r="AB73" s="97" t="s">
        <v>171</v>
      </c>
      <c r="AC73" s="97" t="s">
        <v>179</v>
      </c>
      <c r="AD73" s="103">
        <v>3</v>
      </c>
      <c r="AE73" s="14" t="s">
        <v>122</v>
      </c>
    </row>
    <row r="74" spans="1:31" x14ac:dyDescent="0.25">
      <c r="A74" s="302">
        <v>4</v>
      </c>
      <c r="B74" s="136">
        <v>90011</v>
      </c>
      <c r="C74" s="97">
        <v>0</v>
      </c>
      <c r="D74" s="97">
        <v>0</v>
      </c>
      <c r="E74" s="97">
        <v>1</v>
      </c>
      <c r="F74" s="97">
        <v>0</v>
      </c>
      <c r="G74" s="97">
        <v>0</v>
      </c>
      <c r="H74" s="97">
        <v>0</v>
      </c>
      <c r="I74" s="97">
        <v>1</v>
      </c>
      <c r="J74" s="97">
        <v>1</v>
      </c>
      <c r="K74" s="97">
        <v>1</v>
      </c>
      <c r="L74" s="97">
        <v>1</v>
      </c>
      <c r="M74" s="97">
        <v>0</v>
      </c>
      <c r="N74" s="97">
        <v>0</v>
      </c>
      <c r="O74" s="97">
        <v>0</v>
      </c>
      <c r="P74" s="97">
        <v>0</v>
      </c>
      <c r="Q74" s="97">
        <v>0</v>
      </c>
      <c r="R74" s="97">
        <v>0</v>
      </c>
      <c r="S74" s="97">
        <v>0</v>
      </c>
      <c r="T74" s="97">
        <v>0</v>
      </c>
      <c r="U74" s="97">
        <v>0</v>
      </c>
      <c r="V74" s="97">
        <v>0</v>
      </c>
      <c r="W74" s="97">
        <v>1</v>
      </c>
      <c r="X74" s="97">
        <v>1</v>
      </c>
      <c r="Y74" s="97">
        <v>7</v>
      </c>
      <c r="Z74" s="99">
        <v>2</v>
      </c>
      <c r="AA74" s="283">
        <v>2</v>
      </c>
      <c r="AB74" s="97" t="s">
        <v>171</v>
      </c>
      <c r="AC74" s="97" t="s">
        <v>178</v>
      </c>
      <c r="AD74" s="103">
        <v>3</v>
      </c>
      <c r="AE74" s="14" t="s">
        <v>124</v>
      </c>
    </row>
    <row r="75" spans="1:31" x14ac:dyDescent="0.25">
      <c r="A75" s="302">
        <v>5</v>
      </c>
      <c r="B75" s="136">
        <v>90014</v>
      </c>
      <c r="C75" s="97">
        <v>1</v>
      </c>
      <c r="D75" s="97">
        <v>1</v>
      </c>
      <c r="E75" s="97">
        <v>0</v>
      </c>
      <c r="F75" s="97">
        <v>0</v>
      </c>
      <c r="G75" s="97">
        <v>1</v>
      </c>
      <c r="H75" s="97">
        <v>0</v>
      </c>
      <c r="I75" s="97">
        <v>1</v>
      </c>
      <c r="J75" s="97">
        <v>1</v>
      </c>
      <c r="K75" s="97">
        <v>0</v>
      </c>
      <c r="L75" s="97">
        <v>0</v>
      </c>
      <c r="M75" s="97">
        <v>0</v>
      </c>
      <c r="N75" s="97">
        <v>0</v>
      </c>
      <c r="O75" s="97">
        <v>0</v>
      </c>
      <c r="P75" s="97">
        <v>0</v>
      </c>
      <c r="Q75" s="97">
        <v>0</v>
      </c>
      <c r="R75" s="97">
        <v>0</v>
      </c>
      <c r="S75" s="97">
        <v>0</v>
      </c>
      <c r="T75" s="97">
        <v>1</v>
      </c>
      <c r="U75" s="97">
        <v>0</v>
      </c>
      <c r="V75" s="97">
        <v>0</v>
      </c>
      <c r="W75" s="97">
        <v>0</v>
      </c>
      <c r="X75" s="97">
        <v>1</v>
      </c>
      <c r="Y75" s="97">
        <v>7</v>
      </c>
      <c r="Z75" s="99">
        <v>2</v>
      </c>
      <c r="AA75" s="283">
        <v>2</v>
      </c>
      <c r="AB75" s="97" t="s">
        <v>171</v>
      </c>
      <c r="AC75" s="97" t="s">
        <v>179</v>
      </c>
      <c r="AD75" s="103">
        <v>3</v>
      </c>
      <c r="AE75" s="14" t="s">
        <v>127</v>
      </c>
    </row>
    <row r="76" spans="1:31" x14ac:dyDescent="0.25">
      <c r="A76" s="302">
        <v>6</v>
      </c>
      <c r="B76" s="136">
        <v>90008</v>
      </c>
      <c r="C76" s="97">
        <v>0</v>
      </c>
      <c r="D76" s="97">
        <v>2</v>
      </c>
      <c r="E76" s="97">
        <v>0</v>
      </c>
      <c r="F76" s="97">
        <v>0</v>
      </c>
      <c r="G76" s="97">
        <v>1</v>
      </c>
      <c r="H76" s="97">
        <v>0</v>
      </c>
      <c r="I76" s="97">
        <v>0</v>
      </c>
      <c r="J76" s="97">
        <v>0</v>
      </c>
      <c r="K76" s="97">
        <v>0</v>
      </c>
      <c r="L76" s="97">
        <v>0</v>
      </c>
      <c r="M76" s="97">
        <v>0</v>
      </c>
      <c r="N76" s="97">
        <v>0</v>
      </c>
      <c r="O76" s="97">
        <v>1</v>
      </c>
      <c r="P76" s="97">
        <v>1</v>
      </c>
      <c r="Q76" s="97">
        <v>0</v>
      </c>
      <c r="R76" s="97">
        <v>0</v>
      </c>
      <c r="S76" s="97">
        <v>1</v>
      </c>
      <c r="T76" s="97">
        <v>1</v>
      </c>
      <c r="U76" s="97">
        <v>0</v>
      </c>
      <c r="V76" s="97">
        <v>0</v>
      </c>
      <c r="W76" s="97">
        <v>1</v>
      </c>
      <c r="X76" s="97">
        <v>0</v>
      </c>
      <c r="Y76" s="97">
        <v>8</v>
      </c>
      <c r="Z76" s="99">
        <v>1</v>
      </c>
      <c r="AA76" s="283">
        <v>2</v>
      </c>
      <c r="AB76" s="97" t="s">
        <v>171</v>
      </c>
      <c r="AC76" s="97" t="s">
        <v>178</v>
      </c>
      <c r="AD76" s="103">
        <v>3</v>
      </c>
      <c r="AE76" s="14" t="s">
        <v>121</v>
      </c>
    </row>
    <row r="77" spans="1:31" x14ac:dyDescent="0.25">
      <c r="A77" s="302">
        <v>7</v>
      </c>
      <c r="B77" s="136">
        <v>90012</v>
      </c>
      <c r="C77" s="97">
        <v>0</v>
      </c>
      <c r="D77" s="97">
        <v>0</v>
      </c>
      <c r="E77" s="97">
        <v>0</v>
      </c>
      <c r="F77" s="97">
        <v>0</v>
      </c>
      <c r="G77" s="97">
        <v>1</v>
      </c>
      <c r="H77" s="97">
        <v>1</v>
      </c>
      <c r="I77" s="97">
        <v>1</v>
      </c>
      <c r="J77" s="97">
        <v>1</v>
      </c>
      <c r="K77" s="97">
        <v>0</v>
      </c>
      <c r="L77" s="97">
        <v>1</v>
      </c>
      <c r="M77" s="97">
        <v>0</v>
      </c>
      <c r="N77" s="97">
        <v>0</v>
      </c>
      <c r="O77" s="97">
        <v>1</v>
      </c>
      <c r="P77" s="97">
        <v>0</v>
      </c>
      <c r="Q77" s="97">
        <v>1</v>
      </c>
      <c r="R77" s="97">
        <v>0</v>
      </c>
      <c r="S77" s="97">
        <v>0</v>
      </c>
      <c r="T77" s="97">
        <v>0</v>
      </c>
      <c r="U77" s="97">
        <v>0</v>
      </c>
      <c r="V77" s="97">
        <v>1</v>
      </c>
      <c r="W77" s="97">
        <v>0</v>
      </c>
      <c r="X77" s="97">
        <v>1</v>
      </c>
      <c r="Y77" s="97">
        <v>9</v>
      </c>
      <c r="Z77" s="99">
        <v>2</v>
      </c>
      <c r="AA77" s="283">
        <v>2</v>
      </c>
      <c r="AB77" s="97" t="s">
        <v>171</v>
      </c>
      <c r="AC77" s="97" t="s">
        <v>178</v>
      </c>
      <c r="AD77" s="103">
        <v>4</v>
      </c>
      <c r="AE77" s="14" t="s">
        <v>125</v>
      </c>
    </row>
    <row r="78" spans="1:31" x14ac:dyDescent="0.25">
      <c r="A78" s="302">
        <v>8</v>
      </c>
      <c r="B78" s="136">
        <v>90017</v>
      </c>
      <c r="C78" s="97">
        <v>1</v>
      </c>
      <c r="D78" s="97">
        <v>1</v>
      </c>
      <c r="E78" s="97">
        <v>0</v>
      </c>
      <c r="F78" s="97">
        <v>0</v>
      </c>
      <c r="G78" s="97">
        <v>1</v>
      </c>
      <c r="H78" s="97">
        <v>1</v>
      </c>
      <c r="I78" s="97">
        <v>1</v>
      </c>
      <c r="J78" s="97">
        <v>1</v>
      </c>
      <c r="K78" s="97">
        <v>0</v>
      </c>
      <c r="L78" s="97">
        <v>1</v>
      </c>
      <c r="M78" s="97">
        <v>0</v>
      </c>
      <c r="N78" s="97">
        <v>0</v>
      </c>
      <c r="O78" s="97">
        <v>1</v>
      </c>
      <c r="P78" s="97">
        <v>0</v>
      </c>
      <c r="Q78" s="97">
        <v>0</v>
      </c>
      <c r="R78" s="97">
        <v>0</v>
      </c>
      <c r="S78" s="97">
        <v>0</v>
      </c>
      <c r="T78" s="97">
        <v>0</v>
      </c>
      <c r="U78" s="97">
        <v>0</v>
      </c>
      <c r="V78" s="97">
        <v>0</v>
      </c>
      <c r="W78" s="97">
        <v>1</v>
      </c>
      <c r="X78" s="97">
        <v>0</v>
      </c>
      <c r="Y78" s="97">
        <v>9</v>
      </c>
      <c r="Z78" s="99">
        <v>2</v>
      </c>
      <c r="AA78" s="283">
        <v>2</v>
      </c>
      <c r="AB78" s="97" t="s">
        <v>171</v>
      </c>
      <c r="AC78" s="97" t="s">
        <v>179</v>
      </c>
      <c r="AD78" s="103">
        <v>3</v>
      </c>
      <c r="AE78" s="14" t="s">
        <v>130</v>
      </c>
    </row>
    <row r="79" spans="1:31" ht="15.75" thickBot="1" x14ac:dyDescent="0.3">
      <c r="A79" s="303">
        <v>9</v>
      </c>
      <c r="B79" s="137">
        <v>90018</v>
      </c>
      <c r="C79" s="139">
        <v>1</v>
      </c>
      <c r="D79" s="139">
        <v>0</v>
      </c>
      <c r="E79" s="139">
        <v>0</v>
      </c>
      <c r="F79" s="139">
        <v>0</v>
      </c>
      <c r="G79" s="139">
        <v>0</v>
      </c>
      <c r="H79" s="139">
        <v>1</v>
      </c>
      <c r="I79" s="139">
        <v>1</v>
      </c>
      <c r="J79" s="139">
        <v>1</v>
      </c>
      <c r="K79" s="139">
        <v>1</v>
      </c>
      <c r="L79" s="139">
        <v>1</v>
      </c>
      <c r="M79" s="139">
        <v>0</v>
      </c>
      <c r="N79" s="139">
        <v>0</v>
      </c>
      <c r="O79" s="139">
        <v>1</v>
      </c>
      <c r="P79" s="139">
        <v>0</v>
      </c>
      <c r="Q79" s="139">
        <v>0</v>
      </c>
      <c r="R79" s="139">
        <v>0</v>
      </c>
      <c r="S79" s="139">
        <v>0</v>
      </c>
      <c r="T79" s="139">
        <v>0</v>
      </c>
      <c r="U79" s="139">
        <v>1</v>
      </c>
      <c r="V79" s="139">
        <v>0</v>
      </c>
      <c r="W79" s="139">
        <v>0</v>
      </c>
      <c r="X79" s="139">
        <v>1</v>
      </c>
      <c r="Y79" s="139">
        <v>9</v>
      </c>
      <c r="Z79" s="141">
        <v>1</v>
      </c>
      <c r="AA79" s="287">
        <v>2</v>
      </c>
      <c r="AB79" s="139" t="s">
        <v>171</v>
      </c>
      <c r="AC79" s="139" t="s">
        <v>178</v>
      </c>
      <c r="AD79" s="281">
        <v>4</v>
      </c>
      <c r="AE79" s="142" t="s">
        <v>131</v>
      </c>
    </row>
    <row r="80" spans="1:31" x14ac:dyDescent="0.25">
      <c r="A80" s="301">
        <v>10</v>
      </c>
      <c r="B80" s="132">
        <v>90003</v>
      </c>
      <c r="C80" s="134">
        <v>0</v>
      </c>
      <c r="D80" s="134">
        <v>2</v>
      </c>
      <c r="E80" s="134">
        <v>1</v>
      </c>
      <c r="F80" s="134">
        <v>0</v>
      </c>
      <c r="G80" s="134">
        <v>0</v>
      </c>
      <c r="H80" s="134">
        <v>0</v>
      </c>
      <c r="I80" s="134">
        <v>1</v>
      </c>
      <c r="J80" s="134">
        <v>1</v>
      </c>
      <c r="K80" s="134">
        <v>0</v>
      </c>
      <c r="L80" s="134">
        <v>0</v>
      </c>
      <c r="M80" s="134">
        <v>0</v>
      </c>
      <c r="N80" s="134">
        <v>0</v>
      </c>
      <c r="O80" s="134">
        <v>1</v>
      </c>
      <c r="P80" s="134">
        <v>1</v>
      </c>
      <c r="Q80" s="134">
        <v>0</v>
      </c>
      <c r="R80" s="134">
        <v>0</v>
      </c>
      <c r="S80" s="134">
        <v>0</v>
      </c>
      <c r="T80" s="134">
        <v>0</v>
      </c>
      <c r="U80" s="134">
        <v>0</v>
      </c>
      <c r="V80" s="134">
        <v>1</v>
      </c>
      <c r="W80" s="134">
        <v>1</v>
      </c>
      <c r="X80" s="134">
        <v>1</v>
      </c>
      <c r="Y80" s="134">
        <v>10</v>
      </c>
      <c r="Z80" s="135">
        <v>1</v>
      </c>
      <c r="AA80" s="286">
        <v>3</v>
      </c>
      <c r="AB80" s="134" t="s">
        <v>171</v>
      </c>
      <c r="AC80" s="134" t="s">
        <v>178</v>
      </c>
      <c r="AD80" s="194">
        <v>4</v>
      </c>
      <c r="AE80" s="44" t="s">
        <v>116</v>
      </c>
    </row>
    <row r="81" spans="1:31" x14ac:dyDescent="0.25">
      <c r="A81" s="302">
        <v>11</v>
      </c>
      <c r="B81" s="136">
        <v>90006</v>
      </c>
      <c r="C81" s="97">
        <v>1</v>
      </c>
      <c r="D81" s="97">
        <v>2</v>
      </c>
      <c r="E81" s="97">
        <v>1</v>
      </c>
      <c r="F81" s="97">
        <v>0</v>
      </c>
      <c r="G81" s="97">
        <v>1</v>
      </c>
      <c r="H81" s="97">
        <v>1</v>
      </c>
      <c r="I81" s="97">
        <v>1</v>
      </c>
      <c r="J81" s="97">
        <v>1</v>
      </c>
      <c r="K81" s="97">
        <v>0</v>
      </c>
      <c r="L81" s="97">
        <v>0</v>
      </c>
      <c r="M81" s="97">
        <v>0</v>
      </c>
      <c r="N81" s="97">
        <v>0</v>
      </c>
      <c r="O81" s="97">
        <v>1</v>
      </c>
      <c r="P81" s="97">
        <v>0</v>
      </c>
      <c r="Q81" s="97">
        <v>0</v>
      </c>
      <c r="R81" s="97">
        <v>0</v>
      </c>
      <c r="S81" s="97">
        <v>0</v>
      </c>
      <c r="T81" s="97">
        <v>0</v>
      </c>
      <c r="U81" s="97">
        <v>0</v>
      </c>
      <c r="V81" s="97">
        <v>0</v>
      </c>
      <c r="W81" s="97">
        <v>1</v>
      </c>
      <c r="X81" s="97">
        <v>0</v>
      </c>
      <c r="Y81" s="97">
        <v>10</v>
      </c>
      <c r="Z81" s="99">
        <v>1</v>
      </c>
      <c r="AA81" s="100">
        <v>3</v>
      </c>
      <c r="AB81" s="97" t="s">
        <v>171</v>
      </c>
      <c r="AC81" s="97" t="s">
        <v>179</v>
      </c>
      <c r="AD81" s="101">
        <v>3</v>
      </c>
      <c r="AE81" s="14" t="s">
        <v>119</v>
      </c>
    </row>
    <row r="82" spans="1:31" x14ac:dyDescent="0.25">
      <c r="A82" s="302">
        <v>12</v>
      </c>
      <c r="B82" s="136">
        <v>90002</v>
      </c>
      <c r="C82" s="97">
        <v>1</v>
      </c>
      <c r="D82" s="97">
        <v>0</v>
      </c>
      <c r="E82" s="97">
        <v>0</v>
      </c>
      <c r="F82" s="97">
        <v>0</v>
      </c>
      <c r="G82" s="97">
        <v>2</v>
      </c>
      <c r="H82" s="97">
        <v>0</v>
      </c>
      <c r="I82" s="97">
        <v>1</v>
      </c>
      <c r="J82" s="97">
        <v>1</v>
      </c>
      <c r="K82" s="97">
        <v>1</v>
      </c>
      <c r="L82" s="97">
        <v>0</v>
      </c>
      <c r="M82" s="97">
        <v>0</v>
      </c>
      <c r="N82" s="97">
        <v>0</v>
      </c>
      <c r="O82" s="97">
        <v>1</v>
      </c>
      <c r="P82" s="97">
        <v>1</v>
      </c>
      <c r="Q82" s="97">
        <v>0</v>
      </c>
      <c r="R82" s="97">
        <v>0</v>
      </c>
      <c r="S82" s="97">
        <v>0</v>
      </c>
      <c r="T82" s="97">
        <v>1</v>
      </c>
      <c r="U82" s="97">
        <v>0</v>
      </c>
      <c r="V82" s="97">
        <v>0</v>
      </c>
      <c r="W82" s="97">
        <v>2</v>
      </c>
      <c r="X82" s="97">
        <v>1</v>
      </c>
      <c r="Y82" s="97">
        <v>12</v>
      </c>
      <c r="Z82" s="99">
        <v>1</v>
      </c>
      <c r="AA82" s="283">
        <v>3</v>
      </c>
      <c r="AB82" s="97" t="s">
        <v>171</v>
      </c>
      <c r="AC82" s="97" t="s">
        <v>178</v>
      </c>
      <c r="AD82" s="103">
        <v>5</v>
      </c>
      <c r="AE82" s="14" t="s">
        <v>115</v>
      </c>
    </row>
    <row r="83" spans="1:31" x14ac:dyDescent="0.25">
      <c r="A83" s="302">
        <v>13</v>
      </c>
      <c r="B83" s="136">
        <v>90007</v>
      </c>
      <c r="C83" s="97">
        <v>0</v>
      </c>
      <c r="D83" s="97">
        <v>1</v>
      </c>
      <c r="E83" s="97">
        <v>1</v>
      </c>
      <c r="F83" s="97">
        <v>0</v>
      </c>
      <c r="G83" s="97">
        <v>1</v>
      </c>
      <c r="H83" s="97">
        <v>2</v>
      </c>
      <c r="I83" s="97">
        <v>2</v>
      </c>
      <c r="J83" s="97">
        <v>1</v>
      </c>
      <c r="K83" s="97">
        <v>1</v>
      </c>
      <c r="L83" s="97">
        <v>0</v>
      </c>
      <c r="M83" s="97">
        <v>1</v>
      </c>
      <c r="N83" s="97">
        <v>1</v>
      </c>
      <c r="O83" s="97">
        <v>0</v>
      </c>
      <c r="P83" s="97">
        <v>1</v>
      </c>
      <c r="Q83" s="97">
        <v>0</v>
      </c>
      <c r="R83" s="97">
        <v>0</v>
      </c>
      <c r="S83" s="97">
        <v>0</v>
      </c>
      <c r="T83" s="97">
        <v>0</v>
      </c>
      <c r="U83" s="97">
        <v>0</v>
      </c>
      <c r="V83" s="97">
        <v>1</v>
      </c>
      <c r="W83" s="97">
        <v>0</v>
      </c>
      <c r="X83" s="97">
        <v>1</v>
      </c>
      <c r="Y83" s="97">
        <v>14</v>
      </c>
      <c r="Z83" s="99">
        <v>2</v>
      </c>
      <c r="AA83" s="283">
        <v>3</v>
      </c>
      <c r="AB83" s="97" t="s">
        <v>171</v>
      </c>
      <c r="AC83" s="97" t="s">
        <v>178</v>
      </c>
      <c r="AD83" s="103">
        <v>4</v>
      </c>
      <c r="AE83" s="14" t="s">
        <v>120</v>
      </c>
    </row>
    <row r="84" spans="1:31" ht="15.75" thickBot="1" x14ac:dyDescent="0.3">
      <c r="A84" s="303">
        <v>14</v>
      </c>
      <c r="B84" s="137">
        <v>90013</v>
      </c>
      <c r="C84" s="139">
        <v>1</v>
      </c>
      <c r="D84" s="139">
        <v>2</v>
      </c>
      <c r="E84" s="139">
        <v>1</v>
      </c>
      <c r="F84" s="139">
        <v>1</v>
      </c>
      <c r="G84" s="139">
        <v>2</v>
      </c>
      <c r="H84" s="139">
        <v>1</v>
      </c>
      <c r="I84" s="139">
        <v>1</v>
      </c>
      <c r="J84" s="139">
        <v>1</v>
      </c>
      <c r="K84" s="139">
        <v>0</v>
      </c>
      <c r="L84" s="139">
        <v>0</v>
      </c>
      <c r="M84" s="139">
        <v>0</v>
      </c>
      <c r="N84" s="139">
        <v>0</v>
      </c>
      <c r="O84" s="139">
        <v>1</v>
      </c>
      <c r="P84" s="139">
        <v>0</v>
      </c>
      <c r="Q84" s="139">
        <v>1</v>
      </c>
      <c r="R84" s="139">
        <v>0</v>
      </c>
      <c r="S84" s="139">
        <v>1</v>
      </c>
      <c r="T84" s="139">
        <v>0</v>
      </c>
      <c r="U84" s="139">
        <v>0</v>
      </c>
      <c r="V84" s="139">
        <v>0</v>
      </c>
      <c r="W84" s="139">
        <v>1</v>
      </c>
      <c r="X84" s="139">
        <v>1</v>
      </c>
      <c r="Y84" s="139">
        <v>15</v>
      </c>
      <c r="Z84" s="141">
        <v>2</v>
      </c>
      <c r="AA84" s="287">
        <v>3</v>
      </c>
      <c r="AB84" s="139" t="s">
        <v>171</v>
      </c>
      <c r="AC84" s="139" t="s">
        <v>179</v>
      </c>
      <c r="AD84" s="281">
        <v>4</v>
      </c>
      <c r="AE84" s="142" t="s">
        <v>126</v>
      </c>
    </row>
    <row r="85" spans="1:31" x14ac:dyDescent="0.25">
      <c r="A85" s="301">
        <v>15</v>
      </c>
      <c r="B85" s="132">
        <v>90001</v>
      </c>
      <c r="C85" s="134">
        <v>1</v>
      </c>
      <c r="D85" s="134">
        <v>3</v>
      </c>
      <c r="E85" s="134">
        <v>1</v>
      </c>
      <c r="F85" s="134">
        <v>1</v>
      </c>
      <c r="G85" s="134">
        <v>3</v>
      </c>
      <c r="H85" s="134">
        <v>1</v>
      </c>
      <c r="I85" s="134">
        <v>1</v>
      </c>
      <c r="J85" s="134">
        <v>1</v>
      </c>
      <c r="K85" s="134">
        <v>1</v>
      </c>
      <c r="L85" s="134">
        <v>1</v>
      </c>
      <c r="M85" s="134">
        <v>1</v>
      </c>
      <c r="N85" s="134">
        <v>0</v>
      </c>
      <c r="O85" s="134">
        <v>0</v>
      </c>
      <c r="P85" s="134">
        <v>0</v>
      </c>
      <c r="Q85" s="134">
        <v>0</v>
      </c>
      <c r="R85" s="134">
        <v>0</v>
      </c>
      <c r="S85" s="134">
        <v>0</v>
      </c>
      <c r="T85" s="134">
        <v>0</v>
      </c>
      <c r="U85" s="134">
        <v>0</v>
      </c>
      <c r="V85" s="134">
        <v>1</v>
      </c>
      <c r="W85" s="134">
        <v>1</v>
      </c>
      <c r="X85" s="134">
        <v>1</v>
      </c>
      <c r="Y85" s="134">
        <v>18</v>
      </c>
      <c r="Z85" s="135">
        <v>2</v>
      </c>
      <c r="AA85" s="286">
        <v>4</v>
      </c>
      <c r="AB85" s="134" t="s">
        <v>171</v>
      </c>
      <c r="AC85" s="134" t="s">
        <v>178</v>
      </c>
      <c r="AD85" s="134">
        <v>5</v>
      </c>
      <c r="AE85" s="44" t="s">
        <v>114</v>
      </c>
    </row>
    <row r="86" spans="1:31" x14ac:dyDescent="0.25">
      <c r="A86" s="302">
        <v>16</v>
      </c>
      <c r="B86" s="136">
        <v>90005</v>
      </c>
      <c r="C86" s="97">
        <v>0</v>
      </c>
      <c r="D86" s="97">
        <v>0</v>
      </c>
      <c r="E86" s="97">
        <v>1</v>
      </c>
      <c r="F86" s="97">
        <v>1</v>
      </c>
      <c r="G86" s="97">
        <v>3</v>
      </c>
      <c r="H86" s="97">
        <v>1</v>
      </c>
      <c r="I86" s="97">
        <v>2</v>
      </c>
      <c r="J86" s="97">
        <v>1</v>
      </c>
      <c r="K86" s="97">
        <v>1</v>
      </c>
      <c r="L86" s="97">
        <v>1</v>
      </c>
      <c r="M86" s="97">
        <v>1</v>
      </c>
      <c r="N86" s="97">
        <v>1</v>
      </c>
      <c r="O86" s="97">
        <v>0</v>
      </c>
      <c r="P86" s="97">
        <v>1</v>
      </c>
      <c r="Q86" s="97">
        <v>0</v>
      </c>
      <c r="R86" s="97">
        <v>1</v>
      </c>
      <c r="S86" s="97">
        <v>0</v>
      </c>
      <c r="T86" s="97">
        <v>0</v>
      </c>
      <c r="U86" s="97">
        <v>1</v>
      </c>
      <c r="V86" s="97">
        <v>0</v>
      </c>
      <c r="W86" s="97">
        <v>2</v>
      </c>
      <c r="X86" s="97">
        <v>2</v>
      </c>
      <c r="Y86" s="97">
        <v>20</v>
      </c>
      <c r="Z86" s="99">
        <v>1</v>
      </c>
      <c r="AA86" s="283">
        <v>4</v>
      </c>
      <c r="AB86" s="97" t="s">
        <v>171</v>
      </c>
      <c r="AC86" s="97" t="s">
        <v>178</v>
      </c>
      <c r="AD86" s="97">
        <v>5</v>
      </c>
      <c r="AE86" s="14" t="s">
        <v>118</v>
      </c>
    </row>
    <row r="87" spans="1:31" x14ac:dyDescent="0.25">
      <c r="A87" s="302">
        <v>17</v>
      </c>
      <c r="B87" s="136">
        <v>90004</v>
      </c>
      <c r="C87" s="97">
        <v>1</v>
      </c>
      <c r="D87" s="97">
        <v>0</v>
      </c>
      <c r="E87" s="97">
        <v>1</v>
      </c>
      <c r="F87" s="97">
        <v>0</v>
      </c>
      <c r="G87" s="97">
        <v>3</v>
      </c>
      <c r="H87" s="97">
        <v>2</v>
      </c>
      <c r="I87" s="97">
        <v>1</v>
      </c>
      <c r="J87" s="97">
        <v>1</v>
      </c>
      <c r="K87" s="97">
        <v>1</v>
      </c>
      <c r="L87" s="97">
        <v>1</v>
      </c>
      <c r="M87" s="97">
        <v>1</v>
      </c>
      <c r="N87" s="97">
        <v>0</v>
      </c>
      <c r="O87" s="97">
        <v>2</v>
      </c>
      <c r="P87" s="97">
        <v>1</v>
      </c>
      <c r="Q87" s="97">
        <v>1</v>
      </c>
      <c r="R87" s="97">
        <v>1</v>
      </c>
      <c r="S87" s="97">
        <v>0</v>
      </c>
      <c r="T87" s="97">
        <v>0</v>
      </c>
      <c r="U87" s="97">
        <v>1</v>
      </c>
      <c r="V87" s="97">
        <v>0</v>
      </c>
      <c r="W87" s="97">
        <v>2</v>
      </c>
      <c r="X87" s="97">
        <v>1</v>
      </c>
      <c r="Y87" s="97">
        <v>21</v>
      </c>
      <c r="Z87" s="99">
        <v>2</v>
      </c>
      <c r="AA87" s="283">
        <v>4</v>
      </c>
      <c r="AB87" s="97" t="s">
        <v>171</v>
      </c>
      <c r="AC87" s="97" t="s">
        <v>178</v>
      </c>
      <c r="AD87" s="103">
        <v>5</v>
      </c>
      <c r="AE87" s="14" t="s">
        <v>117</v>
      </c>
    </row>
    <row r="88" spans="1:31" x14ac:dyDescent="0.25">
      <c r="A88" s="302">
        <v>18</v>
      </c>
      <c r="B88" s="136">
        <v>90015</v>
      </c>
      <c r="C88" s="97">
        <v>1</v>
      </c>
      <c r="D88" s="97">
        <v>3</v>
      </c>
      <c r="E88" s="97">
        <v>1</v>
      </c>
      <c r="F88" s="97">
        <v>1</v>
      </c>
      <c r="G88" s="97">
        <v>3</v>
      </c>
      <c r="H88" s="97">
        <v>1</v>
      </c>
      <c r="I88" s="97">
        <v>1</v>
      </c>
      <c r="J88" s="97">
        <v>1</v>
      </c>
      <c r="K88" s="97">
        <v>1</v>
      </c>
      <c r="L88" s="97">
        <v>1</v>
      </c>
      <c r="M88" s="97">
        <v>1</v>
      </c>
      <c r="N88" s="97">
        <v>0</v>
      </c>
      <c r="O88" s="97">
        <v>1</v>
      </c>
      <c r="P88" s="97">
        <v>1</v>
      </c>
      <c r="Q88" s="97">
        <v>1</v>
      </c>
      <c r="R88" s="97">
        <v>0</v>
      </c>
      <c r="S88" s="97">
        <v>1</v>
      </c>
      <c r="T88" s="97">
        <v>0</v>
      </c>
      <c r="U88" s="97">
        <v>0</v>
      </c>
      <c r="V88" s="97">
        <v>1</v>
      </c>
      <c r="W88" s="97">
        <v>1</v>
      </c>
      <c r="X88" s="97">
        <v>0</v>
      </c>
      <c r="Y88" s="97">
        <v>21</v>
      </c>
      <c r="Z88" s="99">
        <v>2</v>
      </c>
      <c r="AA88" s="283">
        <v>4</v>
      </c>
      <c r="AB88" s="97" t="s">
        <v>171</v>
      </c>
      <c r="AC88" s="97" t="s">
        <v>179</v>
      </c>
      <c r="AD88" s="97">
        <v>5</v>
      </c>
      <c r="AE88" s="14" t="s">
        <v>128</v>
      </c>
    </row>
    <row r="89" spans="1:31" ht="15.75" thickBot="1" x14ac:dyDescent="0.3">
      <c r="A89" s="303">
        <v>19</v>
      </c>
      <c r="B89" s="137">
        <v>90010</v>
      </c>
      <c r="C89" s="139">
        <v>1</v>
      </c>
      <c r="D89" s="139">
        <v>3</v>
      </c>
      <c r="E89" s="139">
        <v>1</v>
      </c>
      <c r="F89" s="139">
        <v>0</v>
      </c>
      <c r="G89" s="139">
        <v>3</v>
      </c>
      <c r="H89" s="139">
        <v>1</v>
      </c>
      <c r="I89" s="139">
        <v>2</v>
      </c>
      <c r="J89" s="139">
        <v>1</v>
      </c>
      <c r="K89" s="139">
        <v>1</v>
      </c>
      <c r="L89" s="139">
        <v>1</v>
      </c>
      <c r="M89" s="139">
        <v>1</v>
      </c>
      <c r="N89" s="139">
        <v>0</v>
      </c>
      <c r="O89" s="139">
        <v>2</v>
      </c>
      <c r="P89" s="139">
        <v>0</v>
      </c>
      <c r="Q89" s="139">
        <v>0</v>
      </c>
      <c r="R89" s="139">
        <v>1</v>
      </c>
      <c r="S89" s="139">
        <v>0</v>
      </c>
      <c r="T89" s="139">
        <v>1</v>
      </c>
      <c r="U89" s="139">
        <v>1</v>
      </c>
      <c r="V89" s="139">
        <v>1</v>
      </c>
      <c r="W89" s="139">
        <v>1</v>
      </c>
      <c r="X89" s="139">
        <v>2</v>
      </c>
      <c r="Y89" s="139">
        <v>24</v>
      </c>
      <c r="Z89" s="141">
        <v>2</v>
      </c>
      <c r="AA89" s="287">
        <v>4</v>
      </c>
      <c r="AB89" s="139" t="s">
        <v>171</v>
      </c>
      <c r="AC89" s="139" t="s">
        <v>178</v>
      </c>
      <c r="AD89" s="139">
        <v>5</v>
      </c>
      <c r="AE89" s="142" t="s">
        <v>123</v>
      </c>
    </row>
    <row r="90" spans="1:31" ht="15.75" thickBot="1" x14ac:dyDescent="0.3">
      <c r="A90" s="102">
        <v>20</v>
      </c>
      <c r="B90" s="102">
        <v>90020</v>
      </c>
      <c r="C90" s="124" t="s">
        <v>177</v>
      </c>
      <c r="D90" s="124" t="s">
        <v>177</v>
      </c>
      <c r="E90" s="124" t="s">
        <v>177</v>
      </c>
      <c r="F90" s="124" t="s">
        <v>177</v>
      </c>
      <c r="G90" s="124" t="s">
        <v>177</v>
      </c>
      <c r="H90" s="124" t="s">
        <v>177</v>
      </c>
      <c r="I90" s="124" t="s">
        <v>177</v>
      </c>
      <c r="J90" s="124" t="s">
        <v>177</v>
      </c>
      <c r="K90" s="124" t="s">
        <v>177</v>
      </c>
      <c r="L90" s="124" t="s">
        <v>177</v>
      </c>
      <c r="M90" s="124" t="s">
        <v>177</v>
      </c>
      <c r="N90" s="124" t="s">
        <v>177</v>
      </c>
      <c r="O90" s="124" t="s">
        <v>177</v>
      </c>
      <c r="P90" s="124" t="s">
        <v>177</v>
      </c>
      <c r="Q90" s="124" t="s">
        <v>177</v>
      </c>
      <c r="R90" s="124" t="s">
        <v>177</v>
      </c>
      <c r="S90" s="124" t="s">
        <v>177</v>
      </c>
      <c r="T90" s="124" t="s">
        <v>177</v>
      </c>
      <c r="U90" s="124" t="s">
        <v>177</v>
      </c>
      <c r="V90" s="124" t="s">
        <v>177</v>
      </c>
      <c r="W90" s="124" t="s">
        <v>177</v>
      </c>
      <c r="X90" s="124" t="s">
        <v>177</v>
      </c>
      <c r="Y90" s="124" t="s">
        <v>177</v>
      </c>
      <c r="Z90" s="126" t="s">
        <v>280</v>
      </c>
      <c r="AA90" s="300" t="s">
        <v>177</v>
      </c>
      <c r="AB90" s="224" t="s">
        <v>177</v>
      </c>
      <c r="AC90" s="224" t="s">
        <v>177</v>
      </c>
      <c r="AD90" s="224">
        <v>3</v>
      </c>
      <c r="AE90" s="226" t="s">
        <v>133</v>
      </c>
    </row>
    <row r="91" spans="1:31" ht="15.75" thickBot="1" x14ac:dyDescent="0.3"/>
    <row r="92" spans="1:31" x14ac:dyDescent="0.25">
      <c r="A92" s="894" t="s">
        <v>141</v>
      </c>
      <c r="B92" s="968"/>
      <c r="C92" s="229">
        <f>AVERAGE(C71:C91)</f>
        <v>0.63157894736842102</v>
      </c>
      <c r="D92" s="229">
        <f t="shared" ref="D92:AD92" si="10">AVERAGE(D71:D91)</f>
        <v>1.1052631578947369</v>
      </c>
      <c r="E92" s="229">
        <f t="shared" si="10"/>
        <v>0.52631578947368418</v>
      </c>
      <c r="F92" s="229">
        <f t="shared" si="10"/>
        <v>0.21052631578947367</v>
      </c>
      <c r="G92" s="229">
        <f t="shared" si="10"/>
        <v>1.4736842105263157</v>
      </c>
      <c r="H92" s="229">
        <f t="shared" si="10"/>
        <v>0.78947368421052633</v>
      </c>
      <c r="I92" s="229">
        <f t="shared" si="10"/>
        <v>1</v>
      </c>
      <c r="J92" s="229">
        <f t="shared" si="10"/>
        <v>0.84210526315789469</v>
      </c>
      <c r="K92" s="229">
        <f t="shared" si="10"/>
        <v>0.47368421052631576</v>
      </c>
      <c r="L92" s="229">
        <f t="shared" si="10"/>
        <v>0.52631578947368418</v>
      </c>
      <c r="M92" s="229">
        <f t="shared" si="10"/>
        <v>0.31578947368421051</v>
      </c>
      <c r="N92" s="229">
        <f t="shared" si="10"/>
        <v>0.10526315789473684</v>
      </c>
      <c r="O92" s="229">
        <f t="shared" si="10"/>
        <v>0.78947368421052633</v>
      </c>
      <c r="P92" s="229">
        <f t="shared" si="10"/>
        <v>0.36842105263157893</v>
      </c>
      <c r="Q92" s="229">
        <f t="shared" si="10"/>
        <v>0.21052631578947367</v>
      </c>
      <c r="R92" s="229">
        <f t="shared" si="10"/>
        <v>0.15789473684210525</v>
      </c>
      <c r="S92" s="229">
        <f t="shared" si="10"/>
        <v>0.15789473684210525</v>
      </c>
      <c r="T92" s="229">
        <f t="shared" si="10"/>
        <v>0.21052631578947367</v>
      </c>
      <c r="U92" s="229">
        <f t="shared" si="10"/>
        <v>0.21052631578947367</v>
      </c>
      <c r="V92" s="229">
        <f t="shared" si="10"/>
        <v>0.36842105263157893</v>
      </c>
      <c r="W92" s="229">
        <f t="shared" si="10"/>
        <v>0.89473684210526316</v>
      </c>
      <c r="X92" s="229">
        <f t="shared" si="10"/>
        <v>0.78947368421052633</v>
      </c>
      <c r="Y92" s="229">
        <f t="shared" si="10"/>
        <v>12.157894736842104</v>
      </c>
      <c r="Z92" s="229"/>
      <c r="AA92" s="229">
        <f t="shared" si="10"/>
        <v>2.7894736842105261</v>
      </c>
      <c r="AB92" s="229"/>
      <c r="AC92" s="229"/>
      <c r="AD92" s="229">
        <f t="shared" si="10"/>
        <v>3.85</v>
      </c>
    </row>
    <row r="93" spans="1:31" x14ac:dyDescent="0.25">
      <c r="A93" s="5"/>
      <c r="B93" s="218">
        <v>4</v>
      </c>
      <c r="C93" s="227">
        <f>(C88+C89+C87+C86+C85)/5</f>
        <v>0.8</v>
      </c>
      <c r="D93" s="227">
        <f t="shared" ref="D93:AD93" si="11">(D88+D89+D87+D86+D85)/5</f>
        <v>1.8</v>
      </c>
      <c r="E93" s="227">
        <f t="shared" si="11"/>
        <v>1</v>
      </c>
      <c r="F93" s="227">
        <f t="shared" si="11"/>
        <v>0.6</v>
      </c>
      <c r="G93" s="227">
        <f t="shared" si="11"/>
        <v>3</v>
      </c>
      <c r="H93" s="227">
        <f t="shared" si="11"/>
        <v>1.2</v>
      </c>
      <c r="I93" s="227">
        <f t="shared" si="11"/>
        <v>1.4</v>
      </c>
      <c r="J93" s="227">
        <f t="shared" si="11"/>
        <v>1</v>
      </c>
      <c r="K93" s="227">
        <f t="shared" si="11"/>
        <v>1</v>
      </c>
      <c r="L93" s="227">
        <f t="shared" si="11"/>
        <v>1</v>
      </c>
      <c r="M93" s="227">
        <f t="shared" si="11"/>
        <v>1</v>
      </c>
      <c r="N93" s="227">
        <f t="shared" si="11"/>
        <v>0.2</v>
      </c>
      <c r="O93" s="227">
        <f t="shared" si="11"/>
        <v>1</v>
      </c>
      <c r="P93" s="227">
        <f t="shared" si="11"/>
        <v>0.6</v>
      </c>
      <c r="Q93" s="227">
        <f t="shared" si="11"/>
        <v>0.4</v>
      </c>
      <c r="R93" s="227">
        <f t="shared" si="11"/>
        <v>0.6</v>
      </c>
      <c r="S93" s="227">
        <f t="shared" si="11"/>
        <v>0.2</v>
      </c>
      <c r="T93" s="227">
        <f t="shared" si="11"/>
        <v>0.2</v>
      </c>
      <c r="U93" s="227">
        <f t="shared" si="11"/>
        <v>0.6</v>
      </c>
      <c r="V93" s="227">
        <f t="shared" si="11"/>
        <v>0.6</v>
      </c>
      <c r="W93" s="227">
        <f t="shared" si="11"/>
        <v>1.4</v>
      </c>
      <c r="X93" s="227">
        <f t="shared" si="11"/>
        <v>1.2</v>
      </c>
      <c r="Y93" s="227">
        <f t="shared" si="11"/>
        <v>20.8</v>
      </c>
      <c r="Z93" s="227"/>
      <c r="AA93" s="227">
        <f t="shared" si="11"/>
        <v>4</v>
      </c>
      <c r="AB93" s="227"/>
      <c r="AC93" s="227"/>
      <c r="AD93" s="227">
        <f t="shared" si="11"/>
        <v>5</v>
      </c>
    </row>
    <row r="94" spans="1:31" x14ac:dyDescent="0.25">
      <c r="A94" s="5"/>
      <c r="B94" s="218">
        <v>3</v>
      </c>
      <c r="C94" s="227">
        <f>(C80+C81+C82+C83+C84)/5</f>
        <v>0.6</v>
      </c>
      <c r="D94" s="227">
        <f t="shared" ref="D94:AD94" si="12">(D80+D81+D82+D83+D84)/5</f>
        <v>1.4</v>
      </c>
      <c r="E94" s="227">
        <f t="shared" si="12"/>
        <v>0.8</v>
      </c>
      <c r="F94" s="227">
        <f t="shared" si="12"/>
        <v>0.2</v>
      </c>
      <c r="G94" s="227">
        <f t="shared" si="12"/>
        <v>1.2</v>
      </c>
      <c r="H94" s="227">
        <f t="shared" si="12"/>
        <v>0.8</v>
      </c>
      <c r="I94" s="227">
        <f t="shared" si="12"/>
        <v>1.2</v>
      </c>
      <c r="J94" s="227">
        <f t="shared" si="12"/>
        <v>1</v>
      </c>
      <c r="K94" s="227">
        <f t="shared" si="12"/>
        <v>0.4</v>
      </c>
      <c r="L94" s="227">
        <f t="shared" si="12"/>
        <v>0</v>
      </c>
      <c r="M94" s="227">
        <f t="shared" si="12"/>
        <v>0.2</v>
      </c>
      <c r="N94" s="227">
        <f t="shared" si="12"/>
        <v>0.2</v>
      </c>
      <c r="O94" s="227">
        <f t="shared" si="12"/>
        <v>0.8</v>
      </c>
      <c r="P94" s="227">
        <f t="shared" si="12"/>
        <v>0.6</v>
      </c>
      <c r="Q94" s="227">
        <f t="shared" si="12"/>
        <v>0.2</v>
      </c>
      <c r="R94" s="227">
        <f t="shared" si="12"/>
        <v>0</v>
      </c>
      <c r="S94" s="227">
        <f t="shared" si="12"/>
        <v>0.2</v>
      </c>
      <c r="T94" s="227">
        <f t="shared" si="12"/>
        <v>0.2</v>
      </c>
      <c r="U94" s="227">
        <f t="shared" si="12"/>
        <v>0</v>
      </c>
      <c r="V94" s="227">
        <f t="shared" si="12"/>
        <v>0.4</v>
      </c>
      <c r="W94" s="227">
        <f t="shared" si="12"/>
        <v>1</v>
      </c>
      <c r="X94" s="227">
        <f t="shared" si="12"/>
        <v>0.8</v>
      </c>
      <c r="Y94" s="227">
        <f t="shared" si="12"/>
        <v>12.2</v>
      </c>
      <c r="Z94" s="227"/>
      <c r="AA94" s="227">
        <f t="shared" si="12"/>
        <v>3</v>
      </c>
      <c r="AB94" s="227"/>
      <c r="AC94" s="227"/>
      <c r="AD94" s="227">
        <f t="shared" si="12"/>
        <v>4</v>
      </c>
    </row>
    <row r="95" spans="1:31" x14ac:dyDescent="0.25">
      <c r="A95" s="5"/>
      <c r="B95" s="219">
        <v>2</v>
      </c>
      <c r="C95" s="227">
        <f>(C72+C76+C75+C74+C73+C77+C78+C79+C71)/9</f>
        <v>0.55555555555555558</v>
      </c>
      <c r="D95" s="227">
        <f t="shared" ref="D95:AD95" si="13">(D72+D76+D75+D74+D73+D77+D78+D79+D71)/9</f>
        <v>0.55555555555555558</v>
      </c>
      <c r="E95" s="227">
        <f t="shared" si="13"/>
        <v>0.1111111111111111</v>
      </c>
      <c r="F95" s="227">
        <f t="shared" si="13"/>
        <v>0</v>
      </c>
      <c r="G95" s="227">
        <f t="shared" si="13"/>
        <v>0.77777777777777779</v>
      </c>
      <c r="H95" s="227">
        <f t="shared" si="13"/>
        <v>0.55555555555555558</v>
      </c>
      <c r="I95" s="227">
        <f t="shared" si="13"/>
        <v>0.66666666666666663</v>
      </c>
      <c r="J95" s="227">
        <f t="shared" si="13"/>
        <v>0.66666666666666663</v>
      </c>
      <c r="K95" s="227">
        <f t="shared" si="13"/>
        <v>0.22222222222222221</v>
      </c>
      <c r="L95" s="227">
        <f t="shared" si="13"/>
        <v>0.55555555555555558</v>
      </c>
      <c r="M95" s="227">
        <f t="shared" si="13"/>
        <v>0</v>
      </c>
      <c r="N95" s="227">
        <f t="shared" si="13"/>
        <v>0</v>
      </c>
      <c r="O95" s="227">
        <f t="shared" si="13"/>
        <v>0.66666666666666663</v>
      </c>
      <c r="P95" s="227">
        <f t="shared" si="13"/>
        <v>0.1111111111111111</v>
      </c>
      <c r="Q95" s="227">
        <f t="shared" si="13"/>
        <v>0.1111111111111111</v>
      </c>
      <c r="R95" s="227">
        <f t="shared" si="13"/>
        <v>0</v>
      </c>
      <c r="S95" s="227">
        <f t="shared" si="13"/>
        <v>0.1111111111111111</v>
      </c>
      <c r="T95" s="227">
        <f t="shared" si="13"/>
        <v>0.22222222222222221</v>
      </c>
      <c r="U95" s="228">
        <f t="shared" si="13"/>
        <v>0.1111111111111111</v>
      </c>
      <c r="V95" s="227">
        <f t="shared" si="13"/>
        <v>0.22222222222222221</v>
      </c>
      <c r="W95" s="227">
        <f t="shared" si="13"/>
        <v>0.55555555555555558</v>
      </c>
      <c r="X95" s="227">
        <f t="shared" si="13"/>
        <v>0.55555555555555558</v>
      </c>
      <c r="Y95" s="227">
        <f t="shared" si="13"/>
        <v>7.333333333333333</v>
      </c>
      <c r="Z95" s="227"/>
      <c r="AA95" s="227">
        <f t="shared" si="13"/>
        <v>2</v>
      </c>
      <c r="AB95" s="227"/>
      <c r="AC95" s="227"/>
      <c r="AD95" s="227">
        <f t="shared" si="13"/>
        <v>3.2222222222222223</v>
      </c>
    </row>
    <row r="96" spans="1:31" ht="15.75" thickBot="1" x14ac:dyDescent="0.3">
      <c r="A96" s="182"/>
      <c r="B96" s="220" t="s">
        <v>143</v>
      </c>
      <c r="C96" s="230">
        <f>MEDIAN(C93:C95)</f>
        <v>0.6</v>
      </c>
      <c r="D96" s="230">
        <f t="shared" ref="D96:AD96" si="14">MEDIAN(D93:D95)</f>
        <v>1.4</v>
      </c>
      <c r="E96" s="230">
        <f t="shared" si="14"/>
        <v>0.8</v>
      </c>
      <c r="F96" s="230">
        <f t="shared" si="14"/>
        <v>0.2</v>
      </c>
      <c r="G96" s="230">
        <f t="shared" si="14"/>
        <v>1.2</v>
      </c>
      <c r="H96" s="230">
        <f t="shared" si="14"/>
        <v>0.8</v>
      </c>
      <c r="I96" s="230">
        <f t="shared" si="14"/>
        <v>1.2</v>
      </c>
      <c r="J96" s="230">
        <f t="shared" si="14"/>
        <v>1</v>
      </c>
      <c r="K96" s="230">
        <f t="shared" si="14"/>
        <v>0.4</v>
      </c>
      <c r="L96" s="230">
        <f t="shared" si="14"/>
        <v>0.55555555555555558</v>
      </c>
      <c r="M96" s="230">
        <f t="shared" si="14"/>
        <v>0.2</v>
      </c>
      <c r="N96" s="230">
        <f t="shared" si="14"/>
        <v>0.2</v>
      </c>
      <c r="O96" s="230">
        <f t="shared" si="14"/>
        <v>0.8</v>
      </c>
      <c r="P96" s="230">
        <f t="shared" si="14"/>
        <v>0.6</v>
      </c>
      <c r="Q96" s="230">
        <f t="shared" si="14"/>
        <v>0.2</v>
      </c>
      <c r="R96" s="230">
        <f t="shared" si="14"/>
        <v>0</v>
      </c>
      <c r="S96" s="230">
        <f t="shared" si="14"/>
        <v>0.2</v>
      </c>
      <c r="T96" s="230">
        <f t="shared" si="14"/>
        <v>0.2</v>
      </c>
      <c r="U96" s="230">
        <f t="shared" si="14"/>
        <v>0.1111111111111111</v>
      </c>
      <c r="V96" s="230">
        <f t="shared" si="14"/>
        <v>0.4</v>
      </c>
      <c r="W96" s="230">
        <f t="shared" si="14"/>
        <v>1</v>
      </c>
      <c r="X96" s="230">
        <f t="shared" si="14"/>
        <v>0.8</v>
      </c>
      <c r="Y96" s="230">
        <f t="shared" si="14"/>
        <v>12.2</v>
      </c>
      <c r="Z96" s="230"/>
      <c r="AA96" s="230">
        <f t="shared" si="14"/>
        <v>3</v>
      </c>
      <c r="AB96" s="230"/>
      <c r="AC96" s="230"/>
      <c r="AD96" s="230">
        <f t="shared" si="14"/>
        <v>4</v>
      </c>
    </row>
  </sheetData>
  <mergeCells count="4">
    <mergeCell ref="A1:AE1"/>
    <mergeCell ref="A24:B24"/>
    <mergeCell ref="A68:AE68"/>
    <mergeCell ref="A92:B92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M96"/>
  <sheetViews>
    <sheetView topLeftCell="A19" zoomScaleNormal="100" workbookViewId="0">
      <selection activeCell="AQ6" sqref="AQ6"/>
    </sheetView>
  </sheetViews>
  <sheetFormatPr defaultRowHeight="15" x14ac:dyDescent="0.25"/>
  <cols>
    <col min="1" max="1" width="3.28515625" bestFit="1" customWidth="1"/>
    <col min="2" max="2" width="8.7109375" bestFit="1" customWidth="1"/>
    <col min="3" max="22" width="3.42578125" bestFit="1" customWidth="1"/>
    <col min="23" max="23" width="5.7109375" bestFit="1" customWidth="1"/>
    <col min="24" max="24" width="3.42578125" bestFit="1" customWidth="1"/>
    <col min="25" max="25" width="12.7109375" bestFit="1" customWidth="1"/>
    <col min="26" max="26" width="6.140625" customWidth="1"/>
    <col min="27" max="27" width="5.7109375" bestFit="1" customWidth="1"/>
    <col min="28" max="28" width="3.28515625" bestFit="1" customWidth="1"/>
    <col min="29" max="29" width="8.28515625" bestFit="1" customWidth="1"/>
    <col min="30" max="30" width="22.85546875" bestFit="1" customWidth="1"/>
    <col min="33" max="33" width="12.85546875" bestFit="1" customWidth="1"/>
    <col min="34" max="34" width="8.7109375" customWidth="1"/>
    <col min="35" max="39" width="3.7109375" bestFit="1" customWidth="1"/>
    <col min="40" max="59" width="3.42578125" customWidth="1"/>
    <col min="60" max="60" width="4.42578125" bestFit="1" customWidth="1"/>
    <col min="61" max="65" width="3.42578125" customWidth="1"/>
    <col min="66" max="66" width="20.85546875" bestFit="1" customWidth="1"/>
    <col min="70" max="70" width="3.28515625" customWidth="1"/>
    <col min="71" max="71" width="7.28515625" customWidth="1"/>
    <col min="72" max="96" width="3.42578125" customWidth="1"/>
    <col min="97" max="97" width="5.7109375" customWidth="1"/>
    <col min="98" max="98" width="12.7109375" bestFit="1" customWidth="1"/>
    <col min="99" max="100" width="5.7109375" customWidth="1"/>
    <col min="101" max="101" width="3.28515625" customWidth="1"/>
    <col min="102" max="102" width="8.28515625" customWidth="1"/>
    <col min="103" max="103" width="21.140625" bestFit="1" customWidth="1"/>
    <col min="105" max="105" width="3.28515625" bestFit="1" customWidth="1"/>
    <col min="106" max="106" width="7.28515625" customWidth="1"/>
    <col min="107" max="131" width="3.42578125" bestFit="1" customWidth="1"/>
    <col min="132" max="132" width="5.7109375" bestFit="1" customWidth="1"/>
    <col min="133" max="133" width="12.7109375" bestFit="1" customWidth="1"/>
    <col min="134" max="135" width="5.7109375" bestFit="1" customWidth="1"/>
    <col min="136" max="136" width="3.28515625" bestFit="1" customWidth="1"/>
    <col min="137" max="137" width="8.28515625" bestFit="1" customWidth="1"/>
    <col min="138" max="138" width="22.140625" bestFit="1" customWidth="1"/>
    <col min="140" max="140" width="3.28515625" customWidth="1"/>
    <col min="141" max="141" width="6.42578125" customWidth="1"/>
    <col min="142" max="162" width="3.42578125" customWidth="1"/>
    <col min="163" max="163" width="5.7109375" customWidth="1"/>
    <col min="164" max="164" width="12.7109375" bestFit="1" customWidth="1"/>
    <col min="165" max="166" width="5.7109375" customWidth="1"/>
    <col min="167" max="167" width="3.28515625" customWidth="1"/>
    <col min="168" max="168" width="8.28515625" customWidth="1"/>
    <col min="169" max="169" width="21.7109375" bestFit="1" customWidth="1"/>
  </cols>
  <sheetData>
    <row r="1" spans="1:169" ht="16.149999999999999" customHeight="1" thickBot="1" x14ac:dyDescent="0.3">
      <c r="A1" s="888" t="s">
        <v>790</v>
      </c>
      <c r="B1" s="888"/>
      <c r="C1" s="888"/>
      <c r="D1" s="888"/>
      <c r="E1" s="888"/>
      <c r="F1" s="888"/>
      <c r="G1" s="888"/>
      <c r="H1" s="888"/>
      <c r="I1" s="888"/>
      <c r="J1" s="888"/>
      <c r="K1" s="888"/>
      <c r="L1" s="888"/>
      <c r="M1" s="888"/>
      <c r="N1" s="888"/>
      <c r="O1" s="888"/>
      <c r="P1" s="888"/>
      <c r="Q1" s="888"/>
      <c r="R1" s="888"/>
      <c r="S1" s="888"/>
      <c r="T1" s="888"/>
      <c r="U1" s="888"/>
      <c r="V1" s="888"/>
      <c r="W1" s="888"/>
      <c r="X1" s="888"/>
      <c r="Y1" s="888"/>
      <c r="Z1" s="888"/>
      <c r="AA1" s="888"/>
      <c r="AB1" s="888"/>
      <c r="AC1" s="888"/>
      <c r="AD1" s="888"/>
      <c r="AG1" s="887" t="s">
        <v>389</v>
      </c>
      <c r="AH1" s="887"/>
      <c r="AI1" s="887"/>
      <c r="AJ1" s="887"/>
      <c r="AK1" s="887"/>
      <c r="AL1" s="887"/>
      <c r="AM1" s="887"/>
      <c r="AN1" s="887"/>
      <c r="AO1" s="887"/>
      <c r="AP1" s="887"/>
      <c r="AQ1" s="887"/>
      <c r="AR1" s="887"/>
      <c r="AS1" s="887"/>
      <c r="AT1" s="887"/>
      <c r="AU1" s="887"/>
      <c r="AV1" s="887"/>
      <c r="AW1" s="887"/>
      <c r="AX1" s="887"/>
      <c r="AY1" s="887"/>
      <c r="AZ1" s="887"/>
      <c r="BA1" s="887"/>
      <c r="BB1" s="887"/>
      <c r="BC1" s="887"/>
      <c r="BD1" s="887"/>
      <c r="BE1" s="887"/>
      <c r="BF1" s="887"/>
      <c r="BG1" s="887"/>
      <c r="BH1" s="887"/>
      <c r="BI1" s="887"/>
      <c r="BJ1" s="887"/>
      <c r="BK1" s="887"/>
      <c r="BL1" s="887"/>
      <c r="BM1" s="887"/>
      <c r="BN1" s="887"/>
      <c r="BR1" s="890" t="s">
        <v>810</v>
      </c>
      <c r="BS1" s="891"/>
      <c r="BT1" s="891"/>
      <c r="BU1" s="891"/>
      <c r="BV1" s="891"/>
      <c r="BW1" s="891"/>
      <c r="BX1" s="891"/>
      <c r="BY1" s="891"/>
      <c r="BZ1" s="891"/>
      <c r="CA1" s="891"/>
      <c r="CB1" s="891"/>
      <c r="CC1" s="891"/>
      <c r="CD1" s="891"/>
      <c r="CE1" s="891"/>
      <c r="CF1" s="891"/>
      <c r="CG1" s="891"/>
      <c r="CH1" s="891"/>
      <c r="CI1" s="891"/>
      <c r="CJ1" s="891"/>
      <c r="CK1" s="891"/>
      <c r="CL1" s="891"/>
      <c r="CM1" s="891"/>
      <c r="CN1" s="891"/>
      <c r="CO1" s="891"/>
      <c r="CP1" s="891"/>
      <c r="CQ1" s="891"/>
      <c r="CR1" s="891"/>
      <c r="CS1" s="949"/>
      <c r="CT1" s="891"/>
      <c r="CU1" s="891"/>
      <c r="CV1" s="891"/>
      <c r="CW1" s="891"/>
      <c r="CX1" s="891"/>
      <c r="CY1" s="892"/>
      <c r="DA1" s="887" t="s">
        <v>446</v>
      </c>
      <c r="DB1" s="887"/>
      <c r="DC1" s="887"/>
      <c r="DD1" s="887"/>
      <c r="DE1" s="887"/>
      <c r="DF1" s="887"/>
      <c r="DG1" s="887"/>
      <c r="DH1" s="887"/>
      <c r="DI1" s="887"/>
      <c r="DJ1" s="887"/>
      <c r="DK1" s="887"/>
      <c r="DL1" s="887"/>
      <c r="DM1" s="887"/>
      <c r="DN1" s="887"/>
      <c r="DO1" s="887"/>
      <c r="DP1" s="887"/>
      <c r="DQ1" s="887"/>
      <c r="DR1" s="887"/>
      <c r="DS1" s="887"/>
      <c r="DT1" s="887"/>
      <c r="DU1" s="887"/>
      <c r="DV1" s="887"/>
      <c r="DW1" s="887"/>
      <c r="DX1" s="887"/>
      <c r="DY1" s="887"/>
      <c r="DZ1" s="887"/>
      <c r="EA1" s="887"/>
      <c r="EB1" s="887"/>
      <c r="EC1" s="887"/>
      <c r="ED1" s="887"/>
      <c r="EE1" s="887"/>
      <c r="EF1" s="887"/>
      <c r="EG1" s="887"/>
      <c r="EH1" s="887"/>
      <c r="EJ1" s="890" t="s">
        <v>473</v>
      </c>
      <c r="EK1" s="891"/>
      <c r="EL1" s="891"/>
      <c r="EM1" s="891"/>
      <c r="EN1" s="891"/>
      <c r="EO1" s="891"/>
      <c r="EP1" s="891"/>
      <c r="EQ1" s="891"/>
      <c r="ER1" s="891"/>
      <c r="ES1" s="891"/>
      <c r="ET1" s="891"/>
      <c r="EU1" s="891"/>
      <c r="EV1" s="891"/>
      <c r="EW1" s="891"/>
      <c r="EX1" s="891"/>
      <c r="EY1" s="891"/>
      <c r="EZ1" s="891"/>
      <c r="FA1" s="891"/>
      <c r="FB1" s="891"/>
      <c r="FC1" s="891"/>
      <c r="FD1" s="891"/>
      <c r="FE1" s="891"/>
      <c r="FF1" s="891"/>
      <c r="FG1" s="891"/>
      <c r="FH1" s="891"/>
      <c r="FI1" s="891"/>
      <c r="FJ1" s="891"/>
      <c r="FK1" s="891"/>
      <c r="FL1" s="891"/>
      <c r="FM1" s="892"/>
    </row>
    <row r="2" spans="1:169" x14ac:dyDescent="0.25">
      <c r="A2" s="169"/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599"/>
      <c r="M2" s="599"/>
      <c r="N2" s="599"/>
      <c r="O2" s="599"/>
      <c r="P2" s="599"/>
      <c r="Q2" s="170"/>
      <c r="R2" s="170"/>
      <c r="S2" s="170"/>
      <c r="T2" s="170"/>
      <c r="U2" s="170"/>
      <c r="V2" s="170"/>
      <c r="W2" s="600"/>
      <c r="X2" s="42"/>
      <c r="Y2" s="43"/>
      <c r="Z2" s="43"/>
      <c r="AA2" s="43"/>
      <c r="AB2" s="43"/>
      <c r="AC2" s="43"/>
      <c r="AD2" s="44"/>
      <c r="BR2" s="5"/>
      <c r="BS2" s="39"/>
      <c r="BT2" s="39"/>
      <c r="BU2" s="39"/>
      <c r="BV2" s="39"/>
      <c r="BW2" s="39"/>
      <c r="BX2" s="39"/>
      <c r="BY2" s="39"/>
      <c r="BZ2" s="39"/>
      <c r="CA2" s="39"/>
      <c r="CB2" s="39"/>
      <c r="CC2" s="39"/>
      <c r="CD2" s="39"/>
      <c r="CE2" s="39"/>
      <c r="CF2" s="39"/>
      <c r="CG2" s="39"/>
      <c r="CH2" s="39"/>
      <c r="CI2" s="39"/>
      <c r="CJ2" s="39"/>
      <c r="CK2" s="39"/>
      <c r="CL2" s="39"/>
      <c r="CM2" s="39"/>
      <c r="CN2" s="39"/>
      <c r="CO2" s="39"/>
      <c r="CP2" s="39"/>
      <c r="CQ2" s="39"/>
      <c r="CR2" s="2"/>
      <c r="CS2" s="47"/>
      <c r="CT2" s="41"/>
      <c r="CU2" s="39"/>
      <c r="CV2" s="39"/>
      <c r="CW2" s="39"/>
      <c r="CX2" s="39"/>
      <c r="CY2" s="14"/>
      <c r="DA2" s="39"/>
      <c r="DB2" s="39"/>
      <c r="DC2" s="39"/>
      <c r="DD2" s="39"/>
      <c r="DE2" s="39"/>
      <c r="DF2" s="39"/>
      <c r="DG2" s="39"/>
      <c r="DH2" s="39"/>
      <c r="DI2" s="39"/>
      <c r="DJ2" s="39"/>
      <c r="DK2" s="39"/>
      <c r="DL2" s="39"/>
      <c r="DM2" s="39"/>
      <c r="DN2" s="39"/>
      <c r="DO2" s="39"/>
      <c r="DP2" s="39"/>
      <c r="DQ2" s="39"/>
      <c r="DR2" s="39"/>
      <c r="DS2" s="39"/>
      <c r="DT2" s="39"/>
      <c r="DU2" s="39"/>
      <c r="DV2" s="39"/>
      <c r="DW2" s="39"/>
      <c r="DX2" s="39"/>
      <c r="DY2" s="39"/>
      <c r="DZ2" s="39"/>
      <c r="EA2" s="39"/>
      <c r="EB2" s="39"/>
      <c r="EC2" s="39"/>
      <c r="ED2" s="39"/>
      <c r="EE2" s="39"/>
      <c r="EF2" s="39"/>
      <c r="EG2" s="39"/>
      <c r="EH2" s="39"/>
      <c r="EJ2" s="5"/>
      <c r="EK2" s="39"/>
      <c r="EL2" s="39"/>
      <c r="EM2" s="39"/>
      <c r="EN2" s="39"/>
      <c r="EO2" s="39"/>
      <c r="EP2" s="39"/>
      <c r="EQ2" s="39"/>
      <c r="ER2" s="39"/>
      <c r="ES2" s="39"/>
      <c r="ET2" s="39"/>
      <c r="EU2" s="39"/>
      <c r="EV2" s="39"/>
      <c r="EW2" s="39"/>
      <c r="EX2" s="39"/>
      <c r="EY2" s="39"/>
      <c r="EZ2" s="39"/>
      <c r="FA2" s="39"/>
      <c r="FB2" s="39"/>
      <c r="FC2" s="39"/>
      <c r="FD2" s="39"/>
      <c r="FE2" s="39"/>
      <c r="FF2" s="39"/>
      <c r="FG2" s="39"/>
      <c r="FH2" s="39"/>
      <c r="FI2" s="39"/>
      <c r="FJ2" s="39"/>
      <c r="FK2" s="39"/>
      <c r="FL2" s="39"/>
      <c r="FM2" s="14"/>
    </row>
    <row r="3" spans="1:169" ht="106.9" customHeight="1" thickBot="1" x14ac:dyDescent="0.3">
      <c r="A3" s="153" t="s">
        <v>150</v>
      </c>
      <c r="B3" s="123" t="s">
        <v>151</v>
      </c>
      <c r="C3" s="123" t="s">
        <v>327</v>
      </c>
      <c r="D3" s="123" t="s">
        <v>328</v>
      </c>
      <c r="E3" s="123" t="s">
        <v>383</v>
      </c>
      <c r="F3" s="123" t="s">
        <v>384</v>
      </c>
      <c r="G3" s="123" t="s">
        <v>385</v>
      </c>
      <c r="H3" s="123" t="s">
        <v>386</v>
      </c>
      <c r="I3" s="123" t="s">
        <v>387</v>
      </c>
      <c r="J3" s="123" t="s">
        <v>134</v>
      </c>
      <c r="K3" s="123" t="s">
        <v>159</v>
      </c>
      <c r="L3" s="123" t="s">
        <v>160</v>
      </c>
      <c r="M3" s="123" t="s">
        <v>185</v>
      </c>
      <c r="N3" s="123" t="s">
        <v>186</v>
      </c>
      <c r="O3" s="123" t="s">
        <v>163</v>
      </c>
      <c r="P3" s="123" t="s">
        <v>164</v>
      </c>
      <c r="Q3" s="123" t="s">
        <v>165</v>
      </c>
      <c r="R3" s="123" t="s">
        <v>166</v>
      </c>
      <c r="S3" s="123" t="s">
        <v>167</v>
      </c>
      <c r="T3" s="123" t="s">
        <v>136</v>
      </c>
      <c r="U3" s="123" t="s">
        <v>195</v>
      </c>
      <c r="V3" s="123" t="s">
        <v>137</v>
      </c>
      <c r="W3" s="123" t="s">
        <v>138</v>
      </c>
      <c r="X3" s="123" t="s">
        <v>172</v>
      </c>
      <c r="Y3" s="123" t="s">
        <v>142</v>
      </c>
      <c r="Z3" s="123" t="s">
        <v>332</v>
      </c>
      <c r="AA3" s="123" t="s">
        <v>174</v>
      </c>
      <c r="AB3" s="123" t="s">
        <v>175</v>
      </c>
      <c r="AC3" s="123" t="s">
        <v>176</v>
      </c>
      <c r="AD3" s="154"/>
      <c r="AG3" s="153" t="s">
        <v>150</v>
      </c>
      <c r="AH3" s="123" t="s">
        <v>151</v>
      </c>
      <c r="AI3" s="123" t="s">
        <v>327</v>
      </c>
      <c r="AJ3" s="123" t="s">
        <v>328</v>
      </c>
      <c r="AK3" s="123" t="s">
        <v>383</v>
      </c>
      <c r="AL3" s="123" t="s">
        <v>384</v>
      </c>
      <c r="AM3" s="123" t="s">
        <v>385</v>
      </c>
      <c r="AN3" s="123" t="s">
        <v>386</v>
      </c>
      <c r="AO3" s="123" t="s">
        <v>387</v>
      </c>
      <c r="AP3" s="123" t="s">
        <v>157</v>
      </c>
      <c r="AQ3" s="123" t="s">
        <v>158</v>
      </c>
      <c r="AR3" s="123" t="s">
        <v>184</v>
      </c>
      <c r="AS3" s="123" t="s">
        <v>162</v>
      </c>
      <c r="AT3" s="123" t="s">
        <v>89</v>
      </c>
      <c r="AU3" s="123" t="s">
        <v>165</v>
      </c>
      <c r="AV3" s="123" t="s">
        <v>166</v>
      </c>
      <c r="AW3" s="123" t="s">
        <v>188</v>
      </c>
      <c r="AX3" s="123" t="s">
        <v>189</v>
      </c>
      <c r="AY3" s="123" t="s">
        <v>136</v>
      </c>
      <c r="AZ3" s="123" t="s">
        <v>195</v>
      </c>
      <c r="BA3" s="123" t="s">
        <v>137</v>
      </c>
      <c r="BB3" s="123" t="s">
        <v>329</v>
      </c>
      <c r="BC3" s="123" t="s">
        <v>330</v>
      </c>
      <c r="BD3" s="123" t="s">
        <v>196</v>
      </c>
      <c r="BE3" s="123" t="s">
        <v>197</v>
      </c>
      <c r="BF3" s="123" t="s">
        <v>437</v>
      </c>
      <c r="BG3" s="123" t="s">
        <v>438</v>
      </c>
      <c r="BH3" s="123" t="s">
        <v>172</v>
      </c>
      <c r="BI3" s="123" t="s">
        <v>173</v>
      </c>
      <c r="BJ3" s="123" t="s">
        <v>388</v>
      </c>
      <c r="BK3" s="123" t="s">
        <v>174</v>
      </c>
      <c r="BL3" s="123" t="s">
        <v>175</v>
      </c>
      <c r="BM3" s="123" t="s">
        <v>176</v>
      </c>
      <c r="BN3" s="154"/>
      <c r="BR3" s="153" t="s">
        <v>150</v>
      </c>
      <c r="BS3" s="123" t="s">
        <v>151</v>
      </c>
      <c r="BT3" s="123" t="s">
        <v>327</v>
      </c>
      <c r="BU3" s="123" t="s">
        <v>328</v>
      </c>
      <c r="BV3" s="123" t="s">
        <v>383</v>
      </c>
      <c r="BW3" s="123" t="s">
        <v>384</v>
      </c>
      <c r="BX3" s="123" t="s">
        <v>385</v>
      </c>
      <c r="BY3" s="123" t="s">
        <v>386</v>
      </c>
      <c r="BZ3" s="123" t="s">
        <v>387</v>
      </c>
      <c r="CA3" s="123" t="s">
        <v>157</v>
      </c>
      <c r="CB3" s="123" t="s">
        <v>158</v>
      </c>
      <c r="CC3" s="123" t="s">
        <v>159</v>
      </c>
      <c r="CD3" s="123" t="s">
        <v>160</v>
      </c>
      <c r="CE3" s="123" t="s">
        <v>162</v>
      </c>
      <c r="CF3" s="123" t="s">
        <v>89</v>
      </c>
      <c r="CG3" s="123" t="s">
        <v>165</v>
      </c>
      <c r="CH3" s="123" t="s">
        <v>166</v>
      </c>
      <c r="CI3" s="123" t="s">
        <v>188</v>
      </c>
      <c r="CJ3" s="123" t="s">
        <v>189</v>
      </c>
      <c r="CK3" s="123" t="s">
        <v>136</v>
      </c>
      <c r="CL3" s="123" t="s">
        <v>195</v>
      </c>
      <c r="CM3" s="123" t="s">
        <v>378</v>
      </c>
      <c r="CN3" s="123" t="s">
        <v>379</v>
      </c>
      <c r="CO3" s="123" t="s">
        <v>138</v>
      </c>
      <c r="CP3" s="123" t="s">
        <v>196</v>
      </c>
      <c r="CQ3" s="123" t="s">
        <v>197</v>
      </c>
      <c r="CR3" s="146" t="s">
        <v>331</v>
      </c>
      <c r="CS3" s="697" t="s">
        <v>172</v>
      </c>
      <c r="CT3" s="166" t="s">
        <v>173</v>
      </c>
      <c r="CU3" s="123" t="s">
        <v>436</v>
      </c>
      <c r="CV3" s="123" t="s">
        <v>174</v>
      </c>
      <c r="CW3" s="123" t="s">
        <v>175</v>
      </c>
      <c r="CX3" s="123" t="s">
        <v>817</v>
      </c>
      <c r="CY3" s="154"/>
      <c r="DA3" s="123" t="s">
        <v>150</v>
      </c>
      <c r="DB3" s="123" t="s">
        <v>151</v>
      </c>
      <c r="DC3" s="123" t="s">
        <v>327</v>
      </c>
      <c r="DD3" s="123" t="s">
        <v>328</v>
      </c>
      <c r="DE3" s="123" t="s">
        <v>383</v>
      </c>
      <c r="DF3" s="123" t="s">
        <v>384</v>
      </c>
      <c r="DG3" s="123" t="s">
        <v>385</v>
      </c>
      <c r="DH3" s="123" t="s">
        <v>386</v>
      </c>
      <c r="DI3" s="123" t="s">
        <v>387</v>
      </c>
      <c r="DJ3" s="123" t="s">
        <v>157</v>
      </c>
      <c r="DK3" s="123" t="s">
        <v>158</v>
      </c>
      <c r="DL3" s="123" t="s">
        <v>159</v>
      </c>
      <c r="DM3" s="123" t="s">
        <v>160</v>
      </c>
      <c r="DN3" s="123" t="s">
        <v>162</v>
      </c>
      <c r="DO3" s="123" t="s">
        <v>89</v>
      </c>
      <c r="DP3" s="123" t="s">
        <v>165</v>
      </c>
      <c r="DQ3" s="123" t="s">
        <v>166</v>
      </c>
      <c r="DR3" s="123" t="s">
        <v>188</v>
      </c>
      <c r="DS3" s="123" t="s">
        <v>189</v>
      </c>
      <c r="DT3" s="123" t="s">
        <v>136</v>
      </c>
      <c r="DU3" s="123" t="s">
        <v>195</v>
      </c>
      <c r="DV3" s="123" t="s">
        <v>378</v>
      </c>
      <c r="DW3" s="123" t="s">
        <v>379</v>
      </c>
      <c r="DX3" s="123" t="s">
        <v>138</v>
      </c>
      <c r="DY3" s="123" t="s">
        <v>196</v>
      </c>
      <c r="DZ3" s="123" t="s">
        <v>197</v>
      </c>
      <c r="EA3" s="123" t="s">
        <v>331</v>
      </c>
      <c r="EB3" s="123" t="s">
        <v>172</v>
      </c>
      <c r="EC3" s="123" t="s">
        <v>173</v>
      </c>
      <c r="ED3" s="123" t="s">
        <v>436</v>
      </c>
      <c r="EE3" s="123" t="s">
        <v>174</v>
      </c>
      <c r="EF3" s="123" t="s">
        <v>175</v>
      </c>
      <c r="EG3" s="123" t="s">
        <v>176</v>
      </c>
      <c r="EH3" s="40"/>
      <c r="EJ3" s="153" t="s">
        <v>150</v>
      </c>
      <c r="EK3" s="123" t="s">
        <v>151</v>
      </c>
      <c r="EL3" s="123" t="s">
        <v>467</v>
      </c>
      <c r="EM3" s="123" t="s">
        <v>468</v>
      </c>
      <c r="EN3" s="123" t="s">
        <v>469</v>
      </c>
      <c r="EO3" s="123" t="s">
        <v>470</v>
      </c>
      <c r="EP3" s="123" t="s">
        <v>471</v>
      </c>
      <c r="EQ3" s="123" t="s">
        <v>472</v>
      </c>
      <c r="ER3" s="123" t="s">
        <v>134</v>
      </c>
      <c r="ES3" s="123" t="s">
        <v>184</v>
      </c>
      <c r="ET3" s="123" t="s">
        <v>162</v>
      </c>
      <c r="EU3" s="123" t="s">
        <v>89</v>
      </c>
      <c r="EV3" s="123" t="s">
        <v>135</v>
      </c>
      <c r="EW3" s="123" t="s">
        <v>167</v>
      </c>
      <c r="EX3" s="123" t="s">
        <v>136</v>
      </c>
      <c r="EY3" s="123" t="s">
        <v>195</v>
      </c>
      <c r="EZ3" s="123" t="s">
        <v>137</v>
      </c>
      <c r="FA3" s="123" t="s">
        <v>138</v>
      </c>
      <c r="FB3" s="123" t="s">
        <v>273</v>
      </c>
      <c r="FC3" s="123" t="s">
        <v>331</v>
      </c>
      <c r="FD3" s="123" t="s">
        <v>442</v>
      </c>
      <c r="FE3" s="123" t="s">
        <v>443</v>
      </c>
      <c r="FF3" s="123" t="s">
        <v>462</v>
      </c>
      <c r="FG3" s="123" t="s">
        <v>172</v>
      </c>
      <c r="FH3" s="123" t="s">
        <v>173</v>
      </c>
      <c r="FI3" s="123" t="s">
        <v>436</v>
      </c>
      <c r="FJ3" s="123" t="s">
        <v>174</v>
      </c>
      <c r="FK3" s="123" t="s">
        <v>175</v>
      </c>
      <c r="FL3" s="123" t="s">
        <v>176</v>
      </c>
      <c r="FM3" s="154"/>
    </row>
    <row r="4" spans="1:169" x14ac:dyDescent="0.25">
      <c r="A4" s="132">
        <v>1</v>
      </c>
      <c r="B4" s="133">
        <v>50024</v>
      </c>
      <c r="C4" s="134">
        <v>1</v>
      </c>
      <c r="D4" s="134">
        <v>1</v>
      </c>
      <c r="E4" s="134">
        <v>1</v>
      </c>
      <c r="F4" s="134">
        <v>0</v>
      </c>
      <c r="G4" s="134">
        <v>2</v>
      </c>
      <c r="H4" s="134">
        <v>0</v>
      </c>
      <c r="I4" s="134">
        <v>0</v>
      </c>
      <c r="J4" s="134">
        <v>1</v>
      </c>
      <c r="K4" s="134">
        <v>0</v>
      </c>
      <c r="L4" s="134">
        <v>1</v>
      </c>
      <c r="M4" s="134">
        <v>0</v>
      </c>
      <c r="N4" s="134">
        <v>0</v>
      </c>
      <c r="O4" s="134">
        <v>1</v>
      </c>
      <c r="P4" s="134">
        <v>0</v>
      </c>
      <c r="Q4" s="134">
        <v>0</v>
      </c>
      <c r="R4" s="134">
        <v>0</v>
      </c>
      <c r="S4" s="134">
        <v>0</v>
      </c>
      <c r="T4" s="134">
        <v>0</v>
      </c>
      <c r="U4" s="134">
        <v>0</v>
      </c>
      <c r="V4" s="134">
        <v>0</v>
      </c>
      <c r="W4" s="134">
        <v>1</v>
      </c>
      <c r="X4" s="134">
        <f t="shared" ref="X4:X30" si="0">SUM(C4:W4)</f>
        <v>9</v>
      </c>
      <c r="Y4" s="194">
        <v>2</v>
      </c>
      <c r="Z4" s="135">
        <v>1</v>
      </c>
      <c r="AA4" s="134" t="s">
        <v>281</v>
      </c>
      <c r="AB4" s="134" t="s">
        <v>179</v>
      </c>
      <c r="AC4" s="134">
        <v>3</v>
      </c>
      <c r="AD4" s="44" t="s">
        <v>317</v>
      </c>
      <c r="AG4" s="132">
        <v>1</v>
      </c>
      <c r="AH4" s="133">
        <v>60009</v>
      </c>
      <c r="AI4" s="134">
        <v>1</v>
      </c>
      <c r="AJ4" s="134">
        <v>2</v>
      </c>
      <c r="AK4" s="134">
        <v>2</v>
      </c>
      <c r="AL4" s="134">
        <v>2</v>
      </c>
      <c r="AM4" s="134">
        <v>0</v>
      </c>
      <c r="AN4" s="134">
        <v>0</v>
      </c>
      <c r="AO4" s="134">
        <v>0</v>
      </c>
      <c r="AP4" s="134">
        <v>1</v>
      </c>
      <c r="AQ4" s="134">
        <v>1</v>
      </c>
      <c r="AR4" s="134">
        <v>0</v>
      </c>
      <c r="AS4" s="134">
        <v>0</v>
      </c>
      <c r="AT4" s="134">
        <v>1</v>
      </c>
      <c r="AU4" s="134">
        <v>1</v>
      </c>
      <c r="AV4" s="134">
        <v>0</v>
      </c>
      <c r="AW4" s="134">
        <v>1</v>
      </c>
      <c r="AX4" s="134">
        <v>0</v>
      </c>
      <c r="AY4" s="134">
        <v>0</v>
      </c>
      <c r="AZ4" s="134">
        <v>0</v>
      </c>
      <c r="BA4" s="134">
        <v>2</v>
      </c>
      <c r="BB4" s="134">
        <v>0</v>
      </c>
      <c r="BC4" s="134">
        <v>0</v>
      </c>
      <c r="BD4" s="134">
        <v>0</v>
      </c>
      <c r="BE4" s="134">
        <v>0</v>
      </c>
      <c r="BF4" s="134">
        <v>0</v>
      </c>
      <c r="BG4" s="134">
        <v>0</v>
      </c>
      <c r="BH4" s="134">
        <f t="shared" ref="BH4:BH20" si="1">SUM(AI4:BG4)</f>
        <v>14</v>
      </c>
      <c r="BI4" s="135">
        <v>2</v>
      </c>
      <c r="BJ4" s="286">
        <v>2</v>
      </c>
      <c r="BK4" s="134" t="s">
        <v>171</v>
      </c>
      <c r="BL4" s="134" t="s">
        <v>179</v>
      </c>
      <c r="BM4" s="134">
        <v>4</v>
      </c>
      <c r="BN4" s="44" t="s">
        <v>61</v>
      </c>
      <c r="BR4" s="132">
        <v>1</v>
      </c>
      <c r="BS4" s="133">
        <v>70005</v>
      </c>
      <c r="BT4" s="134">
        <v>2</v>
      </c>
      <c r="BU4" s="134">
        <v>0</v>
      </c>
      <c r="BV4" s="134">
        <v>0</v>
      </c>
      <c r="BW4" s="134">
        <v>0</v>
      </c>
      <c r="BX4" s="134">
        <v>0</v>
      </c>
      <c r="BY4" s="134">
        <v>0</v>
      </c>
      <c r="BZ4" s="134">
        <v>0</v>
      </c>
      <c r="CA4" s="183"/>
      <c r="CB4" s="134">
        <v>0</v>
      </c>
      <c r="CC4" s="183"/>
      <c r="CD4" s="134">
        <v>0</v>
      </c>
      <c r="CE4" s="134">
        <v>0</v>
      </c>
      <c r="CF4" s="134">
        <v>0</v>
      </c>
      <c r="CG4" s="134">
        <v>0</v>
      </c>
      <c r="CH4" s="134">
        <v>0</v>
      </c>
      <c r="CI4" s="134">
        <v>2</v>
      </c>
      <c r="CJ4" s="134">
        <v>0</v>
      </c>
      <c r="CK4" s="134">
        <v>0</v>
      </c>
      <c r="CL4" s="134">
        <v>0</v>
      </c>
      <c r="CM4" s="134">
        <v>0</v>
      </c>
      <c r="CN4" s="134">
        <v>0</v>
      </c>
      <c r="CO4" s="134">
        <v>0</v>
      </c>
      <c r="CP4" s="134">
        <v>0</v>
      </c>
      <c r="CQ4" s="134">
        <v>0</v>
      </c>
      <c r="CR4" s="150">
        <v>0</v>
      </c>
      <c r="CS4" s="698">
        <f t="shared" ref="CS4:CS25" si="2">SUM(BT4:CR4)</f>
        <v>4</v>
      </c>
      <c r="CT4" s="356">
        <v>2</v>
      </c>
      <c r="CU4" s="135">
        <v>2</v>
      </c>
      <c r="CV4" s="134" t="s">
        <v>171</v>
      </c>
      <c r="CW4" s="134" t="s">
        <v>179</v>
      </c>
      <c r="CX4" s="134">
        <v>3</v>
      </c>
      <c r="CY4" s="190" t="s">
        <v>71</v>
      </c>
      <c r="DA4" s="132">
        <v>1</v>
      </c>
      <c r="DB4" s="133">
        <v>80021</v>
      </c>
      <c r="DC4" s="134">
        <v>0</v>
      </c>
      <c r="DD4" s="134">
        <v>2</v>
      </c>
      <c r="DE4" s="134">
        <v>2</v>
      </c>
      <c r="DF4" s="134">
        <v>0</v>
      </c>
      <c r="DG4" s="134">
        <v>0</v>
      </c>
      <c r="DH4" s="144"/>
      <c r="DI4" s="144"/>
      <c r="DJ4" s="134">
        <v>0</v>
      </c>
      <c r="DK4" s="134">
        <v>0</v>
      </c>
      <c r="DL4" s="134">
        <v>0</v>
      </c>
      <c r="DM4" s="134">
        <v>0</v>
      </c>
      <c r="DN4" s="134">
        <v>0</v>
      </c>
      <c r="DO4" s="134">
        <v>0</v>
      </c>
      <c r="DP4" s="134">
        <v>0</v>
      </c>
      <c r="DQ4" s="134">
        <v>0</v>
      </c>
      <c r="DR4" s="134">
        <v>2</v>
      </c>
      <c r="DS4" s="134">
        <v>0</v>
      </c>
      <c r="DT4" s="134">
        <v>0</v>
      </c>
      <c r="DU4" s="134">
        <v>0</v>
      </c>
      <c r="DV4" s="134">
        <v>0</v>
      </c>
      <c r="DW4" s="134">
        <v>0</v>
      </c>
      <c r="DX4" s="134">
        <v>0</v>
      </c>
      <c r="DY4" s="134">
        <v>1</v>
      </c>
      <c r="DZ4" s="134">
        <v>0</v>
      </c>
      <c r="EA4" s="134">
        <v>0</v>
      </c>
      <c r="EB4" s="134">
        <v>7</v>
      </c>
      <c r="EC4" s="135">
        <v>2</v>
      </c>
      <c r="ED4" s="135">
        <v>2</v>
      </c>
      <c r="EE4" s="134" t="s">
        <v>281</v>
      </c>
      <c r="EF4" s="134" t="s">
        <v>179</v>
      </c>
      <c r="EG4" s="134">
        <v>3</v>
      </c>
      <c r="EH4" s="44" t="s">
        <v>103</v>
      </c>
      <c r="EJ4" s="132">
        <v>1</v>
      </c>
      <c r="EK4" s="133">
        <v>90017</v>
      </c>
      <c r="EL4" s="134">
        <v>0</v>
      </c>
      <c r="EM4" s="134">
        <v>0</v>
      </c>
      <c r="EN4" s="134">
        <v>0</v>
      </c>
      <c r="EO4" s="134">
        <v>0</v>
      </c>
      <c r="EP4" s="134">
        <v>0</v>
      </c>
      <c r="EQ4" s="134">
        <v>0</v>
      </c>
      <c r="ER4" s="134">
        <v>1</v>
      </c>
      <c r="ES4" s="134">
        <v>0</v>
      </c>
      <c r="ET4" s="134">
        <v>1</v>
      </c>
      <c r="EU4" s="134">
        <v>0</v>
      </c>
      <c r="EV4" s="134">
        <v>0</v>
      </c>
      <c r="EW4" s="134">
        <v>0</v>
      </c>
      <c r="EX4" s="134">
        <v>0</v>
      </c>
      <c r="EY4" s="134">
        <v>0</v>
      </c>
      <c r="EZ4" s="134">
        <v>0</v>
      </c>
      <c r="FA4" s="134">
        <v>0</v>
      </c>
      <c r="FB4" s="134">
        <v>0</v>
      </c>
      <c r="FC4" s="134">
        <v>0</v>
      </c>
      <c r="FD4" s="134">
        <v>0</v>
      </c>
      <c r="FE4" s="134">
        <v>0</v>
      </c>
      <c r="FF4" s="134">
        <v>0</v>
      </c>
      <c r="FG4" s="134">
        <v>2</v>
      </c>
      <c r="FH4" s="135">
        <v>2</v>
      </c>
      <c r="FI4" s="135">
        <v>2</v>
      </c>
      <c r="FJ4" s="134" t="s">
        <v>171</v>
      </c>
      <c r="FK4" s="134" t="s">
        <v>179</v>
      </c>
      <c r="FL4" s="134">
        <v>3</v>
      </c>
      <c r="FM4" s="44" t="s">
        <v>130</v>
      </c>
    </row>
    <row r="5" spans="1:169" x14ac:dyDescent="0.25">
      <c r="A5" s="136">
        <v>2</v>
      </c>
      <c r="B5" s="96">
        <v>50028</v>
      </c>
      <c r="C5" s="97">
        <v>1</v>
      </c>
      <c r="D5" s="97">
        <v>0</v>
      </c>
      <c r="E5" s="97">
        <v>0</v>
      </c>
      <c r="F5" s="97">
        <v>1</v>
      </c>
      <c r="G5" s="97">
        <v>0</v>
      </c>
      <c r="H5" s="97">
        <v>0</v>
      </c>
      <c r="I5" s="97">
        <v>0</v>
      </c>
      <c r="J5" s="97">
        <v>2</v>
      </c>
      <c r="K5" s="97">
        <v>2</v>
      </c>
      <c r="L5" s="97">
        <v>1</v>
      </c>
      <c r="M5" s="97">
        <v>0</v>
      </c>
      <c r="N5" s="97">
        <v>0</v>
      </c>
      <c r="O5" s="97">
        <v>1</v>
      </c>
      <c r="P5" s="97">
        <v>0</v>
      </c>
      <c r="Q5" s="97">
        <v>0</v>
      </c>
      <c r="R5" s="97">
        <v>0</v>
      </c>
      <c r="S5" s="97">
        <v>0</v>
      </c>
      <c r="T5" s="97">
        <v>0</v>
      </c>
      <c r="U5" s="97">
        <v>0</v>
      </c>
      <c r="V5" s="97">
        <v>0</v>
      </c>
      <c r="W5" s="97">
        <v>1</v>
      </c>
      <c r="X5" s="97">
        <f t="shared" si="0"/>
        <v>9</v>
      </c>
      <c r="Y5" s="101">
        <v>2</v>
      </c>
      <c r="Z5" s="99">
        <v>1</v>
      </c>
      <c r="AA5" s="97" t="s">
        <v>281</v>
      </c>
      <c r="AB5" s="97" t="s">
        <v>179</v>
      </c>
      <c r="AC5" s="101">
        <v>2</v>
      </c>
      <c r="AD5" s="14" t="s">
        <v>321</v>
      </c>
      <c r="AG5" s="136">
        <v>2</v>
      </c>
      <c r="AH5" s="96">
        <v>60008</v>
      </c>
      <c r="AI5" s="97">
        <v>3</v>
      </c>
      <c r="AJ5" s="97">
        <v>3</v>
      </c>
      <c r="AK5" s="97">
        <v>2</v>
      </c>
      <c r="AL5" s="97">
        <v>3</v>
      </c>
      <c r="AM5" s="97">
        <v>0</v>
      </c>
      <c r="AN5" s="97">
        <v>0</v>
      </c>
      <c r="AO5" s="97">
        <v>0</v>
      </c>
      <c r="AP5" s="97">
        <v>0</v>
      </c>
      <c r="AQ5" s="97">
        <v>0</v>
      </c>
      <c r="AR5" s="97">
        <v>2</v>
      </c>
      <c r="AS5" s="97">
        <v>1</v>
      </c>
      <c r="AT5" s="97">
        <v>0</v>
      </c>
      <c r="AU5" s="97">
        <v>1</v>
      </c>
      <c r="AV5" s="97">
        <v>0</v>
      </c>
      <c r="AW5" s="97">
        <v>0</v>
      </c>
      <c r="AX5" s="97">
        <v>0</v>
      </c>
      <c r="AY5" s="97">
        <v>0</v>
      </c>
      <c r="AZ5" s="97">
        <v>2</v>
      </c>
      <c r="BA5" s="97">
        <v>1</v>
      </c>
      <c r="BB5" s="97">
        <v>0</v>
      </c>
      <c r="BC5" s="97">
        <v>0</v>
      </c>
      <c r="BD5" s="97">
        <v>0</v>
      </c>
      <c r="BE5" s="97">
        <v>0</v>
      </c>
      <c r="BF5" s="97">
        <v>0</v>
      </c>
      <c r="BG5" s="97">
        <v>0</v>
      </c>
      <c r="BH5" s="97">
        <f t="shared" si="1"/>
        <v>18</v>
      </c>
      <c r="BI5" s="99">
        <v>2</v>
      </c>
      <c r="BJ5" s="283">
        <v>2</v>
      </c>
      <c r="BK5" s="97" t="s">
        <v>171</v>
      </c>
      <c r="BL5" s="97" t="s">
        <v>179</v>
      </c>
      <c r="BM5" s="97">
        <v>4</v>
      </c>
      <c r="BN5" s="14" t="s">
        <v>60</v>
      </c>
      <c r="BR5" s="136">
        <v>2</v>
      </c>
      <c r="BS5" s="96">
        <v>70012</v>
      </c>
      <c r="BT5" s="97">
        <v>2</v>
      </c>
      <c r="BU5" s="97">
        <v>0</v>
      </c>
      <c r="BV5" s="97">
        <v>0</v>
      </c>
      <c r="BW5" s="97">
        <v>0</v>
      </c>
      <c r="BX5" s="97">
        <v>0</v>
      </c>
      <c r="BY5" s="97">
        <v>0</v>
      </c>
      <c r="BZ5" s="97">
        <v>0</v>
      </c>
      <c r="CA5" s="106"/>
      <c r="CB5" s="97">
        <v>0</v>
      </c>
      <c r="CC5" s="106"/>
      <c r="CD5" s="97">
        <v>0</v>
      </c>
      <c r="CE5" s="97">
        <v>1</v>
      </c>
      <c r="CF5" s="97">
        <v>0</v>
      </c>
      <c r="CG5" s="97">
        <v>0</v>
      </c>
      <c r="CH5" s="97">
        <v>0</v>
      </c>
      <c r="CI5" s="97">
        <v>0</v>
      </c>
      <c r="CJ5" s="97">
        <v>0</v>
      </c>
      <c r="CK5" s="97">
        <v>1</v>
      </c>
      <c r="CL5" s="97">
        <v>1</v>
      </c>
      <c r="CM5" s="97">
        <v>0</v>
      </c>
      <c r="CN5" s="97">
        <v>0</v>
      </c>
      <c r="CO5" s="97">
        <v>0</v>
      </c>
      <c r="CP5" s="97">
        <v>0</v>
      </c>
      <c r="CQ5" s="97">
        <v>0</v>
      </c>
      <c r="CR5" s="148">
        <v>0</v>
      </c>
      <c r="CS5" s="699">
        <f t="shared" si="2"/>
        <v>5</v>
      </c>
      <c r="CT5" s="357">
        <v>2</v>
      </c>
      <c r="CU5" s="99">
        <v>2</v>
      </c>
      <c r="CV5" s="97" t="s">
        <v>171</v>
      </c>
      <c r="CW5" s="97" t="s">
        <v>179</v>
      </c>
      <c r="CX5" s="97">
        <v>2</v>
      </c>
      <c r="CY5" s="191" t="s">
        <v>78</v>
      </c>
      <c r="DA5" s="136">
        <v>2</v>
      </c>
      <c r="DB5" s="96">
        <v>80032</v>
      </c>
      <c r="DC5" s="97">
        <v>2</v>
      </c>
      <c r="DD5" s="97">
        <v>0</v>
      </c>
      <c r="DE5" s="97">
        <v>2</v>
      </c>
      <c r="DF5" s="97">
        <v>0</v>
      </c>
      <c r="DG5" s="98"/>
      <c r="DH5" s="98"/>
      <c r="DI5" s="98"/>
      <c r="DJ5" s="97">
        <v>0</v>
      </c>
      <c r="DK5" s="97">
        <v>0</v>
      </c>
      <c r="DL5" s="97">
        <v>0</v>
      </c>
      <c r="DM5" s="97">
        <v>0</v>
      </c>
      <c r="DN5" s="97">
        <v>2</v>
      </c>
      <c r="DO5" s="98"/>
      <c r="DP5" s="97">
        <v>0</v>
      </c>
      <c r="DQ5" s="97">
        <v>0</v>
      </c>
      <c r="DR5" s="98"/>
      <c r="DS5" s="98"/>
      <c r="DT5" s="98"/>
      <c r="DU5" s="98"/>
      <c r="DV5" s="98"/>
      <c r="DW5" s="98"/>
      <c r="DX5" s="98"/>
      <c r="DY5" s="98"/>
      <c r="DZ5" s="98"/>
      <c r="EA5" s="97">
        <v>1</v>
      </c>
      <c r="EB5" s="97">
        <v>7</v>
      </c>
      <c r="EC5" s="99">
        <v>1</v>
      </c>
      <c r="ED5" s="99">
        <v>2</v>
      </c>
      <c r="EE5" s="97" t="s">
        <v>281</v>
      </c>
      <c r="EF5" s="97" t="s">
        <v>179</v>
      </c>
      <c r="EG5" s="97">
        <v>3</v>
      </c>
      <c r="EH5" s="14" t="s">
        <v>113</v>
      </c>
      <c r="EJ5" s="136">
        <v>2</v>
      </c>
      <c r="EK5" s="96">
        <v>90009</v>
      </c>
      <c r="EL5" s="97">
        <v>0</v>
      </c>
      <c r="EM5" s="97">
        <v>0</v>
      </c>
      <c r="EN5" s="97">
        <v>0</v>
      </c>
      <c r="EO5" s="97">
        <v>0</v>
      </c>
      <c r="EP5" s="97">
        <v>0</v>
      </c>
      <c r="EQ5" s="97">
        <v>0</v>
      </c>
      <c r="ER5" s="97">
        <v>1</v>
      </c>
      <c r="ES5" s="97">
        <v>1</v>
      </c>
      <c r="ET5" s="97">
        <v>1</v>
      </c>
      <c r="EU5" s="97">
        <v>0</v>
      </c>
      <c r="EV5" s="97">
        <v>0</v>
      </c>
      <c r="EW5" s="97">
        <v>0</v>
      </c>
      <c r="EX5" s="97">
        <v>0</v>
      </c>
      <c r="EY5" s="97">
        <v>0</v>
      </c>
      <c r="EZ5" s="97">
        <v>0</v>
      </c>
      <c r="FA5" s="98"/>
      <c r="FB5" s="98"/>
      <c r="FC5" s="97">
        <v>0</v>
      </c>
      <c r="FD5" s="97">
        <v>1</v>
      </c>
      <c r="FE5" s="97">
        <v>0</v>
      </c>
      <c r="FF5" s="97">
        <v>0</v>
      </c>
      <c r="FG5" s="97">
        <v>4</v>
      </c>
      <c r="FH5" s="99">
        <v>1</v>
      </c>
      <c r="FI5" s="99">
        <v>2</v>
      </c>
      <c r="FJ5" s="97" t="s">
        <v>171</v>
      </c>
      <c r="FK5" s="97" t="s">
        <v>179</v>
      </c>
      <c r="FL5" s="97">
        <v>3</v>
      </c>
      <c r="FM5" s="14" t="s">
        <v>122</v>
      </c>
    </row>
    <row r="6" spans="1:169" ht="15.75" thickBot="1" x14ac:dyDescent="0.3">
      <c r="A6" s="136">
        <v>3</v>
      </c>
      <c r="B6" s="96">
        <v>50021</v>
      </c>
      <c r="C6" s="97">
        <v>0</v>
      </c>
      <c r="D6" s="97">
        <v>0</v>
      </c>
      <c r="E6" s="97">
        <v>1</v>
      </c>
      <c r="F6" s="97">
        <v>2</v>
      </c>
      <c r="G6" s="97">
        <v>3</v>
      </c>
      <c r="H6" s="97">
        <v>0</v>
      </c>
      <c r="I6" s="97">
        <v>2</v>
      </c>
      <c r="J6" s="97">
        <v>1</v>
      </c>
      <c r="K6" s="97">
        <v>2</v>
      </c>
      <c r="L6" s="97">
        <v>0</v>
      </c>
      <c r="M6" s="97">
        <v>0</v>
      </c>
      <c r="N6" s="97">
        <v>0</v>
      </c>
      <c r="O6" s="97">
        <v>0</v>
      </c>
      <c r="P6" s="97">
        <v>0</v>
      </c>
      <c r="Q6" s="97">
        <v>0</v>
      </c>
      <c r="R6" s="97">
        <v>0</v>
      </c>
      <c r="S6" s="97">
        <v>0</v>
      </c>
      <c r="T6" s="97">
        <v>0</v>
      </c>
      <c r="U6" s="97">
        <v>0</v>
      </c>
      <c r="V6" s="97">
        <v>0</v>
      </c>
      <c r="W6" s="97">
        <v>1</v>
      </c>
      <c r="X6" s="97">
        <f t="shared" si="0"/>
        <v>12</v>
      </c>
      <c r="Y6" s="103">
        <v>2</v>
      </c>
      <c r="Z6" s="99">
        <v>1</v>
      </c>
      <c r="AA6" s="97" t="s">
        <v>281</v>
      </c>
      <c r="AB6" s="97" t="s">
        <v>178</v>
      </c>
      <c r="AC6" s="97">
        <v>4</v>
      </c>
      <c r="AD6" s="14" t="s">
        <v>313</v>
      </c>
      <c r="AG6" s="137">
        <v>3</v>
      </c>
      <c r="AH6" s="138">
        <v>60005</v>
      </c>
      <c r="AI6" s="139">
        <v>3</v>
      </c>
      <c r="AJ6" s="139">
        <v>2</v>
      </c>
      <c r="AK6" s="139">
        <v>2</v>
      </c>
      <c r="AL6" s="139">
        <v>3</v>
      </c>
      <c r="AM6" s="139">
        <v>3</v>
      </c>
      <c r="AN6" s="139">
        <v>0</v>
      </c>
      <c r="AO6" s="139">
        <v>0</v>
      </c>
      <c r="AP6" s="139">
        <v>1</v>
      </c>
      <c r="AQ6" s="139">
        <v>1</v>
      </c>
      <c r="AR6" s="139">
        <v>1</v>
      </c>
      <c r="AS6" s="139">
        <v>0</v>
      </c>
      <c r="AT6" s="139">
        <v>0</v>
      </c>
      <c r="AU6" s="139">
        <v>1</v>
      </c>
      <c r="AV6" s="139">
        <v>1</v>
      </c>
      <c r="AW6" s="139">
        <v>0</v>
      </c>
      <c r="AX6" s="139">
        <v>0</v>
      </c>
      <c r="AY6" s="139">
        <v>0</v>
      </c>
      <c r="AZ6" s="139">
        <v>0</v>
      </c>
      <c r="BA6" s="139">
        <v>0</v>
      </c>
      <c r="BB6" s="139">
        <v>1</v>
      </c>
      <c r="BC6" s="139">
        <v>0</v>
      </c>
      <c r="BD6" s="139">
        <v>0</v>
      </c>
      <c r="BE6" s="139">
        <v>0</v>
      </c>
      <c r="BF6" s="139">
        <v>0</v>
      </c>
      <c r="BG6" s="139">
        <v>0</v>
      </c>
      <c r="BH6" s="139">
        <f t="shared" si="1"/>
        <v>19</v>
      </c>
      <c r="BI6" s="141">
        <v>1</v>
      </c>
      <c r="BJ6" s="178">
        <v>2</v>
      </c>
      <c r="BK6" s="139" t="s">
        <v>171</v>
      </c>
      <c r="BL6" s="139" t="s">
        <v>178</v>
      </c>
      <c r="BM6" s="176">
        <v>2</v>
      </c>
      <c r="BN6" s="142" t="s">
        <v>58</v>
      </c>
      <c r="BR6" s="136">
        <v>3</v>
      </c>
      <c r="BS6" s="96">
        <v>70002</v>
      </c>
      <c r="BT6" s="97">
        <v>2</v>
      </c>
      <c r="BU6" s="97">
        <v>2</v>
      </c>
      <c r="BV6" s="97">
        <v>0</v>
      </c>
      <c r="BW6" s="97">
        <v>0</v>
      </c>
      <c r="BX6" s="97">
        <v>0</v>
      </c>
      <c r="BY6" s="97">
        <v>0</v>
      </c>
      <c r="BZ6" s="97">
        <v>0</v>
      </c>
      <c r="CA6" s="106"/>
      <c r="CB6" s="97">
        <v>0</v>
      </c>
      <c r="CC6" s="106"/>
      <c r="CD6" s="97">
        <v>0</v>
      </c>
      <c r="CE6" s="97">
        <v>0</v>
      </c>
      <c r="CF6" s="97">
        <v>0</v>
      </c>
      <c r="CG6" s="97">
        <v>0</v>
      </c>
      <c r="CH6" s="97">
        <v>0</v>
      </c>
      <c r="CI6" s="97">
        <v>0</v>
      </c>
      <c r="CJ6" s="97">
        <v>0</v>
      </c>
      <c r="CK6" s="97">
        <v>1</v>
      </c>
      <c r="CL6" s="97">
        <v>0</v>
      </c>
      <c r="CM6" s="97">
        <v>0</v>
      </c>
      <c r="CN6" s="97">
        <v>0</v>
      </c>
      <c r="CO6" s="97">
        <v>0</v>
      </c>
      <c r="CP6" s="97">
        <v>1</v>
      </c>
      <c r="CQ6" s="97">
        <v>0</v>
      </c>
      <c r="CR6" s="148">
        <v>1</v>
      </c>
      <c r="CS6" s="699">
        <f t="shared" si="2"/>
        <v>7</v>
      </c>
      <c r="CT6" s="357">
        <v>2</v>
      </c>
      <c r="CU6" s="99">
        <v>2</v>
      </c>
      <c r="CV6" s="97" t="s">
        <v>171</v>
      </c>
      <c r="CW6" s="97" t="s">
        <v>179</v>
      </c>
      <c r="CX6" s="97">
        <v>3</v>
      </c>
      <c r="CY6" s="191" t="s">
        <v>793</v>
      </c>
      <c r="DA6" s="136">
        <v>3</v>
      </c>
      <c r="DB6" s="96">
        <v>80022</v>
      </c>
      <c r="DC6" s="97">
        <v>0</v>
      </c>
      <c r="DD6" s="97">
        <v>0</v>
      </c>
      <c r="DE6" s="97">
        <v>2</v>
      </c>
      <c r="DF6" s="97">
        <v>2</v>
      </c>
      <c r="DG6" s="97">
        <v>0</v>
      </c>
      <c r="DH6" s="97">
        <v>0</v>
      </c>
      <c r="DI6" s="97">
        <v>0</v>
      </c>
      <c r="DJ6" s="97">
        <v>0</v>
      </c>
      <c r="DK6" s="97">
        <v>0</v>
      </c>
      <c r="DL6" s="97">
        <v>0</v>
      </c>
      <c r="DM6" s="97">
        <v>0</v>
      </c>
      <c r="DN6" s="97">
        <v>2</v>
      </c>
      <c r="DO6" s="97">
        <v>0</v>
      </c>
      <c r="DP6" s="97">
        <v>0</v>
      </c>
      <c r="DQ6" s="97">
        <v>0</v>
      </c>
      <c r="DR6" s="97">
        <v>2</v>
      </c>
      <c r="DS6" s="97">
        <v>0</v>
      </c>
      <c r="DT6" s="97">
        <v>0</v>
      </c>
      <c r="DU6" s="97">
        <v>0</v>
      </c>
      <c r="DV6" s="97">
        <v>0</v>
      </c>
      <c r="DW6" s="97">
        <v>0</v>
      </c>
      <c r="DX6" s="97">
        <v>0</v>
      </c>
      <c r="DY6" s="97">
        <v>1</v>
      </c>
      <c r="DZ6" s="97">
        <v>0</v>
      </c>
      <c r="EA6" s="97">
        <v>0</v>
      </c>
      <c r="EB6" s="97">
        <v>9</v>
      </c>
      <c r="EC6" s="99">
        <v>2</v>
      </c>
      <c r="ED6" s="99">
        <v>2</v>
      </c>
      <c r="EE6" s="97" t="s">
        <v>281</v>
      </c>
      <c r="EF6" s="97" t="s">
        <v>178</v>
      </c>
      <c r="EG6" s="97">
        <v>3</v>
      </c>
      <c r="EH6" s="14" t="s">
        <v>104</v>
      </c>
      <c r="EJ6" s="136">
        <v>3</v>
      </c>
      <c r="EK6" s="96">
        <v>90012</v>
      </c>
      <c r="EL6" s="97">
        <v>0</v>
      </c>
      <c r="EM6" s="97">
        <v>0</v>
      </c>
      <c r="EN6" s="97">
        <v>2</v>
      </c>
      <c r="EO6" s="97">
        <v>2</v>
      </c>
      <c r="EP6" s="98"/>
      <c r="EQ6" s="97">
        <v>0</v>
      </c>
      <c r="ER6" s="97">
        <v>0</v>
      </c>
      <c r="ES6" s="97">
        <v>1</v>
      </c>
      <c r="ET6" s="97">
        <v>2</v>
      </c>
      <c r="EU6" s="97">
        <v>0</v>
      </c>
      <c r="EV6" s="97">
        <v>0</v>
      </c>
      <c r="EW6" s="97">
        <v>0</v>
      </c>
      <c r="EX6" s="98"/>
      <c r="EY6" s="97">
        <v>0</v>
      </c>
      <c r="EZ6" s="98"/>
      <c r="FA6" s="98"/>
      <c r="FB6" s="98"/>
      <c r="FC6" s="98"/>
      <c r="FD6" s="98"/>
      <c r="FE6" s="98"/>
      <c r="FF6" s="97">
        <v>1</v>
      </c>
      <c r="FG6" s="97">
        <v>8</v>
      </c>
      <c r="FH6" s="99">
        <v>1</v>
      </c>
      <c r="FI6" s="99">
        <v>2</v>
      </c>
      <c r="FJ6" s="97" t="s">
        <v>171</v>
      </c>
      <c r="FK6" s="97" t="s">
        <v>178</v>
      </c>
      <c r="FL6" s="97">
        <v>4</v>
      </c>
      <c r="FM6" s="14" t="s">
        <v>125</v>
      </c>
    </row>
    <row r="7" spans="1:169" ht="15.75" thickBot="1" x14ac:dyDescent="0.3">
      <c r="A7" s="137">
        <v>4</v>
      </c>
      <c r="B7" s="138">
        <v>50030</v>
      </c>
      <c r="C7" s="97">
        <v>2</v>
      </c>
      <c r="D7" s="97">
        <v>0</v>
      </c>
      <c r="E7" s="97">
        <v>2</v>
      </c>
      <c r="F7" s="97">
        <v>0</v>
      </c>
      <c r="G7" s="97">
        <v>1</v>
      </c>
      <c r="H7" s="97">
        <v>0</v>
      </c>
      <c r="I7" s="97">
        <v>0</v>
      </c>
      <c r="J7" s="97">
        <v>1</v>
      </c>
      <c r="K7" s="97">
        <v>0</v>
      </c>
      <c r="L7" s="97">
        <v>1</v>
      </c>
      <c r="M7" s="97">
        <v>1</v>
      </c>
      <c r="N7" s="97">
        <v>1</v>
      </c>
      <c r="O7" s="97">
        <v>1</v>
      </c>
      <c r="P7" s="97">
        <v>0</v>
      </c>
      <c r="Q7" s="97">
        <v>0</v>
      </c>
      <c r="R7" s="97">
        <v>0</v>
      </c>
      <c r="S7" s="97">
        <v>2</v>
      </c>
      <c r="T7" s="97">
        <v>0</v>
      </c>
      <c r="U7" s="97">
        <v>0</v>
      </c>
      <c r="V7" s="97">
        <v>0</v>
      </c>
      <c r="W7" s="97">
        <v>1</v>
      </c>
      <c r="X7" s="97">
        <f t="shared" si="0"/>
        <v>13</v>
      </c>
      <c r="Y7" s="103">
        <v>2</v>
      </c>
      <c r="Z7" s="99">
        <v>1</v>
      </c>
      <c r="AA7" s="97" t="s">
        <v>281</v>
      </c>
      <c r="AB7" s="97" t="s">
        <v>178</v>
      </c>
      <c r="AC7" s="97">
        <v>4</v>
      </c>
      <c r="AD7" s="606" t="s">
        <v>791</v>
      </c>
      <c r="AG7" s="132">
        <v>4</v>
      </c>
      <c r="AH7" s="133">
        <v>60003</v>
      </c>
      <c r="AI7" s="134">
        <v>2</v>
      </c>
      <c r="AJ7" s="134">
        <v>2</v>
      </c>
      <c r="AK7" s="134">
        <v>2</v>
      </c>
      <c r="AL7" s="134">
        <v>3</v>
      </c>
      <c r="AM7" s="134">
        <v>3</v>
      </c>
      <c r="AN7" s="134">
        <v>1</v>
      </c>
      <c r="AO7" s="134">
        <v>1</v>
      </c>
      <c r="AP7" s="134">
        <v>1</v>
      </c>
      <c r="AQ7" s="134">
        <v>1</v>
      </c>
      <c r="AR7" s="134">
        <v>2</v>
      </c>
      <c r="AS7" s="134">
        <v>2</v>
      </c>
      <c r="AT7" s="134">
        <v>0</v>
      </c>
      <c r="AU7" s="134">
        <v>1</v>
      </c>
      <c r="AV7" s="134">
        <v>0</v>
      </c>
      <c r="AW7" s="134">
        <v>0</v>
      </c>
      <c r="AX7" s="134">
        <v>0</v>
      </c>
      <c r="AY7" s="134">
        <v>1</v>
      </c>
      <c r="AZ7" s="134">
        <v>2</v>
      </c>
      <c r="BA7" s="134">
        <v>0</v>
      </c>
      <c r="BB7" s="134">
        <v>0</v>
      </c>
      <c r="BC7" s="134">
        <v>0</v>
      </c>
      <c r="BD7" s="134">
        <v>0</v>
      </c>
      <c r="BE7" s="134">
        <v>1</v>
      </c>
      <c r="BF7" s="134">
        <v>0</v>
      </c>
      <c r="BG7" s="134">
        <v>0</v>
      </c>
      <c r="BH7" s="134">
        <f t="shared" si="1"/>
        <v>25</v>
      </c>
      <c r="BI7" s="135">
        <v>2</v>
      </c>
      <c r="BJ7" s="286">
        <v>3</v>
      </c>
      <c r="BK7" s="134" t="s">
        <v>171</v>
      </c>
      <c r="BL7" s="134" t="s">
        <v>178</v>
      </c>
      <c r="BM7" s="134">
        <v>4</v>
      </c>
      <c r="BN7" s="44" t="s">
        <v>55</v>
      </c>
      <c r="BR7" s="136">
        <v>4</v>
      </c>
      <c r="BS7" s="96">
        <v>70007</v>
      </c>
      <c r="BT7" s="97">
        <v>1</v>
      </c>
      <c r="BU7" s="97">
        <v>0</v>
      </c>
      <c r="BV7" s="97">
        <v>2</v>
      </c>
      <c r="BW7" s="97">
        <v>0</v>
      </c>
      <c r="BX7" s="97">
        <v>0</v>
      </c>
      <c r="BY7" s="97">
        <v>0</v>
      </c>
      <c r="BZ7" s="97">
        <v>0</v>
      </c>
      <c r="CA7" s="106"/>
      <c r="CB7" s="97">
        <v>0</v>
      </c>
      <c r="CC7" s="106"/>
      <c r="CD7" s="97">
        <v>0</v>
      </c>
      <c r="CE7" s="97">
        <v>2</v>
      </c>
      <c r="CF7" s="97">
        <v>0</v>
      </c>
      <c r="CG7" s="97">
        <v>0</v>
      </c>
      <c r="CH7" s="97">
        <v>0</v>
      </c>
      <c r="CI7" s="97">
        <v>1</v>
      </c>
      <c r="CJ7" s="97">
        <v>0</v>
      </c>
      <c r="CK7" s="97">
        <v>0</v>
      </c>
      <c r="CL7" s="97">
        <v>1</v>
      </c>
      <c r="CM7" s="97">
        <v>0</v>
      </c>
      <c r="CN7" s="97">
        <v>0</v>
      </c>
      <c r="CO7" s="97">
        <v>0</v>
      </c>
      <c r="CP7" s="97">
        <v>1</v>
      </c>
      <c r="CQ7" s="97">
        <v>1</v>
      </c>
      <c r="CR7" s="148">
        <v>0</v>
      </c>
      <c r="CS7" s="699">
        <f t="shared" si="2"/>
        <v>9</v>
      </c>
      <c r="CT7" s="357">
        <v>2</v>
      </c>
      <c r="CU7" s="99">
        <v>2</v>
      </c>
      <c r="CV7" s="97" t="s">
        <v>171</v>
      </c>
      <c r="CW7" s="97" t="s">
        <v>178</v>
      </c>
      <c r="CX7" s="97">
        <v>3</v>
      </c>
      <c r="CY7" s="191" t="s">
        <v>73</v>
      </c>
      <c r="DA7" s="136">
        <v>4</v>
      </c>
      <c r="DB7" s="96">
        <v>80030</v>
      </c>
      <c r="DC7" s="97">
        <v>2</v>
      </c>
      <c r="DD7" s="97">
        <v>1</v>
      </c>
      <c r="DE7" s="97">
        <v>2</v>
      </c>
      <c r="DF7" s="97">
        <v>0</v>
      </c>
      <c r="DG7" s="97">
        <v>0</v>
      </c>
      <c r="DH7" s="97">
        <v>0</v>
      </c>
      <c r="DI7" s="97">
        <v>0</v>
      </c>
      <c r="DJ7" s="97">
        <v>0</v>
      </c>
      <c r="DK7" s="97">
        <v>0</v>
      </c>
      <c r="DL7" s="97">
        <v>0</v>
      </c>
      <c r="DM7" s="97">
        <v>0</v>
      </c>
      <c r="DN7" s="97">
        <v>0</v>
      </c>
      <c r="DO7" s="97">
        <v>0</v>
      </c>
      <c r="DP7" s="97">
        <v>0</v>
      </c>
      <c r="DQ7" s="97">
        <v>0</v>
      </c>
      <c r="DR7" s="97">
        <v>0</v>
      </c>
      <c r="DS7" s="97">
        <v>0</v>
      </c>
      <c r="DT7" s="97">
        <v>0</v>
      </c>
      <c r="DU7" s="97">
        <v>1</v>
      </c>
      <c r="DV7" s="97">
        <v>2</v>
      </c>
      <c r="DW7" s="97">
        <v>2</v>
      </c>
      <c r="DX7" s="97">
        <v>0</v>
      </c>
      <c r="DY7" s="97">
        <v>0</v>
      </c>
      <c r="DZ7" s="97">
        <v>0</v>
      </c>
      <c r="EA7" s="97">
        <v>1</v>
      </c>
      <c r="EB7" s="97">
        <v>11</v>
      </c>
      <c r="EC7" s="99">
        <v>1</v>
      </c>
      <c r="ED7" s="99">
        <v>2</v>
      </c>
      <c r="EE7" s="97" t="s">
        <v>281</v>
      </c>
      <c r="EF7" s="97" t="s">
        <v>179</v>
      </c>
      <c r="EG7" s="97">
        <v>4</v>
      </c>
      <c r="EH7" s="14" t="s">
        <v>112</v>
      </c>
      <c r="EJ7" s="136">
        <v>4</v>
      </c>
      <c r="EK7" s="96">
        <v>90019</v>
      </c>
      <c r="EL7" s="97">
        <v>0</v>
      </c>
      <c r="EM7" s="97">
        <v>0</v>
      </c>
      <c r="EN7" s="97">
        <v>2</v>
      </c>
      <c r="EO7" s="97">
        <v>0</v>
      </c>
      <c r="EP7" s="97">
        <v>0</v>
      </c>
      <c r="EQ7" s="97">
        <v>0</v>
      </c>
      <c r="ER7" s="97">
        <v>0</v>
      </c>
      <c r="ES7" s="97">
        <v>0</v>
      </c>
      <c r="ET7" s="97">
        <v>2</v>
      </c>
      <c r="EU7" s="97">
        <v>0</v>
      </c>
      <c r="EV7" s="97">
        <v>0</v>
      </c>
      <c r="EW7" s="97">
        <v>2</v>
      </c>
      <c r="EX7" s="97">
        <v>0</v>
      </c>
      <c r="EY7" s="97">
        <v>1</v>
      </c>
      <c r="EZ7" s="97">
        <v>0</v>
      </c>
      <c r="FA7" s="97">
        <v>0</v>
      </c>
      <c r="FB7" s="97">
        <v>0</v>
      </c>
      <c r="FC7" s="97">
        <v>0</v>
      </c>
      <c r="FD7" s="97">
        <v>0</v>
      </c>
      <c r="FE7" s="97">
        <v>1</v>
      </c>
      <c r="FF7" s="97">
        <v>1</v>
      </c>
      <c r="FG7" s="97">
        <v>9</v>
      </c>
      <c r="FH7" s="99">
        <v>2</v>
      </c>
      <c r="FI7" s="99">
        <v>2</v>
      </c>
      <c r="FJ7" s="97" t="s">
        <v>171</v>
      </c>
      <c r="FK7" s="97" t="s">
        <v>178</v>
      </c>
      <c r="FL7" s="97">
        <v>3</v>
      </c>
      <c r="FM7" s="14" t="s">
        <v>132</v>
      </c>
    </row>
    <row r="8" spans="1:169" x14ac:dyDescent="0.25">
      <c r="A8" s="132">
        <v>5</v>
      </c>
      <c r="B8" s="133">
        <v>50029</v>
      </c>
      <c r="C8" s="97">
        <v>3</v>
      </c>
      <c r="D8" s="97">
        <v>2</v>
      </c>
      <c r="E8" s="97">
        <v>2</v>
      </c>
      <c r="F8" s="97">
        <v>0</v>
      </c>
      <c r="G8" s="97">
        <v>2</v>
      </c>
      <c r="H8" s="97">
        <v>0</v>
      </c>
      <c r="I8" s="97">
        <v>0</v>
      </c>
      <c r="J8" s="97">
        <v>0</v>
      </c>
      <c r="K8" s="97">
        <v>3</v>
      </c>
      <c r="L8" s="97">
        <v>0</v>
      </c>
      <c r="M8" s="97">
        <v>0</v>
      </c>
      <c r="N8" s="97">
        <v>0</v>
      </c>
      <c r="O8" s="97">
        <v>0</v>
      </c>
      <c r="P8" s="97">
        <v>0</v>
      </c>
      <c r="Q8" s="97">
        <v>0</v>
      </c>
      <c r="R8" s="97">
        <v>0</v>
      </c>
      <c r="S8" s="97">
        <v>1</v>
      </c>
      <c r="T8" s="97">
        <v>0</v>
      </c>
      <c r="U8" s="97">
        <v>0</v>
      </c>
      <c r="V8" s="97">
        <v>1</v>
      </c>
      <c r="W8" s="97">
        <v>1</v>
      </c>
      <c r="X8" s="97">
        <f t="shared" si="0"/>
        <v>15</v>
      </c>
      <c r="Y8" s="103">
        <v>2</v>
      </c>
      <c r="Z8" s="99">
        <v>2</v>
      </c>
      <c r="AA8" s="97" t="s">
        <v>281</v>
      </c>
      <c r="AB8" s="97" t="s">
        <v>179</v>
      </c>
      <c r="AC8" s="97">
        <v>3</v>
      </c>
      <c r="AD8" s="14" t="s">
        <v>322</v>
      </c>
      <c r="AG8" s="136">
        <v>5</v>
      </c>
      <c r="AH8" s="96">
        <v>60002</v>
      </c>
      <c r="AI8" s="97">
        <v>2</v>
      </c>
      <c r="AJ8" s="97">
        <v>3</v>
      </c>
      <c r="AK8" s="97">
        <v>2</v>
      </c>
      <c r="AL8" s="97">
        <v>3</v>
      </c>
      <c r="AM8" s="97">
        <v>3</v>
      </c>
      <c r="AN8" s="97">
        <v>0</v>
      </c>
      <c r="AO8" s="97">
        <v>0</v>
      </c>
      <c r="AP8" s="97">
        <v>1</v>
      </c>
      <c r="AQ8" s="97">
        <v>1</v>
      </c>
      <c r="AR8" s="97">
        <v>1</v>
      </c>
      <c r="AS8" s="97">
        <v>2</v>
      </c>
      <c r="AT8" s="97">
        <v>1</v>
      </c>
      <c r="AU8" s="97">
        <v>0</v>
      </c>
      <c r="AV8" s="97">
        <v>0</v>
      </c>
      <c r="AW8" s="97">
        <v>0</v>
      </c>
      <c r="AX8" s="97">
        <v>0</v>
      </c>
      <c r="AY8" s="97">
        <v>0</v>
      </c>
      <c r="AZ8" s="97">
        <v>1</v>
      </c>
      <c r="BA8" s="97">
        <v>0</v>
      </c>
      <c r="BB8" s="97">
        <v>1</v>
      </c>
      <c r="BC8" s="97">
        <v>2</v>
      </c>
      <c r="BD8" s="97">
        <v>0</v>
      </c>
      <c r="BE8" s="97">
        <v>0</v>
      </c>
      <c r="BF8" s="97">
        <v>2</v>
      </c>
      <c r="BG8" s="97">
        <v>1</v>
      </c>
      <c r="BH8" s="97">
        <f t="shared" si="1"/>
        <v>26</v>
      </c>
      <c r="BI8" s="99">
        <v>1</v>
      </c>
      <c r="BJ8" s="283">
        <v>3</v>
      </c>
      <c r="BK8" s="97" t="s">
        <v>171</v>
      </c>
      <c r="BL8" s="97" t="s">
        <v>178</v>
      </c>
      <c r="BM8" s="97">
        <v>4</v>
      </c>
      <c r="BN8" s="14" t="s">
        <v>54</v>
      </c>
      <c r="BR8" s="136">
        <v>5</v>
      </c>
      <c r="BS8" s="96">
        <v>70004</v>
      </c>
      <c r="BT8" s="97">
        <v>1</v>
      </c>
      <c r="BU8" s="97">
        <v>2</v>
      </c>
      <c r="BV8" s="97">
        <v>2</v>
      </c>
      <c r="BW8" s="97">
        <v>0</v>
      </c>
      <c r="BX8" s="97">
        <v>0</v>
      </c>
      <c r="BY8" s="97">
        <v>0</v>
      </c>
      <c r="BZ8" s="97">
        <v>0</v>
      </c>
      <c r="CA8" s="106"/>
      <c r="CB8" s="97">
        <v>0</v>
      </c>
      <c r="CC8" s="106"/>
      <c r="CD8" s="97">
        <v>0</v>
      </c>
      <c r="CE8" s="97">
        <v>0</v>
      </c>
      <c r="CF8" s="97">
        <v>0</v>
      </c>
      <c r="CG8" s="97">
        <v>1</v>
      </c>
      <c r="CH8" s="97">
        <v>0</v>
      </c>
      <c r="CI8" s="97">
        <v>0</v>
      </c>
      <c r="CJ8" s="97">
        <v>0</v>
      </c>
      <c r="CK8" s="97">
        <v>0</v>
      </c>
      <c r="CL8" s="97">
        <v>0</v>
      </c>
      <c r="CM8" s="97">
        <v>2</v>
      </c>
      <c r="CN8" s="97">
        <v>0</v>
      </c>
      <c r="CO8" s="97">
        <v>1</v>
      </c>
      <c r="CP8" s="97">
        <v>1</v>
      </c>
      <c r="CQ8" s="97">
        <v>0</v>
      </c>
      <c r="CR8" s="148">
        <v>0</v>
      </c>
      <c r="CS8" s="699">
        <f t="shared" si="2"/>
        <v>10</v>
      </c>
      <c r="CT8" s="357">
        <v>1</v>
      </c>
      <c r="CU8" s="99">
        <v>2</v>
      </c>
      <c r="CV8" s="97" t="s">
        <v>171</v>
      </c>
      <c r="CW8" s="97" t="s">
        <v>178</v>
      </c>
      <c r="CX8" s="97">
        <v>4</v>
      </c>
      <c r="CY8" s="191" t="s">
        <v>70</v>
      </c>
      <c r="DA8" s="136">
        <v>5</v>
      </c>
      <c r="DB8" s="96">
        <v>80005</v>
      </c>
      <c r="DC8" s="97">
        <v>3</v>
      </c>
      <c r="DD8" s="97">
        <v>2</v>
      </c>
      <c r="DE8" s="97">
        <v>2</v>
      </c>
      <c r="DF8" s="97">
        <v>2</v>
      </c>
      <c r="DG8" s="97">
        <v>0</v>
      </c>
      <c r="DH8" s="97">
        <v>0</v>
      </c>
      <c r="DI8" s="97">
        <v>0</v>
      </c>
      <c r="DJ8" s="97">
        <v>0</v>
      </c>
      <c r="DK8" s="97">
        <v>0</v>
      </c>
      <c r="DL8" s="97">
        <v>0</v>
      </c>
      <c r="DM8" s="97">
        <v>0</v>
      </c>
      <c r="DN8" s="97">
        <v>0</v>
      </c>
      <c r="DO8" s="97">
        <v>0</v>
      </c>
      <c r="DP8" s="97">
        <v>0</v>
      </c>
      <c r="DQ8" s="97">
        <v>0</v>
      </c>
      <c r="DR8" s="97">
        <v>0</v>
      </c>
      <c r="DS8" s="97">
        <v>0</v>
      </c>
      <c r="DT8" s="97">
        <v>0</v>
      </c>
      <c r="DU8" s="97">
        <v>0</v>
      </c>
      <c r="DV8" s="97">
        <v>0</v>
      </c>
      <c r="DW8" s="97">
        <v>0</v>
      </c>
      <c r="DX8" s="97">
        <v>0</v>
      </c>
      <c r="DY8" s="97">
        <v>1</v>
      </c>
      <c r="DZ8" s="97">
        <v>1</v>
      </c>
      <c r="EA8" s="97">
        <v>1</v>
      </c>
      <c r="EB8" s="97">
        <v>12</v>
      </c>
      <c r="EC8" s="99">
        <v>1</v>
      </c>
      <c r="ED8" s="99">
        <v>2</v>
      </c>
      <c r="EE8" s="97" t="s">
        <v>279</v>
      </c>
      <c r="EF8" s="97" t="s">
        <v>179</v>
      </c>
      <c r="EG8" s="97">
        <v>4</v>
      </c>
      <c r="EH8" s="14" t="s">
        <v>94</v>
      </c>
      <c r="EJ8" s="136">
        <v>5</v>
      </c>
      <c r="EK8" s="96">
        <v>90008</v>
      </c>
      <c r="EL8" s="97">
        <v>0</v>
      </c>
      <c r="EM8" s="97">
        <v>0</v>
      </c>
      <c r="EN8" s="97">
        <v>2</v>
      </c>
      <c r="EO8" s="97">
        <v>1</v>
      </c>
      <c r="EP8" s="97">
        <v>0</v>
      </c>
      <c r="EQ8" s="97">
        <v>0</v>
      </c>
      <c r="ER8" s="97">
        <v>1</v>
      </c>
      <c r="ES8" s="97">
        <v>1</v>
      </c>
      <c r="ET8" s="97">
        <v>2</v>
      </c>
      <c r="EU8" s="97">
        <v>0</v>
      </c>
      <c r="EV8" s="97">
        <v>0</v>
      </c>
      <c r="EW8" s="97">
        <v>0</v>
      </c>
      <c r="EX8" s="97">
        <v>0</v>
      </c>
      <c r="EY8" s="97">
        <v>1</v>
      </c>
      <c r="EZ8" s="97">
        <v>0</v>
      </c>
      <c r="FA8" s="97">
        <v>0</v>
      </c>
      <c r="FB8" s="97">
        <v>0</v>
      </c>
      <c r="FC8" s="97">
        <v>2</v>
      </c>
      <c r="FD8" s="97">
        <v>0</v>
      </c>
      <c r="FE8" s="97">
        <v>1</v>
      </c>
      <c r="FF8" s="97">
        <v>1</v>
      </c>
      <c r="FG8" s="97">
        <v>12</v>
      </c>
      <c r="FH8" s="99">
        <v>2</v>
      </c>
      <c r="FI8" s="99">
        <v>2</v>
      </c>
      <c r="FJ8" s="97" t="s">
        <v>171</v>
      </c>
      <c r="FK8" s="97" t="s">
        <v>178</v>
      </c>
      <c r="FL8" s="97">
        <v>3</v>
      </c>
      <c r="FM8" s="14" t="s">
        <v>121</v>
      </c>
    </row>
    <row r="9" spans="1:169" x14ac:dyDescent="0.25">
      <c r="A9" s="136">
        <v>6</v>
      </c>
      <c r="B9" s="96">
        <v>50032</v>
      </c>
      <c r="C9" s="97">
        <v>3</v>
      </c>
      <c r="D9" s="97">
        <v>3</v>
      </c>
      <c r="E9" s="97">
        <v>0</v>
      </c>
      <c r="F9" s="97">
        <v>2</v>
      </c>
      <c r="G9" s="97">
        <v>2</v>
      </c>
      <c r="H9" s="97">
        <v>0</v>
      </c>
      <c r="I9" s="97">
        <v>0</v>
      </c>
      <c r="J9" s="97">
        <v>1</v>
      </c>
      <c r="K9" s="97">
        <v>2</v>
      </c>
      <c r="L9" s="97">
        <v>0</v>
      </c>
      <c r="M9" s="97">
        <v>0</v>
      </c>
      <c r="N9" s="97">
        <v>0</v>
      </c>
      <c r="O9" s="97">
        <v>1</v>
      </c>
      <c r="P9" s="97">
        <v>0</v>
      </c>
      <c r="Q9" s="97">
        <v>0</v>
      </c>
      <c r="R9" s="97">
        <v>0</v>
      </c>
      <c r="S9" s="97">
        <v>0</v>
      </c>
      <c r="T9" s="97">
        <v>0</v>
      </c>
      <c r="U9" s="97">
        <v>0</v>
      </c>
      <c r="V9" s="97">
        <v>1</v>
      </c>
      <c r="W9" s="97">
        <v>1</v>
      </c>
      <c r="X9" s="97">
        <f t="shared" si="0"/>
        <v>16</v>
      </c>
      <c r="Y9" s="103">
        <v>2</v>
      </c>
      <c r="Z9" s="99">
        <v>2</v>
      </c>
      <c r="AA9" s="97" t="s">
        <v>281</v>
      </c>
      <c r="AB9" s="97" t="s">
        <v>179</v>
      </c>
      <c r="AC9" s="97">
        <v>3</v>
      </c>
      <c r="AD9" s="14" t="s">
        <v>325</v>
      </c>
      <c r="AG9" s="136">
        <v>6</v>
      </c>
      <c r="AH9" s="96">
        <v>60004</v>
      </c>
      <c r="AI9" s="97">
        <v>3</v>
      </c>
      <c r="AJ9" s="97">
        <v>3</v>
      </c>
      <c r="AK9" s="97">
        <v>2</v>
      </c>
      <c r="AL9" s="97">
        <v>3</v>
      </c>
      <c r="AM9" s="97">
        <v>3</v>
      </c>
      <c r="AN9" s="97">
        <v>0</v>
      </c>
      <c r="AO9" s="97">
        <v>0</v>
      </c>
      <c r="AP9" s="97">
        <v>1</v>
      </c>
      <c r="AQ9" s="97">
        <v>0</v>
      </c>
      <c r="AR9" s="97">
        <v>2</v>
      </c>
      <c r="AS9" s="97">
        <v>1</v>
      </c>
      <c r="AT9" s="97">
        <v>1</v>
      </c>
      <c r="AU9" s="97">
        <v>1</v>
      </c>
      <c r="AV9" s="97">
        <v>1</v>
      </c>
      <c r="AW9" s="97">
        <v>2</v>
      </c>
      <c r="AX9" s="97">
        <v>0</v>
      </c>
      <c r="AY9" s="97">
        <v>0</v>
      </c>
      <c r="AZ9" s="97">
        <v>2</v>
      </c>
      <c r="BA9" s="97">
        <v>0</v>
      </c>
      <c r="BB9" s="97">
        <v>0</v>
      </c>
      <c r="BC9" s="97">
        <v>2</v>
      </c>
      <c r="BD9" s="97">
        <v>0</v>
      </c>
      <c r="BE9" s="97">
        <v>0</v>
      </c>
      <c r="BF9" s="97">
        <v>0</v>
      </c>
      <c r="BG9" s="97">
        <v>0</v>
      </c>
      <c r="BH9" s="97">
        <f t="shared" si="1"/>
        <v>27</v>
      </c>
      <c r="BI9" s="99">
        <v>2</v>
      </c>
      <c r="BJ9" s="283">
        <v>3</v>
      </c>
      <c r="BK9" s="97" t="s">
        <v>171</v>
      </c>
      <c r="BL9" s="97" t="s">
        <v>178</v>
      </c>
      <c r="BM9" s="97">
        <v>4</v>
      </c>
      <c r="BN9" s="14" t="s">
        <v>56</v>
      </c>
      <c r="BR9" s="136">
        <v>6</v>
      </c>
      <c r="BS9" s="96">
        <v>70008</v>
      </c>
      <c r="BT9" s="97">
        <v>2</v>
      </c>
      <c r="BU9" s="97">
        <v>0</v>
      </c>
      <c r="BV9" s="97">
        <v>0</v>
      </c>
      <c r="BW9" s="97">
        <v>0</v>
      </c>
      <c r="BX9" s="97">
        <v>0</v>
      </c>
      <c r="BY9" s="97">
        <v>0</v>
      </c>
      <c r="BZ9" s="97">
        <v>0</v>
      </c>
      <c r="CA9" s="106"/>
      <c r="CB9" s="97">
        <v>0</v>
      </c>
      <c r="CC9" s="97">
        <v>1</v>
      </c>
      <c r="CD9" s="97">
        <v>1</v>
      </c>
      <c r="CE9" s="97">
        <v>1</v>
      </c>
      <c r="CF9" s="97">
        <v>0</v>
      </c>
      <c r="CG9" s="97">
        <v>0</v>
      </c>
      <c r="CH9" s="97">
        <v>0</v>
      </c>
      <c r="CI9" s="97">
        <v>2</v>
      </c>
      <c r="CJ9" s="97">
        <v>0</v>
      </c>
      <c r="CK9" s="97">
        <v>0</v>
      </c>
      <c r="CL9" s="97">
        <v>0</v>
      </c>
      <c r="CM9" s="97">
        <v>0</v>
      </c>
      <c r="CN9" s="97">
        <v>1</v>
      </c>
      <c r="CO9" s="97">
        <v>0</v>
      </c>
      <c r="CP9" s="97">
        <v>1</v>
      </c>
      <c r="CQ9" s="97">
        <v>1</v>
      </c>
      <c r="CR9" s="148">
        <v>1</v>
      </c>
      <c r="CS9" s="699">
        <f t="shared" si="2"/>
        <v>11</v>
      </c>
      <c r="CT9" s="357">
        <v>2</v>
      </c>
      <c r="CU9" s="99">
        <v>2</v>
      </c>
      <c r="CV9" s="97" t="s">
        <v>171</v>
      </c>
      <c r="CW9" s="97" t="s">
        <v>179</v>
      </c>
      <c r="CX9" s="97">
        <v>3</v>
      </c>
      <c r="CY9" s="191" t="s">
        <v>74</v>
      </c>
      <c r="DA9" s="136">
        <v>6</v>
      </c>
      <c r="DB9" s="96">
        <v>80008</v>
      </c>
      <c r="DC9" s="97">
        <v>2</v>
      </c>
      <c r="DD9" s="97">
        <v>0</v>
      </c>
      <c r="DE9" s="97">
        <v>2</v>
      </c>
      <c r="DF9" s="97">
        <v>2</v>
      </c>
      <c r="DG9" s="97">
        <v>0</v>
      </c>
      <c r="DH9" s="97">
        <v>0</v>
      </c>
      <c r="DI9" s="97">
        <v>0</v>
      </c>
      <c r="DJ9" s="97">
        <v>0</v>
      </c>
      <c r="DK9" s="97">
        <v>0</v>
      </c>
      <c r="DL9" s="97">
        <v>0</v>
      </c>
      <c r="DM9" s="97">
        <v>0</v>
      </c>
      <c r="DN9" s="97">
        <v>0</v>
      </c>
      <c r="DO9" s="97">
        <v>0</v>
      </c>
      <c r="DP9" s="97">
        <v>0</v>
      </c>
      <c r="DQ9" s="97">
        <v>0</v>
      </c>
      <c r="DR9" s="97">
        <v>0</v>
      </c>
      <c r="DS9" s="97">
        <v>0</v>
      </c>
      <c r="DT9" s="97">
        <v>2</v>
      </c>
      <c r="DU9" s="97">
        <v>1</v>
      </c>
      <c r="DV9" s="97">
        <v>1</v>
      </c>
      <c r="DW9" s="97">
        <v>0</v>
      </c>
      <c r="DX9" s="97">
        <v>0</v>
      </c>
      <c r="DY9" s="97">
        <v>1</v>
      </c>
      <c r="DZ9" s="97">
        <v>1</v>
      </c>
      <c r="EA9" s="97">
        <v>2</v>
      </c>
      <c r="EB9" s="97">
        <v>14</v>
      </c>
      <c r="EC9" s="99">
        <v>2</v>
      </c>
      <c r="ED9" s="99">
        <v>2</v>
      </c>
      <c r="EE9" s="97" t="s">
        <v>279</v>
      </c>
      <c r="EF9" s="97" t="s">
        <v>178</v>
      </c>
      <c r="EG9" s="97">
        <v>3</v>
      </c>
      <c r="EH9" s="14" t="s">
        <v>97</v>
      </c>
      <c r="EJ9" s="136">
        <v>6</v>
      </c>
      <c r="EK9" s="96">
        <v>90013</v>
      </c>
      <c r="EL9" s="97">
        <v>2</v>
      </c>
      <c r="EM9" s="97">
        <v>2</v>
      </c>
      <c r="EN9" s="97">
        <v>2</v>
      </c>
      <c r="EO9" s="97">
        <v>0</v>
      </c>
      <c r="EP9" s="98"/>
      <c r="EQ9" s="98"/>
      <c r="ER9" s="97">
        <v>1</v>
      </c>
      <c r="ES9" s="97">
        <v>0</v>
      </c>
      <c r="ET9" s="97">
        <v>1</v>
      </c>
      <c r="EU9" s="97">
        <v>1</v>
      </c>
      <c r="EV9" s="97">
        <v>1</v>
      </c>
      <c r="EW9" s="97">
        <v>0</v>
      </c>
      <c r="EX9" s="97">
        <v>0</v>
      </c>
      <c r="EY9" s="97">
        <v>1</v>
      </c>
      <c r="EZ9" s="97">
        <v>1</v>
      </c>
      <c r="FA9" s="97">
        <v>0</v>
      </c>
      <c r="FB9" s="97">
        <v>0</v>
      </c>
      <c r="FC9" s="97">
        <v>0</v>
      </c>
      <c r="FD9" s="97">
        <v>0</v>
      </c>
      <c r="FE9" s="97">
        <v>0</v>
      </c>
      <c r="FF9" s="97">
        <v>0</v>
      </c>
      <c r="FG9" s="97">
        <v>12</v>
      </c>
      <c r="FH9" s="99">
        <v>1</v>
      </c>
      <c r="FI9" s="99">
        <v>2</v>
      </c>
      <c r="FJ9" s="97" t="s">
        <v>171</v>
      </c>
      <c r="FK9" s="97" t="s">
        <v>179</v>
      </c>
      <c r="FL9" s="97">
        <v>4</v>
      </c>
      <c r="FM9" s="14" t="s">
        <v>126</v>
      </c>
    </row>
    <row r="10" spans="1:169" ht="15.75" thickBot="1" x14ac:dyDescent="0.3">
      <c r="A10" s="137">
        <v>7</v>
      </c>
      <c r="B10" s="138">
        <v>50025</v>
      </c>
      <c r="C10" s="139">
        <v>2</v>
      </c>
      <c r="D10" s="139">
        <v>0</v>
      </c>
      <c r="E10" s="139">
        <v>1</v>
      </c>
      <c r="F10" s="139">
        <v>3</v>
      </c>
      <c r="G10" s="139">
        <v>3</v>
      </c>
      <c r="H10" s="139">
        <v>0</v>
      </c>
      <c r="I10" s="139">
        <v>1</v>
      </c>
      <c r="J10" s="139">
        <v>0</v>
      </c>
      <c r="K10" s="139">
        <v>2</v>
      </c>
      <c r="L10" s="139">
        <v>1</v>
      </c>
      <c r="M10" s="139">
        <v>0</v>
      </c>
      <c r="N10" s="139">
        <v>0</v>
      </c>
      <c r="O10" s="139">
        <v>0</v>
      </c>
      <c r="P10" s="139">
        <v>0</v>
      </c>
      <c r="Q10" s="139">
        <v>0</v>
      </c>
      <c r="R10" s="139">
        <v>0</v>
      </c>
      <c r="S10" s="139">
        <v>2</v>
      </c>
      <c r="T10" s="139">
        <v>0</v>
      </c>
      <c r="U10" s="139">
        <v>0</v>
      </c>
      <c r="V10" s="139">
        <v>1</v>
      </c>
      <c r="W10" s="139">
        <v>1</v>
      </c>
      <c r="X10" s="139">
        <f t="shared" si="0"/>
        <v>17</v>
      </c>
      <c r="Y10" s="281">
        <v>2</v>
      </c>
      <c r="Z10" s="141">
        <v>1</v>
      </c>
      <c r="AA10" s="139" t="s">
        <v>281</v>
      </c>
      <c r="AB10" s="139" t="s">
        <v>178</v>
      </c>
      <c r="AC10" s="139">
        <v>3</v>
      </c>
      <c r="AD10" s="142" t="s">
        <v>318</v>
      </c>
      <c r="AG10" s="136">
        <v>7</v>
      </c>
      <c r="AH10" s="96">
        <v>60011</v>
      </c>
      <c r="AI10" s="97">
        <v>4</v>
      </c>
      <c r="AJ10" s="97">
        <v>3</v>
      </c>
      <c r="AK10" s="97">
        <v>2</v>
      </c>
      <c r="AL10" s="97">
        <v>3</v>
      </c>
      <c r="AM10" s="97">
        <v>3</v>
      </c>
      <c r="AN10" s="97">
        <v>0</v>
      </c>
      <c r="AO10" s="97">
        <v>0</v>
      </c>
      <c r="AP10" s="97">
        <v>1</v>
      </c>
      <c r="AQ10" s="97">
        <v>1</v>
      </c>
      <c r="AR10" s="97">
        <v>2</v>
      </c>
      <c r="AS10" s="97">
        <v>3</v>
      </c>
      <c r="AT10" s="97">
        <v>1</v>
      </c>
      <c r="AU10" s="97">
        <v>1</v>
      </c>
      <c r="AV10" s="97">
        <v>0</v>
      </c>
      <c r="AW10" s="97">
        <v>0</v>
      </c>
      <c r="AX10" s="97">
        <v>0</v>
      </c>
      <c r="AY10" s="97">
        <v>0</v>
      </c>
      <c r="AZ10" s="97">
        <v>1</v>
      </c>
      <c r="BA10" s="97">
        <v>0</v>
      </c>
      <c r="BB10" s="97">
        <v>0</v>
      </c>
      <c r="BC10" s="97">
        <v>0</v>
      </c>
      <c r="BD10" s="97">
        <v>0</v>
      </c>
      <c r="BE10" s="97">
        <v>0</v>
      </c>
      <c r="BF10" s="97">
        <v>1</v>
      </c>
      <c r="BG10" s="97">
        <v>2</v>
      </c>
      <c r="BH10" s="97">
        <f t="shared" si="1"/>
        <v>28</v>
      </c>
      <c r="BI10" s="99">
        <v>1</v>
      </c>
      <c r="BJ10" s="283">
        <v>3</v>
      </c>
      <c r="BK10" s="97" t="s">
        <v>171</v>
      </c>
      <c r="BL10" s="97" t="s">
        <v>179</v>
      </c>
      <c r="BM10" s="97">
        <v>4</v>
      </c>
      <c r="BN10" s="14" t="s">
        <v>64</v>
      </c>
      <c r="BR10" s="136">
        <v>7</v>
      </c>
      <c r="BS10" s="96">
        <v>70019</v>
      </c>
      <c r="BT10" s="97">
        <v>0</v>
      </c>
      <c r="BU10" s="97">
        <v>0</v>
      </c>
      <c r="BV10" s="97">
        <v>2</v>
      </c>
      <c r="BW10" s="97">
        <v>1</v>
      </c>
      <c r="BX10" s="97">
        <v>0</v>
      </c>
      <c r="BY10" s="97">
        <v>0</v>
      </c>
      <c r="BZ10" s="97">
        <v>1</v>
      </c>
      <c r="CA10" s="106"/>
      <c r="CB10" s="97">
        <v>0</v>
      </c>
      <c r="CC10" s="97">
        <v>1</v>
      </c>
      <c r="CD10" s="97">
        <v>1</v>
      </c>
      <c r="CE10" s="97">
        <v>1</v>
      </c>
      <c r="CF10" s="97">
        <v>0</v>
      </c>
      <c r="CG10" s="97">
        <v>1</v>
      </c>
      <c r="CH10" s="97">
        <v>0</v>
      </c>
      <c r="CI10" s="97">
        <v>1</v>
      </c>
      <c r="CJ10" s="97">
        <v>0</v>
      </c>
      <c r="CK10" s="97">
        <v>0</v>
      </c>
      <c r="CL10" s="97">
        <v>0</v>
      </c>
      <c r="CM10" s="97">
        <v>0</v>
      </c>
      <c r="CN10" s="97">
        <v>1</v>
      </c>
      <c r="CO10" s="97">
        <v>0</v>
      </c>
      <c r="CP10" s="97">
        <v>0</v>
      </c>
      <c r="CQ10" s="97">
        <v>0</v>
      </c>
      <c r="CR10" s="148">
        <v>1</v>
      </c>
      <c r="CS10" s="699">
        <f t="shared" si="2"/>
        <v>11</v>
      </c>
      <c r="CT10" s="357">
        <v>1</v>
      </c>
      <c r="CU10" s="99">
        <v>2</v>
      </c>
      <c r="CV10" s="97" t="s">
        <v>171</v>
      </c>
      <c r="CW10" s="97" t="s">
        <v>179</v>
      </c>
      <c r="CX10" s="97">
        <v>3</v>
      </c>
      <c r="CY10" s="191" t="s">
        <v>84</v>
      </c>
      <c r="DA10" s="136">
        <v>7</v>
      </c>
      <c r="DB10" s="96">
        <v>80031</v>
      </c>
      <c r="DC10" s="97">
        <v>0</v>
      </c>
      <c r="DD10" s="97">
        <v>1</v>
      </c>
      <c r="DE10" s="97">
        <v>2</v>
      </c>
      <c r="DF10" s="97">
        <v>0</v>
      </c>
      <c r="DG10" s="97">
        <v>0</v>
      </c>
      <c r="DH10" s="97">
        <v>0</v>
      </c>
      <c r="DI10" s="97">
        <v>2</v>
      </c>
      <c r="DJ10" s="97">
        <v>0</v>
      </c>
      <c r="DK10" s="97">
        <v>0</v>
      </c>
      <c r="DL10" s="97">
        <v>0</v>
      </c>
      <c r="DM10" s="97">
        <v>0</v>
      </c>
      <c r="DN10" s="97">
        <v>2</v>
      </c>
      <c r="DO10" s="97">
        <v>0</v>
      </c>
      <c r="DP10" s="97">
        <v>0</v>
      </c>
      <c r="DQ10" s="97">
        <v>0</v>
      </c>
      <c r="DR10" s="97">
        <v>0</v>
      </c>
      <c r="DS10" s="97">
        <v>0</v>
      </c>
      <c r="DT10" s="97">
        <v>0</v>
      </c>
      <c r="DU10" s="97">
        <v>0</v>
      </c>
      <c r="DV10" s="97">
        <v>1</v>
      </c>
      <c r="DW10" s="97">
        <v>1</v>
      </c>
      <c r="DX10" s="97">
        <v>1</v>
      </c>
      <c r="DY10" s="97">
        <v>1</v>
      </c>
      <c r="DZ10" s="97">
        <v>1</v>
      </c>
      <c r="EA10" s="97">
        <v>2</v>
      </c>
      <c r="EB10" s="97">
        <v>14</v>
      </c>
      <c r="EC10" s="99">
        <v>1</v>
      </c>
      <c r="ED10" s="99">
        <v>2</v>
      </c>
      <c r="EE10" s="97" t="s">
        <v>281</v>
      </c>
      <c r="EF10" s="97" t="s">
        <v>178</v>
      </c>
      <c r="EG10" s="97">
        <v>4</v>
      </c>
      <c r="EH10" s="14" t="s">
        <v>276</v>
      </c>
      <c r="EJ10" s="136">
        <v>7</v>
      </c>
      <c r="EK10" s="96">
        <v>90014</v>
      </c>
      <c r="EL10" s="97">
        <v>0</v>
      </c>
      <c r="EM10" s="97">
        <v>0</v>
      </c>
      <c r="EN10" s="97">
        <v>2</v>
      </c>
      <c r="EO10" s="97">
        <v>3</v>
      </c>
      <c r="EP10" s="97">
        <v>0</v>
      </c>
      <c r="EQ10" s="97">
        <v>1</v>
      </c>
      <c r="ER10" s="97">
        <v>0</v>
      </c>
      <c r="ES10" s="97">
        <v>1</v>
      </c>
      <c r="ET10" s="97">
        <v>0</v>
      </c>
      <c r="EU10" s="97">
        <v>1</v>
      </c>
      <c r="EV10" s="97">
        <v>2</v>
      </c>
      <c r="EW10" s="97">
        <v>0</v>
      </c>
      <c r="EX10" s="97">
        <v>0</v>
      </c>
      <c r="EY10" s="97">
        <v>1</v>
      </c>
      <c r="EZ10" s="97">
        <v>1</v>
      </c>
      <c r="FA10" s="98"/>
      <c r="FB10" s="97">
        <v>0</v>
      </c>
      <c r="FC10" s="98"/>
      <c r="FD10" s="98"/>
      <c r="FE10" s="98"/>
      <c r="FF10" s="98"/>
      <c r="FG10" s="97">
        <v>12</v>
      </c>
      <c r="FH10" s="99">
        <v>1</v>
      </c>
      <c r="FI10" s="99">
        <v>2</v>
      </c>
      <c r="FJ10" s="97" t="s">
        <v>171</v>
      </c>
      <c r="FK10" s="97" t="s">
        <v>179</v>
      </c>
      <c r="FL10" s="97">
        <v>3</v>
      </c>
      <c r="FM10" s="14" t="s">
        <v>127</v>
      </c>
    </row>
    <row r="11" spans="1:169" x14ac:dyDescent="0.25">
      <c r="A11" s="132">
        <v>8</v>
      </c>
      <c r="B11" s="133">
        <v>50007</v>
      </c>
      <c r="C11" s="134">
        <v>1</v>
      </c>
      <c r="D11" s="134">
        <v>0</v>
      </c>
      <c r="E11" s="134">
        <v>2</v>
      </c>
      <c r="F11" s="134">
        <v>2</v>
      </c>
      <c r="G11" s="134">
        <v>3</v>
      </c>
      <c r="H11" s="134">
        <v>1</v>
      </c>
      <c r="I11" s="134">
        <v>2</v>
      </c>
      <c r="J11" s="134">
        <v>2</v>
      </c>
      <c r="K11" s="134">
        <v>2</v>
      </c>
      <c r="L11" s="134">
        <v>1</v>
      </c>
      <c r="M11" s="134">
        <v>0</v>
      </c>
      <c r="N11" s="134">
        <v>0</v>
      </c>
      <c r="O11" s="134">
        <v>0</v>
      </c>
      <c r="P11" s="134">
        <v>0</v>
      </c>
      <c r="Q11" s="134">
        <v>0</v>
      </c>
      <c r="R11" s="134">
        <v>0</v>
      </c>
      <c r="S11" s="134">
        <v>0</v>
      </c>
      <c r="T11" s="134">
        <v>0</v>
      </c>
      <c r="U11" s="134">
        <v>1</v>
      </c>
      <c r="V11" s="134">
        <v>0</v>
      </c>
      <c r="W11" s="134">
        <v>1</v>
      </c>
      <c r="X11" s="134">
        <f t="shared" si="0"/>
        <v>18</v>
      </c>
      <c r="Y11" s="175">
        <v>3</v>
      </c>
      <c r="Z11" s="135">
        <v>1</v>
      </c>
      <c r="AA11" s="134" t="s">
        <v>279</v>
      </c>
      <c r="AB11" s="134" t="s">
        <v>178</v>
      </c>
      <c r="AC11" s="175">
        <v>3</v>
      </c>
      <c r="AD11" s="44" t="s">
        <v>307</v>
      </c>
      <c r="AG11" s="136">
        <v>8</v>
      </c>
      <c r="AH11" s="96">
        <v>60015</v>
      </c>
      <c r="AI11" s="97">
        <v>4</v>
      </c>
      <c r="AJ11" s="97">
        <v>3</v>
      </c>
      <c r="AK11" s="97">
        <v>2</v>
      </c>
      <c r="AL11" s="97">
        <v>3</v>
      </c>
      <c r="AM11" s="97">
        <v>3</v>
      </c>
      <c r="AN11" s="97">
        <v>0</v>
      </c>
      <c r="AO11" s="97">
        <v>1</v>
      </c>
      <c r="AP11" s="97">
        <v>1</v>
      </c>
      <c r="AQ11" s="97">
        <v>1</v>
      </c>
      <c r="AR11" s="97">
        <v>0</v>
      </c>
      <c r="AS11" s="97">
        <v>2</v>
      </c>
      <c r="AT11" s="97">
        <v>1</v>
      </c>
      <c r="AU11" s="97">
        <v>1</v>
      </c>
      <c r="AV11" s="97">
        <v>1</v>
      </c>
      <c r="AW11" s="97">
        <v>0</v>
      </c>
      <c r="AX11" s="97">
        <v>0</v>
      </c>
      <c r="AY11" s="97">
        <v>0</v>
      </c>
      <c r="AZ11" s="97">
        <v>1</v>
      </c>
      <c r="BA11" s="97">
        <v>0</v>
      </c>
      <c r="BB11" s="97">
        <v>0</v>
      </c>
      <c r="BC11" s="97">
        <v>2</v>
      </c>
      <c r="BD11" s="97">
        <v>0</v>
      </c>
      <c r="BE11" s="97">
        <v>1</v>
      </c>
      <c r="BF11" s="97">
        <v>1</v>
      </c>
      <c r="BG11" s="97">
        <v>1</v>
      </c>
      <c r="BH11" s="97">
        <f t="shared" si="1"/>
        <v>29</v>
      </c>
      <c r="BI11" s="99">
        <v>1</v>
      </c>
      <c r="BJ11" s="283">
        <v>3</v>
      </c>
      <c r="BK11" s="97" t="s">
        <v>171</v>
      </c>
      <c r="BL11" s="97" t="s">
        <v>179</v>
      </c>
      <c r="BM11" s="97">
        <v>4</v>
      </c>
      <c r="BN11" s="14" t="s">
        <v>67</v>
      </c>
      <c r="BR11" s="136">
        <v>8</v>
      </c>
      <c r="BS11" s="96">
        <v>70001</v>
      </c>
      <c r="BT11" s="97">
        <v>2</v>
      </c>
      <c r="BU11" s="97">
        <v>1</v>
      </c>
      <c r="BV11" s="97">
        <v>0</v>
      </c>
      <c r="BW11" s="97">
        <v>1</v>
      </c>
      <c r="BX11" s="97">
        <v>0</v>
      </c>
      <c r="BY11" s="97">
        <v>0</v>
      </c>
      <c r="BZ11" s="97">
        <v>0</v>
      </c>
      <c r="CA11" s="106"/>
      <c r="CB11" s="97">
        <v>0</v>
      </c>
      <c r="CC11" s="106"/>
      <c r="CD11" s="97">
        <v>0</v>
      </c>
      <c r="CE11" s="97">
        <v>1</v>
      </c>
      <c r="CF11" s="97">
        <v>0</v>
      </c>
      <c r="CG11" s="97">
        <v>0</v>
      </c>
      <c r="CH11" s="97">
        <v>0</v>
      </c>
      <c r="CI11" s="97">
        <v>2</v>
      </c>
      <c r="CJ11" s="97">
        <v>0</v>
      </c>
      <c r="CK11" s="97">
        <v>1</v>
      </c>
      <c r="CL11" s="97">
        <v>0</v>
      </c>
      <c r="CM11" s="97">
        <v>0</v>
      </c>
      <c r="CN11" s="97">
        <v>2</v>
      </c>
      <c r="CO11" s="97">
        <v>0</v>
      </c>
      <c r="CP11" s="97">
        <v>1</v>
      </c>
      <c r="CQ11" s="97">
        <v>1</v>
      </c>
      <c r="CR11" s="148">
        <v>0</v>
      </c>
      <c r="CS11" s="699">
        <f t="shared" si="2"/>
        <v>12</v>
      </c>
      <c r="CT11" s="357">
        <v>2</v>
      </c>
      <c r="CU11" s="99">
        <v>2</v>
      </c>
      <c r="CV11" s="97" t="s">
        <v>171</v>
      </c>
      <c r="CW11" s="97" t="s">
        <v>178</v>
      </c>
      <c r="CX11" s="97">
        <v>3</v>
      </c>
      <c r="CY11" s="191" t="s">
        <v>68</v>
      </c>
      <c r="DA11" s="136">
        <v>8</v>
      </c>
      <c r="DB11" s="96">
        <v>80006</v>
      </c>
      <c r="DC11" s="97">
        <v>1</v>
      </c>
      <c r="DD11" s="97">
        <v>0</v>
      </c>
      <c r="DE11" s="97">
        <v>2</v>
      </c>
      <c r="DF11" s="97">
        <v>0</v>
      </c>
      <c r="DG11" s="97">
        <v>0</v>
      </c>
      <c r="DH11" s="97">
        <v>0</v>
      </c>
      <c r="DI11" s="97">
        <v>0</v>
      </c>
      <c r="DJ11" s="97">
        <v>0</v>
      </c>
      <c r="DK11" s="97">
        <v>0</v>
      </c>
      <c r="DL11" s="97">
        <v>0</v>
      </c>
      <c r="DM11" s="97">
        <v>0</v>
      </c>
      <c r="DN11" s="97">
        <v>2</v>
      </c>
      <c r="DO11" s="97">
        <v>0</v>
      </c>
      <c r="DP11" s="97">
        <v>0</v>
      </c>
      <c r="DQ11" s="97">
        <v>0</v>
      </c>
      <c r="DR11" s="97">
        <v>0</v>
      </c>
      <c r="DS11" s="97">
        <v>0</v>
      </c>
      <c r="DT11" s="97">
        <v>1</v>
      </c>
      <c r="DU11" s="97">
        <v>1</v>
      </c>
      <c r="DV11" s="97">
        <v>2</v>
      </c>
      <c r="DW11" s="97">
        <v>3</v>
      </c>
      <c r="DX11" s="97">
        <v>0</v>
      </c>
      <c r="DY11" s="97">
        <v>1</v>
      </c>
      <c r="DZ11" s="97">
        <v>1</v>
      </c>
      <c r="EA11" s="97">
        <v>1</v>
      </c>
      <c r="EB11" s="97">
        <v>15</v>
      </c>
      <c r="EC11" s="99">
        <v>1</v>
      </c>
      <c r="ED11" s="99">
        <v>2</v>
      </c>
      <c r="EE11" s="97" t="s">
        <v>279</v>
      </c>
      <c r="EF11" s="97" t="s">
        <v>179</v>
      </c>
      <c r="EG11" s="97">
        <v>3</v>
      </c>
      <c r="EH11" s="14" t="s">
        <v>95</v>
      </c>
      <c r="EJ11" s="136">
        <v>8</v>
      </c>
      <c r="EK11" s="96">
        <v>90016</v>
      </c>
      <c r="EL11" s="97">
        <v>2</v>
      </c>
      <c r="EM11" s="97">
        <v>0</v>
      </c>
      <c r="EN11" s="97">
        <v>2</v>
      </c>
      <c r="EO11" s="97">
        <v>2</v>
      </c>
      <c r="EP11" s="97">
        <v>0</v>
      </c>
      <c r="EQ11" s="97">
        <v>0</v>
      </c>
      <c r="ER11" s="97">
        <v>0</v>
      </c>
      <c r="ES11" s="97">
        <v>0</v>
      </c>
      <c r="ET11" s="97">
        <v>2</v>
      </c>
      <c r="EU11" s="97">
        <v>1</v>
      </c>
      <c r="EV11" s="97">
        <v>1</v>
      </c>
      <c r="EW11" s="97">
        <v>1</v>
      </c>
      <c r="EX11" s="97">
        <v>0</v>
      </c>
      <c r="EY11" s="97">
        <v>1</v>
      </c>
      <c r="EZ11" s="97">
        <v>0</v>
      </c>
      <c r="FA11" s="97">
        <v>1</v>
      </c>
      <c r="FB11" s="97">
        <v>0</v>
      </c>
      <c r="FC11" s="97">
        <v>0</v>
      </c>
      <c r="FD11" s="97">
        <v>1</v>
      </c>
      <c r="FE11" s="97">
        <v>0</v>
      </c>
      <c r="FF11" s="97">
        <v>1</v>
      </c>
      <c r="FG11" s="97">
        <v>15</v>
      </c>
      <c r="FH11" s="99">
        <v>1</v>
      </c>
      <c r="FI11" s="99">
        <v>2</v>
      </c>
      <c r="FJ11" s="97" t="s">
        <v>171</v>
      </c>
      <c r="FK11" s="97" t="s">
        <v>179</v>
      </c>
      <c r="FL11" s="97">
        <v>3</v>
      </c>
      <c r="FM11" s="14" t="s">
        <v>129</v>
      </c>
    </row>
    <row r="12" spans="1:169" ht="15.75" thickBot="1" x14ac:dyDescent="0.3">
      <c r="A12" s="136">
        <v>9</v>
      </c>
      <c r="B12" s="96">
        <v>50027</v>
      </c>
      <c r="C12" s="97">
        <v>3</v>
      </c>
      <c r="D12" s="97">
        <v>2</v>
      </c>
      <c r="E12" s="97">
        <v>2</v>
      </c>
      <c r="F12" s="97">
        <v>3</v>
      </c>
      <c r="G12" s="97">
        <v>0</v>
      </c>
      <c r="H12" s="97">
        <v>0</v>
      </c>
      <c r="I12" s="97">
        <v>0</v>
      </c>
      <c r="J12" s="97">
        <v>2</v>
      </c>
      <c r="K12" s="97">
        <v>3</v>
      </c>
      <c r="L12" s="97">
        <v>1</v>
      </c>
      <c r="M12" s="97">
        <v>0</v>
      </c>
      <c r="N12" s="97">
        <v>0</v>
      </c>
      <c r="O12" s="97">
        <v>0</v>
      </c>
      <c r="P12" s="97">
        <v>0</v>
      </c>
      <c r="Q12" s="97">
        <v>0</v>
      </c>
      <c r="R12" s="97">
        <v>0</v>
      </c>
      <c r="S12" s="97">
        <v>2</v>
      </c>
      <c r="T12" s="97">
        <v>0</v>
      </c>
      <c r="U12" s="97">
        <v>0</v>
      </c>
      <c r="V12" s="97">
        <v>0</v>
      </c>
      <c r="W12" s="97">
        <v>0</v>
      </c>
      <c r="X12" s="97">
        <f t="shared" si="0"/>
        <v>18</v>
      </c>
      <c r="Y12" s="101">
        <v>3</v>
      </c>
      <c r="Z12" s="99">
        <v>2</v>
      </c>
      <c r="AA12" s="97" t="s">
        <v>281</v>
      </c>
      <c r="AB12" s="97" t="s">
        <v>178</v>
      </c>
      <c r="AC12" s="101">
        <v>3</v>
      </c>
      <c r="AD12" s="14" t="s">
        <v>320</v>
      </c>
      <c r="AG12" s="137">
        <v>9</v>
      </c>
      <c r="AH12" s="138">
        <v>60006</v>
      </c>
      <c r="AI12" s="139">
        <v>3</v>
      </c>
      <c r="AJ12" s="139">
        <v>0</v>
      </c>
      <c r="AK12" s="139">
        <v>2</v>
      </c>
      <c r="AL12" s="139">
        <v>3</v>
      </c>
      <c r="AM12" s="139">
        <v>3</v>
      </c>
      <c r="AN12" s="139">
        <v>1</v>
      </c>
      <c r="AO12" s="139">
        <v>0</v>
      </c>
      <c r="AP12" s="139">
        <v>1</v>
      </c>
      <c r="AQ12" s="139">
        <v>1</v>
      </c>
      <c r="AR12" s="139">
        <v>2</v>
      </c>
      <c r="AS12" s="139">
        <v>3</v>
      </c>
      <c r="AT12" s="139">
        <v>1</v>
      </c>
      <c r="AU12" s="139">
        <v>1</v>
      </c>
      <c r="AV12" s="139">
        <v>1</v>
      </c>
      <c r="AW12" s="139">
        <v>0</v>
      </c>
      <c r="AX12" s="139">
        <v>0</v>
      </c>
      <c r="AY12" s="139">
        <v>0</v>
      </c>
      <c r="AZ12" s="139">
        <v>2</v>
      </c>
      <c r="BA12" s="139">
        <v>2</v>
      </c>
      <c r="BB12" s="139">
        <v>1</v>
      </c>
      <c r="BC12" s="139">
        <v>2</v>
      </c>
      <c r="BD12" s="139">
        <v>0</v>
      </c>
      <c r="BE12" s="139">
        <v>1</v>
      </c>
      <c r="BF12" s="139">
        <v>0</v>
      </c>
      <c r="BG12" s="139">
        <v>0</v>
      </c>
      <c r="BH12" s="139">
        <f t="shared" si="1"/>
        <v>30</v>
      </c>
      <c r="BI12" s="141">
        <v>2</v>
      </c>
      <c r="BJ12" s="287">
        <v>3</v>
      </c>
      <c r="BK12" s="139" t="s">
        <v>171</v>
      </c>
      <c r="BL12" s="139" t="s">
        <v>178</v>
      </c>
      <c r="BM12" s="139">
        <v>5</v>
      </c>
      <c r="BN12" s="142" t="s">
        <v>59</v>
      </c>
      <c r="BR12" s="136">
        <v>9</v>
      </c>
      <c r="BS12" s="96">
        <v>70021</v>
      </c>
      <c r="BT12" s="97">
        <v>2</v>
      </c>
      <c r="BU12" s="97">
        <v>0</v>
      </c>
      <c r="BV12" s="97">
        <v>2</v>
      </c>
      <c r="BW12" s="97">
        <v>2</v>
      </c>
      <c r="BX12" s="97">
        <v>0</v>
      </c>
      <c r="BY12" s="97">
        <v>0</v>
      </c>
      <c r="BZ12" s="97">
        <v>0</v>
      </c>
      <c r="CA12" s="106"/>
      <c r="CB12" s="97">
        <v>0</v>
      </c>
      <c r="CC12" s="106"/>
      <c r="CD12" s="97">
        <v>0</v>
      </c>
      <c r="CE12" s="97">
        <v>0</v>
      </c>
      <c r="CF12" s="97">
        <v>0</v>
      </c>
      <c r="CG12" s="97">
        <v>1</v>
      </c>
      <c r="CH12" s="97">
        <v>0</v>
      </c>
      <c r="CI12" s="97">
        <v>0</v>
      </c>
      <c r="CJ12" s="97">
        <v>0</v>
      </c>
      <c r="CK12" s="97">
        <v>0</v>
      </c>
      <c r="CL12" s="97">
        <v>0</v>
      </c>
      <c r="CM12" s="97">
        <v>0</v>
      </c>
      <c r="CN12" s="97">
        <v>1</v>
      </c>
      <c r="CO12" s="97">
        <v>1</v>
      </c>
      <c r="CP12" s="97">
        <v>1</v>
      </c>
      <c r="CQ12" s="97">
        <v>1</v>
      </c>
      <c r="CR12" s="148">
        <v>1</v>
      </c>
      <c r="CS12" s="699">
        <f t="shared" si="2"/>
        <v>12</v>
      </c>
      <c r="CT12" s="357">
        <v>1</v>
      </c>
      <c r="CU12" s="99">
        <v>2</v>
      </c>
      <c r="CV12" s="97" t="s">
        <v>171</v>
      </c>
      <c r="CW12" s="97" t="s">
        <v>178</v>
      </c>
      <c r="CX12" s="97">
        <v>4</v>
      </c>
      <c r="CY12" s="191" t="s">
        <v>87</v>
      </c>
      <c r="DA12" s="136">
        <v>9</v>
      </c>
      <c r="DB12" s="96">
        <v>80023</v>
      </c>
      <c r="DC12" s="97">
        <v>3</v>
      </c>
      <c r="DD12" s="97">
        <v>1</v>
      </c>
      <c r="DE12" s="97">
        <v>2</v>
      </c>
      <c r="DF12" s="97">
        <v>0</v>
      </c>
      <c r="DG12" s="97">
        <v>0</v>
      </c>
      <c r="DH12" s="97">
        <v>0</v>
      </c>
      <c r="DI12" s="97">
        <v>2</v>
      </c>
      <c r="DJ12" s="97">
        <v>0</v>
      </c>
      <c r="DK12" s="97">
        <v>0</v>
      </c>
      <c r="DL12" s="97">
        <v>0</v>
      </c>
      <c r="DM12" s="97">
        <v>0</v>
      </c>
      <c r="DN12" s="97">
        <v>0</v>
      </c>
      <c r="DO12" s="98"/>
      <c r="DP12" s="97">
        <v>0</v>
      </c>
      <c r="DQ12" s="97">
        <v>0</v>
      </c>
      <c r="DR12" s="97">
        <v>0</v>
      </c>
      <c r="DS12" s="97">
        <v>0</v>
      </c>
      <c r="DT12" s="97">
        <v>0</v>
      </c>
      <c r="DU12" s="98"/>
      <c r="DV12" s="97">
        <v>2</v>
      </c>
      <c r="DW12" s="97">
        <v>3</v>
      </c>
      <c r="DX12" s="97">
        <v>1</v>
      </c>
      <c r="DY12" s="97">
        <v>0</v>
      </c>
      <c r="DZ12" s="97">
        <v>0</v>
      </c>
      <c r="EA12" s="97">
        <v>2</v>
      </c>
      <c r="EB12" s="97">
        <v>16</v>
      </c>
      <c r="EC12" s="99">
        <v>1</v>
      </c>
      <c r="ED12" s="99">
        <v>2</v>
      </c>
      <c r="EE12" s="97" t="s">
        <v>281</v>
      </c>
      <c r="EF12" s="97" t="s">
        <v>178</v>
      </c>
      <c r="EG12" s="97">
        <v>4</v>
      </c>
      <c r="EH12" s="14" t="s">
        <v>105</v>
      </c>
      <c r="EJ12" s="137">
        <v>9</v>
      </c>
      <c r="EK12" s="138">
        <v>90006</v>
      </c>
      <c r="EL12" s="139">
        <v>2</v>
      </c>
      <c r="EM12" s="139">
        <v>0</v>
      </c>
      <c r="EN12" s="139">
        <v>2</v>
      </c>
      <c r="EO12" s="139">
        <v>0</v>
      </c>
      <c r="EP12" s="139">
        <v>2</v>
      </c>
      <c r="EQ12" s="139">
        <v>2</v>
      </c>
      <c r="ER12" s="139">
        <v>3</v>
      </c>
      <c r="ES12" s="139">
        <v>0</v>
      </c>
      <c r="ET12" s="139">
        <v>2</v>
      </c>
      <c r="EU12" s="139">
        <v>1</v>
      </c>
      <c r="EV12" s="139">
        <v>1</v>
      </c>
      <c r="EW12" s="139">
        <v>0</v>
      </c>
      <c r="EX12" s="139">
        <v>0</v>
      </c>
      <c r="EY12" s="139">
        <v>1</v>
      </c>
      <c r="EZ12" s="139">
        <v>1</v>
      </c>
      <c r="FA12" s="139">
        <v>0</v>
      </c>
      <c r="FB12" s="139">
        <v>1</v>
      </c>
      <c r="FC12" s="139">
        <v>2</v>
      </c>
      <c r="FD12" s="139">
        <v>1</v>
      </c>
      <c r="FE12" s="139">
        <v>1</v>
      </c>
      <c r="FF12" s="139">
        <v>1</v>
      </c>
      <c r="FG12" s="139">
        <v>23</v>
      </c>
      <c r="FH12" s="141">
        <v>2</v>
      </c>
      <c r="FI12" s="141">
        <v>2</v>
      </c>
      <c r="FJ12" s="139" t="s">
        <v>171</v>
      </c>
      <c r="FK12" s="139" t="s">
        <v>179</v>
      </c>
      <c r="FL12" s="139">
        <v>4</v>
      </c>
      <c r="FM12" s="142" t="s">
        <v>119</v>
      </c>
    </row>
    <row r="13" spans="1:169" x14ac:dyDescent="0.25">
      <c r="A13" s="136">
        <v>10</v>
      </c>
      <c r="B13" s="96">
        <v>50031</v>
      </c>
      <c r="C13" s="97">
        <v>2</v>
      </c>
      <c r="D13" s="97">
        <v>2</v>
      </c>
      <c r="E13" s="97">
        <v>2</v>
      </c>
      <c r="F13" s="97">
        <v>1</v>
      </c>
      <c r="G13" s="97">
        <v>3</v>
      </c>
      <c r="H13" s="97">
        <v>0</v>
      </c>
      <c r="I13" s="97">
        <v>0</v>
      </c>
      <c r="J13" s="97">
        <v>1</v>
      </c>
      <c r="K13" s="97">
        <v>2</v>
      </c>
      <c r="L13" s="97">
        <v>0</v>
      </c>
      <c r="M13" s="97">
        <v>0</v>
      </c>
      <c r="N13" s="97">
        <v>0</v>
      </c>
      <c r="O13" s="97">
        <v>0</v>
      </c>
      <c r="P13" s="97">
        <v>0</v>
      </c>
      <c r="Q13" s="97">
        <v>0</v>
      </c>
      <c r="R13" s="97">
        <v>0</v>
      </c>
      <c r="S13" s="97">
        <v>2</v>
      </c>
      <c r="T13" s="97">
        <v>1</v>
      </c>
      <c r="U13" s="97">
        <v>0</v>
      </c>
      <c r="V13" s="97">
        <v>1</v>
      </c>
      <c r="W13" s="97">
        <v>1</v>
      </c>
      <c r="X13" s="97">
        <f t="shared" si="0"/>
        <v>18</v>
      </c>
      <c r="Y13" s="101">
        <v>3</v>
      </c>
      <c r="Z13" s="99">
        <v>2</v>
      </c>
      <c r="AA13" s="97" t="s">
        <v>281</v>
      </c>
      <c r="AB13" s="97" t="s">
        <v>178</v>
      </c>
      <c r="AC13" s="101">
        <v>3</v>
      </c>
      <c r="AD13" s="14" t="s">
        <v>323</v>
      </c>
      <c r="AG13" s="132">
        <v>10</v>
      </c>
      <c r="AH13" s="133">
        <v>60009</v>
      </c>
      <c r="AI13" s="134">
        <v>4</v>
      </c>
      <c r="AJ13" s="134">
        <v>3</v>
      </c>
      <c r="AK13" s="134">
        <v>2</v>
      </c>
      <c r="AL13" s="134">
        <v>3</v>
      </c>
      <c r="AM13" s="134">
        <v>3</v>
      </c>
      <c r="AN13" s="134">
        <v>0</v>
      </c>
      <c r="AO13" s="134">
        <v>3</v>
      </c>
      <c r="AP13" s="134">
        <v>1</v>
      </c>
      <c r="AQ13" s="134">
        <v>1</v>
      </c>
      <c r="AR13" s="134">
        <v>2</v>
      </c>
      <c r="AS13" s="134">
        <v>2</v>
      </c>
      <c r="AT13" s="134">
        <v>0</v>
      </c>
      <c r="AU13" s="134">
        <v>1</v>
      </c>
      <c r="AV13" s="134">
        <v>1</v>
      </c>
      <c r="AW13" s="134">
        <v>2</v>
      </c>
      <c r="AX13" s="134">
        <v>1</v>
      </c>
      <c r="AY13" s="134">
        <v>1</v>
      </c>
      <c r="AZ13" s="134">
        <v>0</v>
      </c>
      <c r="BA13" s="134">
        <v>0</v>
      </c>
      <c r="BB13" s="134">
        <v>1</v>
      </c>
      <c r="BC13" s="134">
        <v>2</v>
      </c>
      <c r="BD13" s="134">
        <v>0</v>
      </c>
      <c r="BE13" s="134">
        <v>0</v>
      </c>
      <c r="BF13" s="134">
        <v>1</v>
      </c>
      <c r="BG13" s="134">
        <v>2</v>
      </c>
      <c r="BH13" s="134">
        <f t="shared" si="1"/>
        <v>36</v>
      </c>
      <c r="BI13" s="135">
        <v>1</v>
      </c>
      <c r="BJ13" s="286">
        <v>4</v>
      </c>
      <c r="BK13" s="134" t="s">
        <v>171</v>
      </c>
      <c r="BL13" s="134" t="s">
        <v>178</v>
      </c>
      <c r="BM13" s="134">
        <v>5</v>
      </c>
      <c r="BN13" s="44" t="s">
        <v>62</v>
      </c>
      <c r="BR13" s="136">
        <v>10</v>
      </c>
      <c r="BS13" s="96">
        <v>70006</v>
      </c>
      <c r="BT13" s="97">
        <v>3</v>
      </c>
      <c r="BU13" s="97">
        <v>2</v>
      </c>
      <c r="BV13" s="97">
        <v>2</v>
      </c>
      <c r="BW13" s="97">
        <v>0</v>
      </c>
      <c r="BX13" s="97">
        <v>0</v>
      </c>
      <c r="BY13" s="97">
        <v>0</v>
      </c>
      <c r="BZ13" s="97">
        <v>0</v>
      </c>
      <c r="CA13" s="97">
        <v>1</v>
      </c>
      <c r="CB13" s="97">
        <v>0</v>
      </c>
      <c r="CC13" s="106"/>
      <c r="CD13" s="97">
        <v>0</v>
      </c>
      <c r="CE13" s="97">
        <v>0</v>
      </c>
      <c r="CF13" s="97">
        <v>0</v>
      </c>
      <c r="CG13" s="97">
        <v>0</v>
      </c>
      <c r="CH13" s="97">
        <v>0</v>
      </c>
      <c r="CI13" s="97">
        <v>1</v>
      </c>
      <c r="CJ13" s="97">
        <v>0</v>
      </c>
      <c r="CK13" s="97">
        <v>0</v>
      </c>
      <c r="CL13" s="97">
        <v>0</v>
      </c>
      <c r="CM13" s="97">
        <v>0</v>
      </c>
      <c r="CN13" s="97">
        <v>0</v>
      </c>
      <c r="CO13" s="97">
        <v>1</v>
      </c>
      <c r="CP13" s="97">
        <v>1</v>
      </c>
      <c r="CQ13" s="97">
        <v>1</v>
      </c>
      <c r="CR13" s="148">
        <v>2</v>
      </c>
      <c r="CS13" s="699">
        <f t="shared" si="2"/>
        <v>14</v>
      </c>
      <c r="CT13" s="357">
        <v>1</v>
      </c>
      <c r="CU13" s="99">
        <v>2</v>
      </c>
      <c r="CV13" s="97" t="s">
        <v>171</v>
      </c>
      <c r="CW13" s="97" t="s">
        <v>178</v>
      </c>
      <c r="CX13" s="97">
        <v>3</v>
      </c>
      <c r="CY13" s="191" t="s">
        <v>72</v>
      </c>
      <c r="DA13" s="136">
        <v>10</v>
      </c>
      <c r="DB13" s="96">
        <v>80025</v>
      </c>
      <c r="DC13" s="97">
        <v>2</v>
      </c>
      <c r="DD13" s="97">
        <v>0</v>
      </c>
      <c r="DE13" s="97">
        <v>2</v>
      </c>
      <c r="DF13" s="97">
        <v>0</v>
      </c>
      <c r="DG13" s="97">
        <v>0</v>
      </c>
      <c r="DH13" s="97">
        <v>0</v>
      </c>
      <c r="DI13" s="97">
        <v>0</v>
      </c>
      <c r="DJ13" s="97">
        <v>0</v>
      </c>
      <c r="DK13" s="97">
        <v>0</v>
      </c>
      <c r="DL13" s="97">
        <v>0</v>
      </c>
      <c r="DM13" s="97">
        <v>0</v>
      </c>
      <c r="DN13" s="97">
        <v>2</v>
      </c>
      <c r="DO13" s="97">
        <v>0</v>
      </c>
      <c r="DP13" s="97">
        <v>0</v>
      </c>
      <c r="DQ13" s="97">
        <v>0</v>
      </c>
      <c r="DR13" s="97">
        <v>2</v>
      </c>
      <c r="DS13" s="97">
        <v>0</v>
      </c>
      <c r="DT13" s="97">
        <v>0</v>
      </c>
      <c r="DU13" s="97">
        <v>0</v>
      </c>
      <c r="DV13" s="97">
        <v>2</v>
      </c>
      <c r="DW13" s="97">
        <v>2</v>
      </c>
      <c r="DX13" s="97">
        <v>0</v>
      </c>
      <c r="DY13" s="97">
        <v>1</v>
      </c>
      <c r="DZ13" s="97">
        <v>1</v>
      </c>
      <c r="EA13" s="97">
        <v>2</v>
      </c>
      <c r="EB13" s="97">
        <v>16</v>
      </c>
      <c r="EC13" s="99">
        <v>1</v>
      </c>
      <c r="ED13" s="99">
        <v>2</v>
      </c>
      <c r="EE13" s="97" t="s">
        <v>281</v>
      </c>
      <c r="EF13" s="97" t="s">
        <v>179</v>
      </c>
      <c r="EG13" s="97">
        <v>4</v>
      </c>
      <c r="EH13" s="14" t="s">
        <v>107</v>
      </c>
      <c r="EJ13" s="132">
        <v>10</v>
      </c>
      <c r="EK13" s="133">
        <v>90001</v>
      </c>
      <c r="EL13" s="134">
        <v>2</v>
      </c>
      <c r="EM13" s="134">
        <v>0</v>
      </c>
      <c r="EN13" s="134">
        <v>2</v>
      </c>
      <c r="EO13" s="134">
        <v>3</v>
      </c>
      <c r="EP13" s="134">
        <v>0</v>
      </c>
      <c r="EQ13" s="134">
        <v>0</v>
      </c>
      <c r="ER13" s="134">
        <v>3</v>
      </c>
      <c r="ES13" s="134">
        <v>2</v>
      </c>
      <c r="ET13" s="134">
        <v>2</v>
      </c>
      <c r="EU13" s="134">
        <v>0</v>
      </c>
      <c r="EV13" s="134">
        <v>0</v>
      </c>
      <c r="EW13" s="134">
        <v>2</v>
      </c>
      <c r="EX13" s="134">
        <v>1</v>
      </c>
      <c r="EY13" s="134">
        <v>1</v>
      </c>
      <c r="EZ13" s="134">
        <v>1</v>
      </c>
      <c r="FA13" s="134">
        <v>1</v>
      </c>
      <c r="FB13" s="134">
        <v>0</v>
      </c>
      <c r="FC13" s="134">
        <v>2</v>
      </c>
      <c r="FD13" s="134">
        <v>1</v>
      </c>
      <c r="FE13" s="134">
        <v>1</v>
      </c>
      <c r="FF13" s="134">
        <v>1</v>
      </c>
      <c r="FG13" s="134">
        <v>25</v>
      </c>
      <c r="FH13" s="135">
        <v>2</v>
      </c>
      <c r="FI13" s="135">
        <v>3</v>
      </c>
      <c r="FJ13" s="134" t="s">
        <v>171</v>
      </c>
      <c r="FK13" s="134" t="s">
        <v>178</v>
      </c>
      <c r="FL13" s="134">
        <v>5</v>
      </c>
      <c r="FM13" s="44" t="s">
        <v>114</v>
      </c>
    </row>
    <row r="14" spans="1:169" x14ac:dyDescent="0.25">
      <c r="A14" s="136">
        <v>11</v>
      </c>
      <c r="B14" s="96">
        <v>50011</v>
      </c>
      <c r="C14" s="97">
        <v>3</v>
      </c>
      <c r="D14" s="97">
        <v>0</v>
      </c>
      <c r="E14" s="97">
        <v>2</v>
      </c>
      <c r="F14" s="97">
        <v>2</v>
      </c>
      <c r="G14" s="97">
        <v>3</v>
      </c>
      <c r="H14" s="97">
        <v>1</v>
      </c>
      <c r="I14" s="97">
        <v>1</v>
      </c>
      <c r="J14" s="97">
        <v>1</v>
      </c>
      <c r="K14" s="97">
        <v>3</v>
      </c>
      <c r="L14" s="97">
        <v>1</v>
      </c>
      <c r="M14" s="97">
        <v>0</v>
      </c>
      <c r="N14" s="97">
        <v>0</v>
      </c>
      <c r="O14" s="97">
        <v>0</v>
      </c>
      <c r="P14" s="97">
        <v>0</v>
      </c>
      <c r="Q14" s="97">
        <v>0</v>
      </c>
      <c r="R14" s="97">
        <v>0</v>
      </c>
      <c r="S14" s="97">
        <v>0</v>
      </c>
      <c r="T14" s="97">
        <v>0</v>
      </c>
      <c r="U14" s="97">
        <v>0</v>
      </c>
      <c r="V14" s="97">
        <v>1</v>
      </c>
      <c r="W14" s="97">
        <v>1</v>
      </c>
      <c r="X14" s="97">
        <f t="shared" si="0"/>
        <v>19</v>
      </c>
      <c r="Y14" s="103">
        <v>3</v>
      </c>
      <c r="Z14" s="99">
        <v>2</v>
      </c>
      <c r="AA14" s="97" t="s">
        <v>279</v>
      </c>
      <c r="AB14" s="97" t="s">
        <v>178</v>
      </c>
      <c r="AC14" s="97">
        <v>4</v>
      </c>
      <c r="AD14" s="14" t="s">
        <v>311</v>
      </c>
      <c r="AG14" s="136">
        <v>11</v>
      </c>
      <c r="AH14" s="96">
        <v>60010</v>
      </c>
      <c r="AI14" s="97">
        <v>3</v>
      </c>
      <c r="AJ14" s="97">
        <v>3</v>
      </c>
      <c r="AK14" s="97">
        <v>2</v>
      </c>
      <c r="AL14" s="97">
        <v>3</v>
      </c>
      <c r="AM14" s="97">
        <v>3</v>
      </c>
      <c r="AN14" s="97">
        <v>2</v>
      </c>
      <c r="AO14" s="97">
        <v>1</v>
      </c>
      <c r="AP14" s="97">
        <v>1</v>
      </c>
      <c r="AQ14" s="97">
        <v>1</v>
      </c>
      <c r="AR14" s="97">
        <v>2</v>
      </c>
      <c r="AS14" s="97">
        <v>3</v>
      </c>
      <c r="AT14" s="97">
        <v>2</v>
      </c>
      <c r="AU14" s="97">
        <v>1</v>
      </c>
      <c r="AV14" s="97">
        <v>0</v>
      </c>
      <c r="AW14" s="97">
        <v>2</v>
      </c>
      <c r="AX14" s="97">
        <v>1</v>
      </c>
      <c r="AY14" s="97">
        <v>0</v>
      </c>
      <c r="AZ14" s="97">
        <v>1</v>
      </c>
      <c r="BA14" s="97">
        <v>2</v>
      </c>
      <c r="BB14" s="97">
        <v>1</v>
      </c>
      <c r="BC14" s="97">
        <v>2</v>
      </c>
      <c r="BD14" s="97">
        <v>0</v>
      </c>
      <c r="BE14" s="97">
        <v>0</v>
      </c>
      <c r="BF14" s="97">
        <v>0</v>
      </c>
      <c r="BG14" s="97">
        <v>0</v>
      </c>
      <c r="BH14" s="97">
        <f t="shared" si="1"/>
        <v>36</v>
      </c>
      <c r="BI14" s="99">
        <v>2</v>
      </c>
      <c r="BJ14" s="283">
        <v>4</v>
      </c>
      <c r="BK14" s="97" t="s">
        <v>171</v>
      </c>
      <c r="BL14" s="97" t="s">
        <v>179</v>
      </c>
      <c r="BM14" s="97">
        <v>5</v>
      </c>
      <c r="BN14" s="14" t="s">
        <v>63</v>
      </c>
      <c r="BR14" s="136">
        <v>11</v>
      </c>
      <c r="BS14" s="96">
        <v>70009</v>
      </c>
      <c r="BT14" s="97">
        <v>2</v>
      </c>
      <c r="BU14" s="97">
        <v>2</v>
      </c>
      <c r="BV14" s="97">
        <v>2</v>
      </c>
      <c r="BW14" s="97">
        <v>0</v>
      </c>
      <c r="BX14" s="97">
        <v>0</v>
      </c>
      <c r="BY14" s="97">
        <v>0</v>
      </c>
      <c r="BZ14" s="97">
        <v>0</v>
      </c>
      <c r="CA14" s="106"/>
      <c r="CB14" s="97">
        <v>0</v>
      </c>
      <c r="CC14" s="106"/>
      <c r="CD14" s="97">
        <v>0</v>
      </c>
      <c r="CE14" s="97">
        <v>1</v>
      </c>
      <c r="CF14" s="97">
        <v>0</v>
      </c>
      <c r="CG14" s="97">
        <v>0</v>
      </c>
      <c r="CH14" s="97">
        <v>0</v>
      </c>
      <c r="CI14" s="97">
        <v>2</v>
      </c>
      <c r="CJ14" s="97">
        <v>0</v>
      </c>
      <c r="CK14" s="97">
        <v>1</v>
      </c>
      <c r="CL14" s="97">
        <v>0</v>
      </c>
      <c r="CM14" s="97">
        <v>0</v>
      </c>
      <c r="CN14" s="97">
        <v>0</v>
      </c>
      <c r="CO14" s="97">
        <v>0</v>
      </c>
      <c r="CP14" s="97">
        <v>1</v>
      </c>
      <c r="CQ14" s="97">
        <v>1</v>
      </c>
      <c r="CR14" s="148">
        <v>2</v>
      </c>
      <c r="CS14" s="699">
        <f t="shared" si="2"/>
        <v>14</v>
      </c>
      <c r="CT14" s="357">
        <v>2</v>
      </c>
      <c r="CU14" s="99">
        <v>2</v>
      </c>
      <c r="CV14" s="97" t="s">
        <v>171</v>
      </c>
      <c r="CW14" s="97" t="s">
        <v>179</v>
      </c>
      <c r="CX14" s="97">
        <v>4</v>
      </c>
      <c r="CY14" s="191" t="s">
        <v>75</v>
      </c>
      <c r="DA14" s="136">
        <v>11</v>
      </c>
      <c r="DB14" s="96">
        <v>80026</v>
      </c>
      <c r="DC14" s="97">
        <v>2</v>
      </c>
      <c r="DD14" s="97">
        <v>1</v>
      </c>
      <c r="DE14" s="97">
        <v>2</v>
      </c>
      <c r="DF14" s="97">
        <v>0</v>
      </c>
      <c r="DG14" s="97">
        <v>0</v>
      </c>
      <c r="DH14" s="97">
        <v>0</v>
      </c>
      <c r="DI14" s="97">
        <v>0</v>
      </c>
      <c r="DJ14" s="97">
        <v>0</v>
      </c>
      <c r="DK14" s="97">
        <v>0</v>
      </c>
      <c r="DL14" s="97">
        <v>0</v>
      </c>
      <c r="DM14" s="97">
        <v>0</v>
      </c>
      <c r="DN14" s="97">
        <v>2</v>
      </c>
      <c r="DO14" s="97">
        <v>0</v>
      </c>
      <c r="DP14" s="97">
        <v>0</v>
      </c>
      <c r="DQ14" s="97">
        <v>0</v>
      </c>
      <c r="DR14" s="97">
        <v>1</v>
      </c>
      <c r="DS14" s="97">
        <v>0</v>
      </c>
      <c r="DT14" s="97">
        <v>0</v>
      </c>
      <c r="DU14" s="97">
        <v>0</v>
      </c>
      <c r="DV14" s="97">
        <v>2</v>
      </c>
      <c r="DW14" s="97">
        <v>3</v>
      </c>
      <c r="DX14" s="97">
        <v>1</v>
      </c>
      <c r="DY14" s="97">
        <v>0</v>
      </c>
      <c r="DZ14" s="97">
        <v>0</v>
      </c>
      <c r="EA14" s="97">
        <v>2</v>
      </c>
      <c r="EB14" s="97">
        <v>16</v>
      </c>
      <c r="EC14" s="99">
        <v>1</v>
      </c>
      <c r="ED14" s="99">
        <v>2</v>
      </c>
      <c r="EE14" s="97" t="s">
        <v>281</v>
      </c>
      <c r="EF14" s="97" t="s">
        <v>178</v>
      </c>
      <c r="EG14" s="97">
        <v>3</v>
      </c>
      <c r="EH14" s="14" t="s">
        <v>108</v>
      </c>
      <c r="EJ14" s="136">
        <v>11</v>
      </c>
      <c r="EK14" s="96">
        <v>90015</v>
      </c>
      <c r="EL14" s="97">
        <v>3</v>
      </c>
      <c r="EM14" s="97">
        <v>2</v>
      </c>
      <c r="EN14" s="97">
        <v>2</v>
      </c>
      <c r="EO14" s="97">
        <v>2</v>
      </c>
      <c r="EP14" s="97">
        <v>0</v>
      </c>
      <c r="EQ14" s="97">
        <v>2</v>
      </c>
      <c r="ER14" s="97">
        <v>2</v>
      </c>
      <c r="ES14" s="97">
        <v>1</v>
      </c>
      <c r="ET14" s="97">
        <v>2</v>
      </c>
      <c r="EU14" s="97">
        <v>1</v>
      </c>
      <c r="EV14" s="97">
        <v>0</v>
      </c>
      <c r="EW14" s="97">
        <v>2</v>
      </c>
      <c r="EX14" s="97">
        <v>0</v>
      </c>
      <c r="EY14" s="97">
        <v>1</v>
      </c>
      <c r="EZ14" s="97">
        <v>1</v>
      </c>
      <c r="FA14" s="97">
        <v>1</v>
      </c>
      <c r="FB14" s="97">
        <v>0</v>
      </c>
      <c r="FC14" s="97">
        <v>2</v>
      </c>
      <c r="FD14" s="97">
        <v>0</v>
      </c>
      <c r="FE14" s="97">
        <v>1</v>
      </c>
      <c r="FF14" s="97">
        <v>1</v>
      </c>
      <c r="FG14" s="97">
        <v>26</v>
      </c>
      <c r="FH14" s="99">
        <v>2</v>
      </c>
      <c r="FI14" s="99">
        <v>3</v>
      </c>
      <c r="FJ14" s="97" t="s">
        <v>171</v>
      </c>
      <c r="FK14" s="97" t="s">
        <v>179</v>
      </c>
      <c r="FL14" s="97">
        <v>5</v>
      </c>
      <c r="FM14" s="14" t="s">
        <v>128</v>
      </c>
    </row>
    <row r="15" spans="1:169" x14ac:dyDescent="0.25">
      <c r="A15" s="136">
        <v>12</v>
      </c>
      <c r="B15" s="96">
        <v>50033</v>
      </c>
      <c r="C15" s="97">
        <v>3</v>
      </c>
      <c r="D15" s="97">
        <v>1</v>
      </c>
      <c r="E15" s="97">
        <v>2</v>
      </c>
      <c r="F15" s="97">
        <v>1</v>
      </c>
      <c r="G15" s="97">
        <v>1</v>
      </c>
      <c r="H15" s="97">
        <v>0</v>
      </c>
      <c r="I15" s="97">
        <v>0</v>
      </c>
      <c r="J15" s="97">
        <v>2</v>
      </c>
      <c r="K15" s="97">
        <v>3</v>
      </c>
      <c r="L15" s="97">
        <v>1</v>
      </c>
      <c r="M15" s="97">
        <v>0</v>
      </c>
      <c r="N15" s="97">
        <v>0</v>
      </c>
      <c r="O15" s="97">
        <v>1</v>
      </c>
      <c r="P15" s="97">
        <v>1</v>
      </c>
      <c r="Q15" s="97">
        <v>0</v>
      </c>
      <c r="R15" s="97">
        <v>0</v>
      </c>
      <c r="S15" s="97">
        <v>2</v>
      </c>
      <c r="T15" s="97">
        <v>1</v>
      </c>
      <c r="U15" s="97">
        <v>1</v>
      </c>
      <c r="V15" s="97">
        <v>0</v>
      </c>
      <c r="W15" s="97">
        <v>1</v>
      </c>
      <c r="X15" s="97">
        <f t="shared" si="0"/>
        <v>21</v>
      </c>
      <c r="Y15" s="103">
        <v>3</v>
      </c>
      <c r="Z15" s="99">
        <v>1</v>
      </c>
      <c r="AA15" s="97" t="s">
        <v>281</v>
      </c>
      <c r="AB15" s="97" t="s">
        <v>179</v>
      </c>
      <c r="AC15" s="97">
        <v>4</v>
      </c>
      <c r="AD15" s="14" t="s">
        <v>326</v>
      </c>
      <c r="AG15" s="136">
        <v>12</v>
      </c>
      <c r="AH15" s="96">
        <v>60012</v>
      </c>
      <c r="AI15" s="97">
        <v>2</v>
      </c>
      <c r="AJ15" s="97">
        <v>3</v>
      </c>
      <c r="AK15" s="97">
        <v>2</v>
      </c>
      <c r="AL15" s="97">
        <v>3</v>
      </c>
      <c r="AM15" s="97">
        <v>3</v>
      </c>
      <c r="AN15" s="97">
        <v>0</v>
      </c>
      <c r="AO15" s="97">
        <v>0</v>
      </c>
      <c r="AP15" s="97">
        <v>1</v>
      </c>
      <c r="AQ15" s="97">
        <v>1</v>
      </c>
      <c r="AR15" s="97">
        <v>2</v>
      </c>
      <c r="AS15" s="97">
        <v>3</v>
      </c>
      <c r="AT15" s="97">
        <v>2</v>
      </c>
      <c r="AU15" s="97">
        <v>1</v>
      </c>
      <c r="AV15" s="97">
        <v>1</v>
      </c>
      <c r="AW15" s="97">
        <v>2</v>
      </c>
      <c r="AX15" s="97">
        <v>1</v>
      </c>
      <c r="AY15" s="97">
        <v>0</v>
      </c>
      <c r="AZ15" s="97">
        <v>3</v>
      </c>
      <c r="BA15" s="97">
        <v>2</v>
      </c>
      <c r="BB15" s="97">
        <v>1</v>
      </c>
      <c r="BC15" s="97">
        <v>2</v>
      </c>
      <c r="BD15" s="97">
        <v>0</v>
      </c>
      <c r="BE15" s="97">
        <v>1</v>
      </c>
      <c r="BF15" s="97">
        <v>0</v>
      </c>
      <c r="BG15" s="97">
        <v>0</v>
      </c>
      <c r="BH15" s="97">
        <f t="shared" si="1"/>
        <v>36</v>
      </c>
      <c r="BI15" s="99">
        <v>2</v>
      </c>
      <c r="BJ15" s="100">
        <v>4</v>
      </c>
      <c r="BK15" s="97" t="s">
        <v>171</v>
      </c>
      <c r="BL15" s="97" t="s">
        <v>178</v>
      </c>
      <c r="BM15" s="101">
        <v>4</v>
      </c>
      <c r="BN15" s="14" t="s">
        <v>65</v>
      </c>
      <c r="BR15" s="136">
        <v>12</v>
      </c>
      <c r="BS15" s="96">
        <v>70016</v>
      </c>
      <c r="BT15" s="97">
        <v>2</v>
      </c>
      <c r="BU15" s="97">
        <v>2</v>
      </c>
      <c r="BV15" s="97">
        <v>0</v>
      </c>
      <c r="BW15" s="97">
        <v>1</v>
      </c>
      <c r="BX15" s="97">
        <v>0</v>
      </c>
      <c r="BY15" s="97">
        <v>0</v>
      </c>
      <c r="BZ15" s="97">
        <v>0</v>
      </c>
      <c r="CA15" s="106"/>
      <c r="CB15" s="97">
        <v>0</v>
      </c>
      <c r="CC15" s="106"/>
      <c r="CD15" s="97">
        <v>1</v>
      </c>
      <c r="CE15" s="97">
        <v>1</v>
      </c>
      <c r="CF15" s="97">
        <v>0</v>
      </c>
      <c r="CG15" s="97">
        <v>0</v>
      </c>
      <c r="CH15" s="97">
        <v>0</v>
      </c>
      <c r="CI15" s="97">
        <v>2</v>
      </c>
      <c r="CJ15" s="97">
        <v>0</v>
      </c>
      <c r="CK15" s="97">
        <v>1</v>
      </c>
      <c r="CL15" s="97">
        <v>1</v>
      </c>
      <c r="CM15" s="97">
        <v>0</v>
      </c>
      <c r="CN15" s="97">
        <v>0</v>
      </c>
      <c r="CO15" s="97">
        <v>1</v>
      </c>
      <c r="CP15" s="97">
        <v>1</v>
      </c>
      <c r="CQ15" s="97">
        <v>1</v>
      </c>
      <c r="CR15" s="148">
        <v>0</v>
      </c>
      <c r="CS15" s="699">
        <f t="shared" si="2"/>
        <v>14</v>
      </c>
      <c r="CT15" s="357">
        <v>2</v>
      </c>
      <c r="CU15" s="99">
        <v>2</v>
      </c>
      <c r="CV15" s="97" t="s">
        <v>171</v>
      </c>
      <c r="CW15" s="97" t="s">
        <v>178</v>
      </c>
      <c r="CX15" s="97">
        <v>3</v>
      </c>
      <c r="CY15" s="191" t="s">
        <v>81</v>
      </c>
      <c r="DA15" s="136">
        <v>12</v>
      </c>
      <c r="DB15" s="96">
        <v>80004</v>
      </c>
      <c r="DC15" s="97">
        <v>3</v>
      </c>
      <c r="DD15" s="97">
        <v>0</v>
      </c>
      <c r="DE15" s="97">
        <v>2</v>
      </c>
      <c r="DF15" s="97">
        <v>0</v>
      </c>
      <c r="DG15" s="97">
        <v>0</v>
      </c>
      <c r="DH15" s="97">
        <v>0</v>
      </c>
      <c r="DI15" s="97">
        <v>0</v>
      </c>
      <c r="DJ15" s="97">
        <v>0</v>
      </c>
      <c r="DK15" s="97">
        <v>0</v>
      </c>
      <c r="DL15" s="97">
        <v>0</v>
      </c>
      <c r="DM15" s="97">
        <v>0</v>
      </c>
      <c r="DN15" s="97">
        <v>2</v>
      </c>
      <c r="DO15" s="97">
        <v>1</v>
      </c>
      <c r="DP15" s="97">
        <v>0</v>
      </c>
      <c r="DQ15" s="97">
        <v>0</v>
      </c>
      <c r="DR15" s="97">
        <v>2</v>
      </c>
      <c r="DS15" s="97">
        <v>0</v>
      </c>
      <c r="DT15" s="97">
        <v>0</v>
      </c>
      <c r="DU15" s="97">
        <v>1</v>
      </c>
      <c r="DV15" s="97">
        <v>2</v>
      </c>
      <c r="DW15" s="97">
        <v>2</v>
      </c>
      <c r="DX15" s="97">
        <v>1</v>
      </c>
      <c r="DY15" s="97">
        <v>1</v>
      </c>
      <c r="DZ15" s="97">
        <v>0</v>
      </c>
      <c r="EA15" s="97">
        <v>0</v>
      </c>
      <c r="EB15" s="97">
        <v>17</v>
      </c>
      <c r="EC15" s="99">
        <v>2</v>
      </c>
      <c r="ED15" s="99">
        <v>2</v>
      </c>
      <c r="EE15" s="97" t="s">
        <v>279</v>
      </c>
      <c r="EF15" s="97" t="s">
        <v>179</v>
      </c>
      <c r="EG15" s="97">
        <v>4</v>
      </c>
      <c r="EH15" s="14" t="s">
        <v>93</v>
      </c>
      <c r="EJ15" s="136">
        <v>12</v>
      </c>
      <c r="EK15" s="96">
        <v>90005</v>
      </c>
      <c r="EL15" s="97">
        <v>1</v>
      </c>
      <c r="EM15" s="97">
        <v>0</v>
      </c>
      <c r="EN15" s="97">
        <v>2</v>
      </c>
      <c r="EO15" s="97">
        <v>3</v>
      </c>
      <c r="EP15" s="97">
        <v>2</v>
      </c>
      <c r="EQ15" s="97">
        <v>2</v>
      </c>
      <c r="ER15" s="97">
        <v>4</v>
      </c>
      <c r="ES15" s="97">
        <v>1</v>
      </c>
      <c r="ET15" s="97">
        <v>1</v>
      </c>
      <c r="EU15" s="97">
        <v>1</v>
      </c>
      <c r="EV15" s="97">
        <v>1</v>
      </c>
      <c r="EW15" s="97">
        <v>0</v>
      </c>
      <c r="EX15" s="97">
        <v>0</v>
      </c>
      <c r="EY15" s="97">
        <v>1</v>
      </c>
      <c r="EZ15" s="97">
        <v>0</v>
      </c>
      <c r="FA15" s="97">
        <v>0</v>
      </c>
      <c r="FB15" s="97">
        <v>1</v>
      </c>
      <c r="FC15" s="97">
        <v>2</v>
      </c>
      <c r="FD15" s="97">
        <v>2</v>
      </c>
      <c r="FE15" s="97">
        <v>2</v>
      </c>
      <c r="FF15" s="97">
        <v>1</v>
      </c>
      <c r="FG15" s="97">
        <v>27</v>
      </c>
      <c r="FH15" s="99">
        <v>2</v>
      </c>
      <c r="FI15" s="99">
        <v>3</v>
      </c>
      <c r="FJ15" s="97" t="s">
        <v>171</v>
      </c>
      <c r="FK15" s="97" t="s">
        <v>178</v>
      </c>
      <c r="FL15" s="97">
        <v>5</v>
      </c>
      <c r="FM15" s="14" t="s">
        <v>118</v>
      </c>
    </row>
    <row r="16" spans="1:169" x14ac:dyDescent="0.25">
      <c r="A16" s="136">
        <v>13</v>
      </c>
      <c r="B16" s="96">
        <v>50026</v>
      </c>
      <c r="C16" s="97">
        <v>3</v>
      </c>
      <c r="D16" s="97">
        <v>3</v>
      </c>
      <c r="E16" s="97">
        <v>2</v>
      </c>
      <c r="F16" s="97">
        <v>2</v>
      </c>
      <c r="G16" s="97">
        <v>3</v>
      </c>
      <c r="H16" s="97">
        <v>2</v>
      </c>
      <c r="I16" s="97">
        <v>1</v>
      </c>
      <c r="J16" s="97">
        <v>1</v>
      </c>
      <c r="K16" s="97">
        <v>0</v>
      </c>
      <c r="L16" s="97">
        <v>0</v>
      </c>
      <c r="M16" s="97">
        <v>0</v>
      </c>
      <c r="N16" s="97">
        <v>0</v>
      </c>
      <c r="O16" s="97">
        <v>0</v>
      </c>
      <c r="P16" s="97">
        <v>0</v>
      </c>
      <c r="Q16" s="97">
        <v>2</v>
      </c>
      <c r="R16" s="97">
        <v>1</v>
      </c>
      <c r="S16" s="97">
        <v>0</v>
      </c>
      <c r="T16" s="97">
        <v>0</v>
      </c>
      <c r="U16" s="97">
        <v>1</v>
      </c>
      <c r="V16" s="97">
        <v>0</v>
      </c>
      <c r="W16" s="97">
        <v>1</v>
      </c>
      <c r="X16" s="97">
        <f t="shared" si="0"/>
        <v>22</v>
      </c>
      <c r="Y16" s="103">
        <v>3</v>
      </c>
      <c r="Z16" s="99">
        <v>2</v>
      </c>
      <c r="AA16" s="97" t="s">
        <v>281</v>
      </c>
      <c r="AB16" s="97" t="s">
        <v>179</v>
      </c>
      <c r="AC16" s="97">
        <v>5</v>
      </c>
      <c r="AD16" s="14" t="s">
        <v>319</v>
      </c>
      <c r="AG16" s="136">
        <v>13</v>
      </c>
      <c r="AH16" s="96">
        <v>60014</v>
      </c>
      <c r="AI16" s="97">
        <v>4</v>
      </c>
      <c r="AJ16" s="97">
        <v>3</v>
      </c>
      <c r="AK16" s="97">
        <v>2</v>
      </c>
      <c r="AL16" s="97">
        <v>3</v>
      </c>
      <c r="AM16" s="97">
        <v>3</v>
      </c>
      <c r="AN16" s="97">
        <v>0</v>
      </c>
      <c r="AO16" s="97">
        <v>3</v>
      </c>
      <c r="AP16" s="97">
        <v>1</v>
      </c>
      <c r="AQ16" s="97">
        <v>1</v>
      </c>
      <c r="AR16" s="97">
        <v>1</v>
      </c>
      <c r="AS16" s="97">
        <v>2</v>
      </c>
      <c r="AT16" s="97">
        <v>1</v>
      </c>
      <c r="AU16" s="97">
        <v>1</v>
      </c>
      <c r="AV16" s="97">
        <v>0</v>
      </c>
      <c r="AW16" s="97">
        <v>2</v>
      </c>
      <c r="AX16" s="97">
        <v>1</v>
      </c>
      <c r="AY16" s="97">
        <v>0</v>
      </c>
      <c r="AZ16" s="97">
        <v>1</v>
      </c>
      <c r="BA16" s="97">
        <v>1</v>
      </c>
      <c r="BB16" s="97">
        <v>1</v>
      </c>
      <c r="BC16" s="97">
        <v>2</v>
      </c>
      <c r="BD16" s="97">
        <v>0</v>
      </c>
      <c r="BE16" s="97">
        <v>0</v>
      </c>
      <c r="BF16" s="97">
        <v>2</v>
      </c>
      <c r="BG16" s="97">
        <v>2</v>
      </c>
      <c r="BH16" s="97">
        <f t="shared" si="1"/>
        <v>37</v>
      </c>
      <c r="BI16" s="99">
        <v>1</v>
      </c>
      <c r="BJ16" s="100">
        <v>4</v>
      </c>
      <c r="BK16" s="97" t="s">
        <v>171</v>
      </c>
      <c r="BL16" s="97" t="s">
        <v>178</v>
      </c>
      <c r="BM16" s="101">
        <v>4</v>
      </c>
      <c r="BN16" s="14" t="s">
        <v>51</v>
      </c>
      <c r="BR16" s="136">
        <v>13</v>
      </c>
      <c r="BS16" s="96">
        <v>70011</v>
      </c>
      <c r="BT16" s="97">
        <v>2</v>
      </c>
      <c r="BU16" s="97">
        <v>1</v>
      </c>
      <c r="BV16" s="97">
        <v>2</v>
      </c>
      <c r="BW16" s="97">
        <v>0</v>
      </c>
      <c r="BX16" s="97">
        <v>0</v>
      </c>
      <c r="BY16" s="97">
        <v>0</v>
      </c>
      <c r="BZ16" s="97">
        <v>0</v>
      </c>
      <c r="CA16" s="106"/>
      <c r="CB16" s="97">
        <v>0</v>
      </c>
      <c r="CC16" s="106"/>
      <c r="CD16" s="97">
        <v>0</v>
      </c>
      <c r="CE16" s="97">
        <v>0</v>
      </c>
      <c r="CF16" s="97">
        <v>0</v>
      </c>
      <c r="CG16" s="97">
        <v>0</v>
      </c>
      <c r="CH16" s="97">
        <v>0</v>
      </c>
      <c r="CI16" s="97">
        <v>0</v>
      </c>
      <c r="CJ16" s="97">
        <v>0</v>
      </c>
      <c r="CK16" s="97">
        <v>2</v>
      </c>
      <c r="CL16" s="97">
        <v>0</v>
      </c>
      <c r="CM16" s="97">
        <v>2</v>
      </c>
      <c r="CN16" s="97">
        <v>1</v>
      </c>
      <c r="CO16" s="97">
        <v>1</v>
      </c>
      <c r="CP16" s="97">
        <v>1</v>
      </c>
      <c r="CQ16" s="97">
        <v>1</v>
      </c>
      <c r="CR16" s="148">
        <v>2</v>
      </c>
      <c r="CS16" s="699">
        <f t="shared" si="2"/>
        <v>15</v>
      </c>
      <c r="CT16" s="357">
        <v>1</v>
      </c>
      <c r="CU16" s="99">
        <v>2</v>
      </c>
      <c r="CV16" s="97" t="s">
        <v>171</v>
      </c>
      <c r="CW16" s="97" t="s">
        <v>178</v>
      </c>
      <c r="CX16" s="97">
        <v>4</v>
      </c>
      <c r="CY16" s="191" t="s">
        <v>77</v>
      </c>
      <c r="DA16" s="136">
        <v>13</v>
      </c>
      <c r="DB16" s="96">
        <v>80013</v>
      </c>
      <c r="DC16" s="97">
        <v>2</v>
      </c>
      <c r="DD16" s="97">
        <v>0</v>
      </c>
      <c r="DE16" s="97">
        <v>2</v>
      </c>
      <c r="DF16" s="97">
        <v>2</v>
      </c>
      <c r="DG16" s="97">
        <v>3</v>
      </c>
      <c r="DH16" s="97">
        <v>0</v>
      </c>
      <c r="DI16" s="97">
        <v>0</v>
      </c>
      <c r="DJ16" s="97">
        <v>0</v>
      </c>
      <c r="DK16" s="97">
        <v>0</v>
      </c>
      <c r="DL16" s="97">
        <v>0</v>
      </c>
      <c r="DM16" s="97">
        <v>0</v>
      </c>
      <c r="DN16" s="97">
        <v>0</v>
      </c>
      <c r="DO16" s="97">
        <v>0</v>
      </c>
      <c r="DP16" s="97">
        <v>0</v>
      </c>
      <c r="DQ16" s="97">
        <v>0</v>
      </c>
      <c r="DR16" s="97">
        <v>0</v>
      </c>
      <c r="DS16" s="97">
        <v>0</v>
      </c>
      <c r="DT16" s="97">
        <v>1</v>
      </c>
      <c r="DU16" s="97">
        <v>1</v>
      </c>
      <c r="DV16" s="97">
        <v>1</v>
      </c>
      <c r="DW16" s="97">
        <v>1</v>
      </c>
      <c r="DX16" s="97">
        <v>1</v>
      </c>
      <c r="DY16" s="97">
        <v>1</v>
      </c>
      <c r="DZ16" s="97">
        <v>0</v>
      </c>
      <c r="EA16" s="97">
        <v>2</v>
      </c>
      <c r="EB16" s="97">
        <v>17</v>
      </c>
      <c r="EC16" s="99">
        <v>1</v>
      </c>
      <c r="ED16" s="99">
        <v>2</v>
      </c>
      <c r="EE16" s="97" t="s">
        <v>279</v>
      </c>
      <c r="EF16" s="97" t="s">
        <v>179</v>
      </c>
      <c r="EG16" s="97">
        <v>3</v>
      </c>
      <c r="EH16" s="14" t="s">
        <v>102</v>
      </c>
      <c r="EJ16" s="136">
        <v>13</v>
      </c>
      <c r="EK16" s="96">
        <v>90007</v>
      </c>
      <c r="EL16" s="97">
        <v>3</v>
      </c>
      <c r="EM16" s="97">
        <v>0</v>
      </c>
      <c r="EN16" s="97">
        <v>2</v>
      </c>
      <c r="EO16" s="97">
        <v>3</v>
      </c>
      <c r="EP16" s="97">
        <v>2</v>
      </c>
      <c r="EQ16" s="97">
        <v>2</v>
      </c>
      <c r="ER16" s="97">
        <v>4</v>
      </c>
      <c r="ES16" s="97">
        <v>0</v>
      </c>
      <c r="ET16" s="97">
        <v>1</v>
      </c>
      <c r="EU16" s="97">
        <v>1</v>
      </c>
      <c r="EV16" s="97">
        <v>0</v>
      </c>
      <c r="EW16" s="97">
        <v>1</v>
      </c>
      <c r="EX16" s="97">
        <v>1</v>
      </c>
      <c r="EY16" s="97">
        <v>1</v>
      </c>
      <c r="EZ16" s="97">
        <v>0</v>
      </c>
      <c r="FA16" s="97">
        <v>1</v>
      </c>
      <c r="FB16" s="97">
        <v>1</v>
      </c>
      <c r="FC16" s="97">
        <v>2</v>
      </c>
      <c r="FD16" s="97">
        <v>1</v>
      </c>
      <c r="FE16" s="97">
        <v>1</v>
      </c>
      <c r="FF16" s="97">
        <v>1</v>
      </c>
      <c r="FG16" s="97">
        <v>28</v>
      </c>
      <c r="FH16" s="99">
        <v>2</v>
      </c>
      <c r="FI16" s="99">
        <v>3</v>
      </c>
      <c r="FJ16" s="97" t="s">
        <v>171</v>
      </c>
      <c r="FK16" s="97" t="s">
        <v>178</v>
      </c>
      <c r="FL16" s="97">
        <v>5</v>
      </c>
      <c r="FM16" s="14" t="s">
        <v>120</v>
      </c>
    </row>
    <row r="17" spans="1:169" ht="15.75" thickBot="1" x14ac:dyDescent="0.3">
      <c r="A17" s="136">
        <v>14</v>
      </c>
      <c r="B17" s="96">
        <v>50001</v>
      </c>
      <c r="C17" s="97">
        <v>2</v>
      </c>
      <c r="D17" s="97">
        <v>2</v>
      </c>
      <c r="E17" s="97">
        <v>1</v>
      </c>
      <c r="F17" s="97">
        <v>1</v>
      </c>
      <c r="G17" s="97">
        <v>2</v>
      </c>
      <c r="H17" s="97">
        <v>3</v>
      </c>
      <c r="I17" s="97">
        <v>2</v>
      </c>
      <c r="J17" s="97">
        <v>2</v>
      </c>
      <c r="K17" s="97">
        <v>2</v>
      </c>
      <c r="L17" s="97">
        <v>1</v>
      </c>
      <c r="M17" s="97">
        <v>2</v>
      </c>
      <c r="N17" s="97">
        <v>2</v>
      </c>
      <c r="O17" s="97">
        <v>0</v>
      </c>
      <c r="P17" s="97">
        <v>0</v>
      </c>
      <c r="Q17" s="97">
        <v>0</v>
      </c>
      <c r="R17" s="97">
        <v>0</v>
      </c>
      <c r="S17" s="97">
        <v>0</v>
      </c>
      <c r="T17" s="97">
        <v>0</v>
      </c>
      <c r="U17" s="97">
        <v>0</v>
      </c>
      <c r="V17" s="97">
        <v>0</v>
      </c>
      <c r="W17" s="97">
        <v>1</v>
      </c>
      <c r="X17" s="97">
        <f t="shared" si="0"/>
        <v>23</v>
      </c>
      <c r="Y17" s="103">
        <v>3</v>
      </c>
      <c r="Z17" s="99">
        <v>1</v>
      </c>
      <c r="AA17" s="97" t="s">
        <v>279</v>
      </c>
      <c r="AB17" s="97" t="s">
        <v>178</v>
      </c>
      <c r="AC17" s="97">
        <v>4</v>
      </c>
      <c r="AD17" s="14" t="s">
        <v>300</v>
      </c>
      <c r="AG17" s="136">
        <v>14</v>
      </c>
      <c r="AH17" s="96">
        <v>60013</v>
      </c>
      <c r="AI17" s="97">
        <v>4</v>
      </c>
      <c r="AJ17" s="97">
        <v>3</v>
      </c>
      <c r="AK17" s="97">
        <v>2</v>
      </c>
      <c r="AL17" s="97">
        <v>3</v>
      </c>
      <c r="AM17" s="97">
        <v>3</v>
      </c>
      <c r="AN17" s="97">
        <v>3</v>
      </c>
      <c r="AO17" s="97">
        <v>3</v>
      </c>
      <c r="AP17" s="97">
        <v>1</v>
      </c>
      <c r="AQ17" s="97">
        <v>0</v>
      </c>
      <c r="AR17" s="97">
        <v>2</v>
      </c>
      <c r="AS17" s="97">
        <v>3</v>
      </c>
      <c r="AT17" s="97">
        <v>2</v>
      </c>
      <c r="AU17" s="97">
        <v>1</v>
      </c>
      <c r="AV17" s="97">
        <v>0</v>
      </c>
      <c r="AW17" s="97">
        <v>2</v>
      </c>
      <c r="AX17" s="97">
        <v>1</v>
      </c>
      <c r="AY17" s="97">
        <v>1</v>
      </c>
      <c r="AZ17" s="97">
        <v>3</v>
      </c>
      <c r="BA17" s="97">
        <v>0</v>
      </c>
      <c r="BB17" s="97">
        <v>0</v>
      </c>
      <c r="BC17" s="97">
        <v>0</v>
      </c>
      <c r="BD17" s="97">
        <v>0</v>
      </c>
      <c r="BE17" s="97">
        <v>1</v>
      </c>
      <c r="BF17" s="97">
        <v>0</v>
      </c>
      <c r="BG17" s="97">
        <v>0</v>
      </c>
      <c r="BH17" s="97">
        <f t="shared" si="1"/>
        <v>38</v>
      </c>
      <c r="BI17" s="99">
        <v>2</v>
      </c>
      <c r="BJ17" s="283">
        <v>4</v>
      </c>
      <c r="BK17" s="97" t="s">
        <v>171</v>
      </c>
      <c r="BL17" s="97" t="s">
        <v>178</v>
      </c>
      <c r="BM17" s="97">
        <v>5</v>
      </c>
      <c r="BN17" s="14" t="s">
        <v>50</v>
      </c>
      <c r="BR17" s="136">
        <v>14</v>
      </c>
      <c r="BS17" s="96">
        <v>70014</v>
      </c>
      <c r="BT17" s="97">
        <v>2</v>
      </c>
      <c r="BU17" s="97">
        <v>2</v>
      </c>
      <c r="BV17" s="97">
        <v>2</v>
      </c>
      <c r="BW17" s="97">
        <v>0</v>
      </c>
      <c r="BX17" s="97">
        <v>0</v>
      </c>
      <c r="BY17" s="97">
        <v>0</v>
      </c>
      <c r="BZ17" s="97">
        <v>0</v>
      </c>
      <c r="CA17" s="97">
        <v>1</v>
      </c>
      <c r="CB17" s="97">
        <v>0</v>
      </c>
      <c r="CC17" s="106"/>
      <c r="CD17" s="97">
        <v>0</v>
      </c>
      <c r="CE17" s="97">
        <v>0</v>
      </c>
      <c r="CF17" s="97">
        <v>0</v>
      </c>
      <c r="CG17" s="97">
        <v>0</v>
      </c>
      <c r="CH17" s="97">
        <v>0</v>
      </c>
      <c r="CI17" s="97">
        <v>1</v>
      </c>
      <c r="CJ17" s="97">
        <v>0</v>
      </c>
      <c r="CK17" s="97">
        <v>1</v>
      </c>
      <c r="CL17" s="97">
        <v>0</v>
      </c>
      <c r="CM17" s="97">
        <v>0</v>
      </c>
      <c r="CN17" s="97">
        <v>2</v>
      </c>
      <c r="CO17" s="97">
        <v>1</v>
      </c>
      <c r="CP17" s="97">
        <v>1</v>
      </c>
      <c r="CQ17" s="97">
        <v>1</v>
      </c>
      <c r="CR17" s="148">
        <v>1</v>
      </c>
      <c r="CS17" s="699">
        <f t="shared" si="2"/>
        <v>15</v>
      </c>
      <c r="CT17" s="357">
        <v>2</v>
      </c>
      <c r="CU17" s="99">
        <v>2</v>
      </c>
      <c r="CV17" s="97" t="s">
        <v>171</v>
      </c>
      <c r="CW17" s="97" t="s">
        <v>179</v>
      </c>
      <c r="CX17" s="97">
        <v>4</v>
      </c>
      <c r="CY17" s="191" t="s">
        <v>79</v>
      </c>
      <c r="DA17" s="137">
        <v>14</v>
      </c>
      <c r="DB17" s="138">
        <v>80011</v>
      </c>
      <c r="DC17" s="139">
        <v>3</v>
      </c>
      <c r="DD17" s="139">
        <v>3</v>
      </c>
      <c r="DE17" s="139">
        <v>2</v>
      </c>
      <c r="DF17" s="139">
        <v>2</v>
      </c>
      <c r="DG17" s="139">
        <v>2</v>
      </c>
      <c r="DH17" s="139">
        <v>0</v>
      </c>
      <c r="DI17" s="139">
        <v>2</v>
      </c>
      <c r="DJ17" s="139">
        <v>0</v>
      </c>
      <c r="DK17" s="139">
        <v>0</v>
      </c>
      <c r="DL17" s="139">
        <v>0</v>
      </c>
      <c r="DM17" s="139">
        <v>0</v>
      </c>
      <c r="DN17" s="139">
        <v>1</v>
      </c>
      <c r="DO17" s="139">
        <v>0</v>
      </c>
      <c r="DP17" s="139">
        <v>0</v>
      </c>
      <c r="DQ17" s="139">
        <v>0</v>
      </c>
      <c r="DR17" s="139">
        <v>0</v>
      </c>
      <c r="DS17" s="139">
        <v>0</v>
      </c>
      <c r="DT17" s="139">
        <v>0</v>
      </c>
      <c r="DU17" s="139">
        <v>1</v>
      </c>
      <c r="DV17" s="139">
        <v>0</v>
      </c>
      <c r="DW17" s="139">
        <v>0</v>
      </c>
      <c r="DX17" s="139">
        <v>0</v>
      </c>
      <c r="DY17" s="139">
        <v>1</v>
      </c>
      <c r="DZ17" s="139">
        <v>1</v>
      </c>
      <c r="EA17" s="139">
        <v>1</v>
      </c>
      <c r="EB17" s="139">
        <v>19</v>
      </c>
      <c r="EC17" s="141">
        <v>1</v>
      </c>
      <c r="ED17" s="141">
        <v>2</v>
      </c>
      <c r="EE17" s="139" t="s">
        <v>279</v>
      </c>
      <c r="EF17" s="139" t="s">
        <v>178</v>
      </c>
      <c r="EG17" s="139">
        <v>4</v>
      </c>
      <c r="EH17" s="142" t="s">
        <v>100</v>
      </c>
      <c r="EJ17" s="137">
        <v>14</v>
      </c>
      <c r="EK17" s="138">
        <v>90004</v>
      </c>
      <c r="EL17" s="139">
        <v>4</v>
      </c>
      <c r="EM17" s="139">
        <v>0</v>
      </c>
      <c r="EN17" s="139">
        <v>2</v>
      </c>
      <c r="EO17" s="139">
        <v>3</v>
      </c>
      <c r="EP17" s="139">
        <v>1</v>
      </c>
      <c r="EQ17" s="139">
        <v>2</v>
      </c>
      <c r="ER17" s="139">
        <v>2</v>
      </c>
      <c r="ES17" s="139">
        <v>0</v>
      </c>
      <c r="ET17" s="139">
        <v>2</v>
      </c>
      <c r="EU17" s="139">
        <v>2</v>
      </c>
      <c r="EV17" s="139">
        <v>2</v>
      </c>
      <c r="EW17" s="139">
        <v>0</v>
      </c>
      <c r="EX17" s="139">
        <v>1</v>
      </c>
      <c r="EY17" s="139">
        <v>1</v>
      </c>
      <c r="EZ17" s="139">
        <v>1</v>
      </c>
      <c r="FA17" s="139">
        <v>1</v>
      </c>
      <c r="FB17" s="139">
        <v>1</v>
      </c>
      <c r="FC17" s="139">
        <v>2</v>
      </c>
      <c r="FD17" s="139">
        <v>1</v>
      </c>
      <c r="FE17" s="139">
        <v>0</v>
      </c>
      <c r="FF17" s="139">
        <v>1</v>
      </c>
      <c r="FG17" s="139">
        <v>29</v>
      </c>
      <c r="FH17" s="141">
        <v>1</v>
      </c>
      <c r="FI17" s="141">
        <v>3</v>
      </c>
      <c r="FJ17" s="139" t="s">
        <v>171</v>
      </c>
      <c r="FK17" s="139" t="s">
        <v>178</v>
      </c>
      <c r="FL17" s="139">
        <v>5</v>
      </c>
      <c r="FM17" s="142" t="s">
        <v>117</v>
      </c>
    </row>
    <row r="18" spans="1:169" ht="15.75" thickBot="1" x14ac:dyDescent="0.3">
      <c r="A18" s="136">
        <v>15</v>
      </c>
      <c r="B18" s="96">
        <v>50008</v>
      </c>
      <c r="C18" s="97">
        <v>4</v>
      </c>
      <c r="D18" s="97">
        <v>3</v>
      </c>
      <c r="E18" s="97">
        <v>2</v>
      </c>
      <c r="F18" s="97">
        <v>2</v>
      </c>
      <c r="G18" s="97">
        <v>3</v>
      </c>
      <c r="H18" s="97">
        <v>1</v>
      </c>
      <c r="I18" s="97">
        <v>2</v>
      </c>
      <c r="J18" s="97">
        <v>1</v>
      </c>
      <c r="K18" s="97">
        <v>3</v>
      </c>
      <c r="L18" s="97">
        <v>1</v>
      </c>
      <c r="M18" s="97">
        <v>1</v>
      </c>
      <c r="N18" s="97">
        <v>0</v>
      </c>
      <c r="O18" s="97">
        <v>0</v>
      </c>
      <c r="P18" s="97">
        <v>0</v>
      </c>
      <c r="Q18" s="97">
        <v>0</v>
      </c>
      <c r="R18" s="97">
        <v>0</v>
      </c>
      <c r="S18" s="97">
        <v>0</v>
      </c>
      <c r="T18" s="97">
        <v>0</v>
      </c>
      <c r="U18" s="97">
        <v>0</v>
      </c>
      <c r="V18" s="97">
        <v>0</v>
      </c>
      <c r="W18" s="97">
        <v>1</v>
      </c>
      <c r="X18" s="97">
        <f t="shared" si="0"/>
        <v>24</v>
      </c>
      <c r="Y18" s="103">
        <v>3</v>
      </c>
      <c r="Z18" s="99">
        <v>2</v>
      </c>
      <c r="AA18" s="97" t="s">
        <v>279</v>
      </c>
      <c r="AB18" s="97" t="s">
        <v>178</v>
      </c>
      <c r="AC18" s="97">
        <v>4</v>
      </c>
      <c r="AD18" s="14" t="s">
        <v>308</v>
      </c>
      <c r="AG18" s="137">
        <v>15</v>
      </c>
      <c r="AH18" s="138">
        <v>60001</v>
      </c>
      <c r="AI18" s="139">
        <v>4</v>
      </c>
      <c r="AJ18" s="139">
        <v>3</v>
      </c>
      <c r="AK18" s="139">
        <v>2</v>
      </c>
      <c r="AL18" s="139">
        <v>3</v>
      </c>
      <c r="AM18" s="139">
        <v>3</v>
      </c>
      <c r="AN18" s="139">
        <v>2</v>
      </c>
      <c r="AO18" s="139">
        <v>3</v>
      </c>
      <c r="AP18" s="139">
        <v>1</v>
      </c>
      <c r="AQ18" s="139">
        <v>1</v>
      </c>
      <c r="AR18" s="139">
        <v>1</v>
      </c>
      <c r="AS18" s="139">
        <v>3</v>
      </c>
      <c r="AT18" s="139">
        <v>1</v>
      </c>
      <c r="AU18" s="139">
        <v>1</v>
      </c>
      <c r="AV18" s="139">
        <v>1</v>
      </c>
      <c r="AW18" s="139">
        <v>2</v>
      </c>
      <c r="AX18" s="139">
        <v>1</v>
      </c>
      <c r="AY18" s="139">
        <v>0</v>
      </c>
      <c r="AZ18" s="139">
        <v>1</v>
      </c>
      <c r="BA18" s="139">
        <v>1</v>
      </c>
      <c r="BB18" s="139">
        <v>1</v>
      </c>
      <c r="BC18" s="139">
        <v>2</v>
      </c>
      <c r="BD18" s="139">
        <v>0</v>
      </c>
      <c r="BE18" s="139">
        <v>0</v>
      </c>
      <c r="BF18" s="139">
        <v>1</v>
      </c>
      <c r="BG18" s="139">
        <v>2</v>
      </c>
      <c r="BH18" s="139">
        <f t="shared" si="1"/>
        <v>40</v>
      </c>
      <c r="BI18" s="141">
        <v>1</v>
      </c>
      <c r="BJ18" s="287">
        <v>4</v>
      </c>
      <c r="BK18" s="139" t="s">
        <v>171</v>
      </c>
      <c r="BL18" s="139" t="s">
        <v>178</v>
      </c>
      <c r="BM18" s="139">
        <v>5</v>
      </c>
      <c r="BN18" s="142" t="s">
        <v>53</v>
      </c>
      <c r="BR18" s="136">
        <v>15</v>
      </c>
      <c r="BS18" s="96">
        <v>70015</v>
      </c>
      <c r="BT18" s="97">
        <v>2</v>
      </c>
      <c r="BU18" s="97">
        <v>0</v>
      </c>
      <c r="BV18" s="97">
        <v>0</v>
      </c>
      <c r="BW18" s="97">
        <v>1</v>
      </c>
      <c r="BX18" s="97">
        <v>0</v>
      </c>
      <c r="BY18" s="97">
        <v>0</v>
      </c>
      <c r="BZ18" s="97">
        <v>2</v>
      </c>
      <c r="CA18" s="106"/>
      <c r="CB18" s="97">
        <v>0</v>
      </c>
      <c r="CC18" s="106"/>
      <c r="CD18" s="97">
        <v>0</v>
      </c>
      <c r="CE18" s="97">
        <v>1</v>
      </c>
      <c r="CF18" s="97">
        <v>0</v>
      </c>
      <c r="CG18" s="97">
        <v>0</v>
      </c>
      <c r="CH18" s="97">
        <v>0</v>
      </c>
      <c r="CI18" s="97">
        <v>2</v>
      </c>
      <c r="CJ18" s="97">
        <v>0</v>
      </c>
      <c r="CK18" s="97">
        <v>1</v>
      </c>
      <c r="CL18" s="97">
        <v>0</v>
      </c>
      <c r="CM18" s="97">
        <v>2</v>
      </c>
      <c r="CN18" s="97">
        <v>0</v>
      </c>
      <c r="CO18" s="97">
        <v>1</v>
      </c>
      <c r="CP18" s="97">
        <v>1</v>
      </c>
      <c r="CQ18" s="97">
        <v>1</v>
      </c>
      <c r="CR18" s="148">
        <v>1</v>
      </c>
      <c r="CS18" s="699">
        <f t="shared" si="2"/>
        <v>15</v>
      </c>
      <c r="CT18" s="357">
        <v>2</v>
      </c>
      <c r="CU18" s="99">
        <v>2</v>
      </c>
      <c r="CV18" s="97" t="s">
        <v>171</v>
      </c>
      <c r="CW18" s="97" t="s">
        <v>179</v>
      </c>
      <c r="CX18" s="97">
        <v>4</v>
      </c>
      <c r="CY18" s="191" t="s">
        <v>80</v>
      </c>
      <c r="DA18" s="132">
        <v>15</v>
      </c>
      <c r="DB18" s="133">
        <v>80027</v>
      </c>
      <c r="DC18" s="134">
        <v>1</v>
      </c>
      <c r="DD18" s="134">
        <v>0</v>
      </c>
      <c r="DE18" s="134">
        <v>2</v>
      </c>
      <c r="DF18" s="134">
        <v>3</v>
      </c>
      <c r="DG18" s="134">
        <v>2</v>
      </c>
      <c r="DH18" s="134">
        <v>0</v>
      </c>
      <c r="DI18" s="134">
        <v>3</v>
      </c>
      <c r="DJ18" s="134">
        <v>1</v>
      </c>
      <c r="DK18" s="134">
        <v>0</v>
      </c>
      <c r="DL18" s="134">
        <v>1</v>
      </c>
      <c r="DM18" s="134">
        <v>1</v>
      </c>
      <c r="DN18" s="134">
        <v>2</v>
      </c>
      <c r="DO18" s="134">
        <v>1</v>
      </c>
      <c r="DP18" s="134">
        <v>1</v>
      </c>
      <c r="DQ18" s="134">
        <v>0</v>
      </c>
      <c r="DR18" s="134">
        <v>0</v>
      </c>
      <c r="DS18" s="134">
        <v>0</v>
      </c>
      <c r="DT18" s="134">
        <v>2</v>
      </c>
      <c r="DU18" s="134">
        <v>0</v>
      </c>
      <c r="DV18" s="134">
        <v>0</v>
      </c>
      <c r="DW18" s="134">
        <v>0</v>
      </c>
      <c r="DX18" s="134">
        <v>0</v>
      </c>
      <c r="DY18" s="134">
        <v>1</v>
      </c>
      <c r="DZ18" s="134">
        <v>1</v>
      </c>
      <c r="EA18" s="134">
        <v>0</v>
      </c>
      <c r="EB18" s="134">
        <v>22</v>
      </c>
      <c r="EC18" s="135">
        <v>2</v>
      </c>
      <c r="ED18" s="135">
        <v>3</v>
      </c>
      <c r="EE18" s="134" t="s">
        <v>281</v>
      </c>
      <c r="EF18" s="134" t="s">
        <v>178</v>
      </c>
      <c r="EG18" s="134">
        <v>4</v>
      </c>
      <c r="EH18" s="44" t="s">
        <v>109</v>
      </c>
      <c r="EJ18" s="132">
        <v>15</v>
      </c>
      <c r="EK18" s="133">
        <v>90010</v>
      </c>
      <c r="EL18" s="134">
        <v>3</v>
      </c>
      <c r="EM18" s="134">
        <v>2</v>
      </c>
      <c r="EN18" s="134">
        <v>2</v>
      </c>
      <c r="EO18" s="134">
        <v>3</v>
      </c>
      <c r="EP18" s="134">
        <v>2</v>
      </c>
      <c r="EQ18" s="134">
        <v>2</v>
      </c>
      <c r="ER18" s="134">
        <v>0</v>
      </c>
      <c r="ES18" s="134">
        <v>0</v>
      </c>
      <c r="ET18" s="134">
        <v>1</v>
      </c>
      <c r="EU18" s="134">
        <v>1</v>
      </c>
      <c r="EV18" s="134">
        <v>2</v>
      </c>
      <c r="EW18" s="134">
        <v>2</v>
      </c>
      <c r="EX18" s="134">
        <v>1</v>
      </c>
      <c r="EY18" s="134">
        <v>1</v>
      </c>
      <c r="EZ18" s="134">
        <v>2</v>
      </c>
      <c r="FA18" s="134">
        <v>1</v>
      </c>
      <c r="FB18" s="144"/>
      <c r="FC18" s="134">
        <v>2</v>
      </c>
      <c r="FD18" s="134">
        <v>3</v>
      </c>
      <c r="FE18" s="134">
        <v>2</v>
      </c>
      <c r="FF18" s="134">
        <v>1</v>
      </c>
      <c r="FG18" s="134">
        <v>33</v>
      </c>
      <c r="FH18" s="135">
        <v>1</v>
      </c>
      <c r="FI18" s="135">
        <v>4</v>
      </c>
      <c r="FJ18" s="134" t="s">
        <v>171</v>
      </c>
      <c r="FK18" s="134" t="s">
        <v>178</v>
      </c>
      <c r="FL18" s="134">
        <v>5</v>
      </c>
      <c r="FM18" s="44" t="s">
        <v>123</v>
      </c>
    </row>
    <row r="19" spans="1:169" ht="15.75" thickBot="1" x14ac:dyDescent="0.3">
      <c r="A19" s="137">
        <v>16</v>
      </c>
      <c r="B19" s="138">
        <v>50010</v>
      </c>
      <c r="C19" s="139">
        <v>3</v>
      </c>
      <c r="D19" s="139">
        <v>2</v>
      </c>
      <c r="E19" s="139">
        <v>2</v>
      </c>
      <c r="F19" s="139">
        <v>3</v>
      </c>
      <c r="G19" s="139">
        <v>2</v>
      </c>
      <c r="H19" s="139">
        <v>1</v>
      </c>
      <c r="I19" s="139">
        <v>1</v>
      </c>
      <c r="J19" s="139">
        <v>2</v>
      </c>
      <c r="K19" s="139">
        <v>3</v>
      </c>
      <c r="L19" s="139">
        <v>1</v>
      </c>
      <c r="M19" s="139">
        <v>0</v>
      </c>
      <c r="N19" s="139">
        <v>0</v>
      </c>
      <c r="O19" s="139">
        <v>0</v>
      </c>
      <c r="P19" s="139">
        <v>0</v>
      </c>
      <c r="Q19" s="139">
        <v>0</v>
      </c>
      <c r="R19" s="139">
        <v>0</v>
      </c>
      <c r="S19" s="139">
        <v>2</v>
      </c>
      <c r="T19" s="139">
        <v>0</v>
      </c>
      <c r="U19" s="139">
        <v>1</v>
      </c>
      <c r="V19" s="139">
        <v>1</v>
      </c>
      <c r="W19" s="139">
        <v>1</v>
      </c>
      <c r="X19" s="139">
        <f t="shared" si="0"/>
        <v>25</v>
      </c>
      <c r="Y19" s="281">
        <v>3</v>
      </c>
      <c r="Z19" s="141">
        <v>2</v>
      </c>
      <c r="AA19" s="139" t="s">
        <v>279</v>
      </c>
      <c r="AB19" s="139" t="s">
        <v>178</v>
      </c>
      <c r="AC19" s="139">
        <v>4</v>
      </c>
      <c r="AD19" s="142" t="s">
        <v>310</v>
      </c>
      <c r="AG19" s="132">
        <v>16</v>
      </c>
      <c r="AH19" s="133">
        <v>60019</v>
      </c>
      <c r="AI19" s="43"/>
      <c r="AJ19" s="43"/>
      <c r="AK19" s="43"/>
      <c r="AL19" s="43"/>
      <c r="AM19" s="43"/>
      <c r="AN19" s="43"/>
      <c r="AO19" s="43"/>
      <c r="AP19" s="43"/>
      <c r="AQ19" s="43"/>
      <c r="AR19" s="43"/>
      <c r="AS19" s="43"/>
      <c r="AT19" s="43"/>
      <c r="AU19" s="43"/>
      <c r="AV19" s="43"/>
      <c r="AW19" s="43"/>
      <c r="AX19" s="43"/>
      <c r="AY19" s="43"/>
      <c r="AZ19" s="43"/>
      <c r="BA19" s="43"/>
      <c r="BB19" s="43"/>
      <c r="BC19" s="43"/>
      <c r="BD19" s="43"/>
      <c r="BE19" s="43"/>
      <c r="BF19" s="43"/>
      <c r="BG19" s="43"/>
      <c r="BH19" s="134">
        <f t="shared" si="1"/>
        <v>0</v>
      </c>
      <c r="BI19" s="43"/>
      <c r="BJ19" s="286"/>
      <c r="BK19" s="43"/>
      <c r="BL19" s="43"/>
      <c r="BM19" s="43"/>
      <c r="BN19" s="44" t="s">
        <v>57</v>
      </c>
      <c r="BR19" s="136">
        <v>16</v>
      </c>
      <c r="BS19" s="96">
        <v>70013</v>
      </c>
      <c r="BT19" s="97">
        <v>2</v>
      </c>
      <c r="BU19" s="97">
        <v>1</v>
      </c>
      <c r="BV19" s="97">
        <v>2</v>
      </c>
      <c r="BW19" s="97">
        <v>1</v>
      </c>
      <c r="BX19" s="97">
        <v>0</v>
      </c>
      <c r="BY19" s="97">
        <v>0</v>
      </c>
      <c r="BZ19" s="97">
        <v>1</v>
      </c>
      <c r="CA19" s="106"/>
      <c r="CB19" s="97">
        <v>0</v>
      </c>
      <c r="CC19" s="106"/>
      <c r="CD19" s="97">
        <v>0</v>
      </c>
      <c r="CE19" s="97">
        <v>1</v>
      </c>
      <c r="CF19" s="97">
        <v>0</v>
      </c>
      <c r="CG19" s="97">
        <v>0</v>
      </c>
      <c r="CH19" s="97">
        <v>0</v>
      </c>
      <c r="CI19" s="97">
        <v>2</v>
      </c>
      <c r="CJ19" s="97">
        <v>0</v>
      </c>
      <c r="CK19" s="97">
        <v>0</v>
      </c>
      <c r="CL19" s="97">
        <v>0</v>
      </c>
      <c r="CM19" s="97">
        <v>2</v>
      </c>
      <c r="CN19" s="97">
        <v>3</v>
      </c>
      <c r="CO19" s="97">
        <v>0</v>
      </c>
      <c r="CP19" s="97">
        <v>1</v>
      </c>
      <c r="CQ19" s="97">
        <v>0</v>
      </c>
      <c r="CR19" s="148">
        <v>0</v>
      </c>
      <c r="CS19" s="699">
        <f t="shared" si="2"/>
        <v>16</v>
      </c>
      <c r="CT19" s="357">
        <v>1</v>
      </c>
      <c r="CU19" s="99">
        <v>2</v>
      </c>
      <c r="CV19" s="97" t="s">
        <v>171</v>
      </c>
      <c r="CW19" s="97" t="s">
        <v>179</v>
      </c>
      <c r="CX19" s="97">
        <v>4</v>
      </c>
      <c r="CY19" s="191" t="s">
        <v>0</v>
      </c>
      <c r="DA19" s="136">
        <v>16</v>
      </c>
      <c r="DB19" s="96">
        <v>80024</v>
      </c>
      <c r="DC19" s="97">
        <v>3</v>
      </c>
      <c r="DD19" s="97">
        <v>2</v>
      </c>
      <c r="DE19" s="97">
        <v>2</v>
      </c>
      <c r="DF19" s="97">
        <v>3</v>
      </c>
      <c r="DG19" s="97">
        <v>0</v>
      </c>
      <c r="DH19" s="97">
        <v>0</v>
      </c>
      <c r="DI19" s="97">
        <v>3</v>
      </c>
      <c r="DJ19" s="97">
        <v>0</v>
      </c>
      <c r="DK19" s="97">
        <v>0</v>
      </c>
      <c r="DL19" s="97">
        <v>1</v>
      </c>
      <c r="DM19" s="97">
        <v>1</v>
      </c>
      <c r="DN19" s="97">
        <v>2</v>
      </c>
      <c r="DO19" s="97">
        <v>0</v>
      </c>
      <c r="DP19" s="97">
        <v>1</v>
      </c>
      <c r="DQ19" s="97">
        <v>1</v>
      </c>
      <c r="DR19" s="97">
        <v>2</v>
      </c>
      <c r="DS19" s="97">
        <v>0</v>
      </c>
      <c r="DT19" s="97">
        <v>0</v>
      </c>
      <c r="DU19" s="97">
        <v>0</v>
      </c>
      <c r="DV19" s="97">
        <v>0</v>
      </c>
      <c r="DW19" s="97">
        <v>0</v>
      </c>
      <c r="DX19" s="97">
        <v>0</v>
      </c>
      <c r="DY19" s="97">
        <v>1</v>
      </c>
      <c r="DZ19" s="97">
        <v>1</v>
      </c>
      <c r="EA19" s="97">
        <v>1</v>
      </c>
      <c r="EB19" s="97">
        <v>24</v>
      </c>
      <c r="EC19" s="99">
        <v>2</v>
      </c>
      <c r="ED19" s="99">
        <v>3</v>
      </c>
      <c r="EE19" s="97" t="s">
        <v>281</v>
      </c>
      <c r="EF19" s="97" t="s">
        <v>179</v>
      </c>
      <c r="EG19" s="97">
        <v>4</v>
      </c>
      <c r="EH19" s="14" t="s">
        <v>106</v>
      </c>
      <c r="EJ19" s="137">
        <v>16</v>
      </c>
      <c r="EK19" s="138">
        <v>90002</v>
      </c>
      <c r="EL19" s="139">
        <v>3</v>
      </c>
      <c r="EM19" s="139">
        <v>2</v>
      </c>
      <c r="EN19" s="139">
        <v>2</v>
      </c>
      <c r="EO19" s="139">
        <v>3</v>
      </c>
      <c r="EP19" s="139">
        <v>1</v>
      </c>
      <c r="EQ19" s="139">
        <v>2</v>
      </c>
      <c r="ER19" s="139">
        <v>3</v>
      </c>
      <c r="ES19" s="139">
        <v>2</v>
      </c>
      <c r="ET19" s="139">
        <v>1</v>
      </c>
      <c r="EU19" s="139">
        <v>2</v>
      </c>
      <c r="EV19" s="139">
        <v>0</v>
      </c>
      <c r="EW19" s="139">
        <v>2</v>
      </c>
      <c r="EX19" s="139">
        <v>1</v>
      </c>
      <c r="EY19" s="139">
        <v>0</v>
      </c>
      <c r="EZ19" s="139">
        <v>1</v>
      </c>
      <c r="FA19" s="139">
        <v>1</v>
      </c>
      <c r="FB19" s="139">
        <v>0</v>
      </c>
      <c r="FC19" s="139">
        <v>2</v>
      </c>
      <c r="FD19" s="139">
        <v>3</v>
      </c>
      <c r="FE19" s="139">
        <v>2</v>
      </c>
      <c r="FF19" s="139">
        <v>1</v>
      </c>
      <c r="FG19" s="139">
        <v>34</v>
      </c>
      <c r="FH19" s="141">
        <v>1</v>
      </c>
      <c r="FI19" s="141">
        <v>4</v>
      </c>
      <c r="FJ19" s="139" t="s">
        <v>171</v>
      </c>
      <c r="FK19" s="139" t="s">
        <v>178</v>
      </c>
      <c r="FL19" s="139">
        <v>5</v>
      </c>
      <c r="FM19" s="142" t="s">
        <v>115</v>
      </c>
    </row>
    <row r="20" spans="1:169" ht="15.75" thickBot="1" x14ac:dyDescent="0.3">
      <c r="A20" s="127">
        <v>17</v>
      </c>
      <c r="B20" s="128">
        <v>50004</v>
      </c>
      <c r="C20" s="134">
        <v>3</v>
      </c>
      <c r="D20" s="134">
        <v>2</v>
      </c>
      <c r="E20" s="134">
        <v>2</v>
      </c>
      <c r="F20" s="134">
        <v>3</v>
      </c>
      <c r="G20" s="134">
        <v>3</v>
      </c>
      <c r="H20" s="134">
        <v>1</v>
      </c>
      <c r="I20" s="134">
        <v>2</v>
      </c>
      <c r="J20" s="134">
        <v>1</v>
      </c>
      <c r="K20" s="134">
        <v>3</v>
      </c>
      <c r="L20" s="134">
        <v>2</v>
      </c>
      <c r="M20" s="134">
        <v>0</v>
      </c>
      <c r="N20" s="134">
        <v>0</v>
      </c>
      <c r="O20" s="134">
        <v>0</v>
      </c>
      <c r="P20" s="134">
        <v>0</v>
      </c>
      <c r="Q20" s="134">
        <v>0</v>
      </c>
      <c r="R20" s="134">
        <v>1</v>
      </c>
      <c r="S20" s="134">
        <v>2</v>
      </c>
      <c r="T20" s="134">
        <v>1</v>
      </c>
      <c r="U20" s="134">
        <v>1</v>
      </c>
      <c r="V20" s="134">
        <v>1</v>
      </c>
      <c r="W20" s="134">
        <v>1</v>
      </c>
      <c r="X20" s="134">
        <f t="shared" si="0"/>
        <v>29</v>
      </c>
      <c r="Y20" s="175">
        <v>4</v>
      </c>
      <c r="Z20" s="135">
        <v>2</v>
      </c>
      <c r="AA20" s="134" t="s">
        <v>279</v>
      </c>
      <c r="AB20" s="134" t="s">
        <v>179</v>
      </c>
      <c r="AC20" s="175">
        <v>4</v>
      </c>
      <c r="AD20" s="44" t="s">
        <v>304</v>
      </c>
      <c r="AG20" s="137">
        <v>17</v>
      </c>
      <c r="AH20" s="138">
        <v>60020</v>
      </c>
      <c r="AI20" s="497">
        <v>2</v>
      </c>
      <c r="AJ20" s="497">
        <v>2</v>
      </c>
      <c r="AK20" s="497">
        <v>2</v>
      </c>
      <c r="AL20" s="497">
        <v>3</v>
      </c>
      <c r="AM20" s="497">
        <v>0</v>
      </c>
      <c r="AN20" s="497">
        <v>0</v>
      </c>
      <c r="AO20" s="497">
        <v>0</v>
      </c>
      <c r="AP20" s="497">
        <v>1</v>
      </c>
      <c r="AQ20" s="497">
        <v>1</v>
      </c>
      <c r="AR20" s="497">
        <v>0</v>
      </c>
      <c r="AS20" s="497">
        <v>0</v>
      </c>
      <c r="AT20" s="497">
        <v>0</v>
      </c>
      <c r="AU20" s="497">
        <v>0</v>
      </c>
      <c r="AV20" s="497">
        <v>0</v>
      </c>
      <c r="AW20" s="497">
        <v>2</v>
      </c>
      <c r="AX20" s="497">
        <v>0</v>
      </c>
      <c r="AY20" s="497">
        <v>0</v>
      </c>
      <c r="AZ20" s="497">
        <v>0</v>
      </c>
      <c r="BA20" s="497">
        <v>0</v>
      </c>
      <c r="BB20" s="497">
        <v>0</v>
      </c>
      <c r="BC20" s="497">
        <v>0</v>
      </c>
      <c r="BD20" s="497">
        <v>0</v>
      </c>
      <c r="BE20" s="497">
        <v>0</v>
      </c>
      <c r="BF20" s="497">
        <v>1</v>
      </c>
      <c r="BG20" s="497">
        <v>0</v>
      </c>
      <c r="BH20" s="139">
        <f t="shared" si="1"/>
        <v>14</v>
      </c>
      <c r="BI20" s="140"/>
      <c r="BJ20" s="287"/>
      <c r="BK20" s="140"/>
      <c r="BL20" s="140"/>
      <c r="BM20" s="140"/>
      <c r="BN20" s="142" t="s">
        <v>66</v>
      </c>
      <c r="BR20" s="136">
        <v>17</v>
      </c>
      <c r="BS20" s="96">
        <v>70018</v>
      </c>
      <c r="BT20" s="97">
        <v>2</v>
      </c>
      <c r="BU20" s="97">
        <v>1</v>
      </c>
      <c r="BV20" s="97">
        <v>2</v>
      </c>
      <c r="BW20" s="97">
        <v>3</v>
      </c>
      <c r="BX20" s="97">
        <v>0</v>
      </c>
      <c r="BY20" s="97">
        <v>0</v>
      </c>
      <c r="BZ20" s="97">
        <v>0</v>
      </c>
      <c r="CA20" s="106"/>
      <c r="CB20" s="97">
        <v>0</v>
      </c>
      <c r="CC20" s="106"/>
      <c r="CD20" s="97">
        <v>0</v>
      </c>
      <c r="CE20" s="97">
        <v>0</v>
      </c>
      <c r="CF20" s="97">
        <v>0</v>
      </c>
      <c r="CG20" s="97">
        <v>0</v>
      </c>
      <c r="CH20" s="97">
        <v>0</v>
      </c>
      <c r="CI20" s="97">
        <v>2</v>
      </c>
      <c r="CJ20" s="97">
        <v>0</v>
      </c>
      <c r="CK20" s="97">
        <v>0</v>
      </c>
      <c r="CL20" s="97">
        <v>1</v>
      </c>
      <c r="CM20" s="97">
        <v>0</v>
      </c>
      <c r="CN20" s="97">
        <v>0</v>
      </c>
      <c r="CO20" s="97">
        <v>1</v>
      </c>
      <c r="CP20" s="97">
        <v>1</v>
      </c>
      <c r="CQ20" s="97">
        <v>1</v>
      </c>
      <c r="CR20" s="148">
        <v>2</v>
      </c>
      <c r="CS20" s="699">
        <f t="shared" si="2"/>
        <v>16</v>
      </c>
      <c r="CT20" s="357">
        <v>2</v>
      </c>
      <c r="CU20" s="99">
        <v>2</v>
      </c>
      <c r="CV20" s="97" t="s">
        <v>171</v>
      </c>
      <c r="CW20" s="97" t="s">
        <v>178</v>
      </c>
      <c r="CX20" s="97">
        <v>4</v>
      </c>
      <c r="CY20" s="191" t="s">
        <v>83</v>
      </c>
      <c r="DA20" s="136">
        <v>17</v>
      </c>
      <c r="DB20" s="96">
        <v>80033</v>
      </c>
      <c r="DC20" s="97">
        <v>2</v>
      </c>
      <c r="DD20" s="97">
        <v>0</v>
      </c>
      <c r="DE20" s="97">
        <v>2</v>
      </c>
      <c r="DF20" s="97">
        <v>3</v>
      </c>
      <c r="DG20" s="97">
        <v>0</v>
      </c>
      <c r="DH20" s="97">
        <v>0</v>
      </c>
      <c r="DI20" s="97">
        <v>3</v>
      </c>
      <c r="DJ20" s="97">
        <v>0</v>
      </c>
      <c r="DK20" s="97">
        <v>0</v>
      </c>
      <c r="DL20" s="97">
        <v>1</v>
      </c>
      <c r="DM20" s="97">
        <v>1</v>
      </c>
      <c r="DN20" s="97">
        <v>2</v>
      </c>
      <c r="DO20" s="97">
        <v>1</v>
      </c>
      <c r="DP20" s="97">
        <v>0</v>
      </c>
      <c r="DQ20" s="97">
        <v>0</v>
      </c>
      <c r="DR20" s="97">
        <v>2</v>
      </c>
      <c r="DS20" s="97">
        <v>0</v>
      </c>
      <c r="DT20" s="97">
        <v>1</v>
      </c>
      <c r="DU20" s="97">
        <v>1</v>
      </c>
      <c r="DV20" s="97">
        <v>1</v>
      </c>
      <c r="DW20" s="97">
        <v>0</v>
      </c>
      <c r="DX20" s="97">
        <v>1</v>
      </c>
      <c r="DY20" s="97">
        <v>1</v>
      </c>
      <c r="DZ20" s="97">
        <v>1</v>
      </c>
      <c r="EA20" s="97">
        <v>1</v>
      </c>
      <c r="EB20" s="97">
        <v>24</v>
      </c>
      <c r="EC20" s="99">
        <v>2</v>
      </c>
      <c r="ED20" s="99">
        <v>3</v>
      </c>
      <c r="EE20" s="97" t="s">
        <v>281</v>
      </c>
      <c r="EF20" s="97" t="s">
        <v>179</v>
      </c>
      <c r="EG20" s="97">
        <v>4</v>
      </c>
      <c r="EH20" s="14" t="s">
        <v>277</v>
      </c>
      <c r="EJ20" s="221">
        <v>17</v>
      </c>
      <c r="EK20" s="102">
        <v>90003</v>
      </c>
      <c r="EL20" s="124" t="s">
        <v>177</v>
      </c>
      <c r="EM20" s="124" t="s">
        <v>177</v>
      </c>
      <c r="EN20" s="124" t="s">
        <v>177</v>
      </c>
      <c r="EO20" s="124" t="s">
        <v>177</v>
      </c>
      <c r="EP20" s="124" t="s">
        <v>177</v>
      </c>
      <c r="EQ20" s="124" t="s">
        <v>177</v>
      </c>
      <c r="ER20" s="124" t="s">
        <v>177</v>
      </c>
      <c r="ES20" s="124" t="s">
        <v>177</v>
      </c>
      <c r="ET20" s="124" t="s">
        <v>177</v>
      </c>
      <c r="EU20" s="124" t="s">
        <v>177</v>
      </c>
      <c r="EV20" s="124" t="s">
        <v>177</v>
      </c>
      <c r="EW20" s="124" t="s">
        <v>177</v>
      </c>
      <c r="EX20" s="124" t="s">
        <v>177</v>
      </c>
      <c r="EY20" s="124" t="s">
        <v>177</v>
      </c>
      <c r="EZ20" s="124" t="s">
        <v>177</v>
      </c>
      <c r="FA20" s="124" t="s">
        <v>177</v>
      </c>
      <c r="FB20" s="124" t="s">
        <v>177</v>
      </c>
      <c r="FC20" s="124" t="s">
        <v>177</v>
      </c>
      <c r="FD20" s="124" t="s">
        <v>177</v>
      </c>
      <c r="FE20" s="124" t="s">
        <v>177</v>
      </c>
      <c r="FF20" s="124" t="s">
        <v>177</v>
      </c>
      <c r="FG20" s="124" t="s">
        <v>177</v>
      </c>
      <c r="FH20" s="126" t="s">
        <v>280</v>
      </c>
      <c r="FI20" s="126"/>
      <c r="FJ20" s="124" t="s">
        <v>171</v>
      </c>
      <c r="FK20" s="124" t="s">
        <v>178</v>
      </c>
      <c r="FL20" s="124">
        <v>4</v>
      </c>
      <c r="FM20" s="159" t="s">
        <v>116</v>
      </c>
    </row>
    <row r="21" spans="1:169" x14ac:dyDescent="0.25">
      <c r="A21" s="132">
        <v>18</v>
      </c>
      <c r="B21" s="133">
        <v>50003</v>
      </c>
      <c r="C21" s="97">
        <v>4</v>
      </c>
      <c r="D21" s="97">
        <v>1</v>
      </c>
      <c r="E21" s="97">
        <v>2</v>
      </c>
      <c r="F21" s="97">
        <v>3</v>
      </c>
      <c r="G21" s="97">
        <v>3</v>
      </c>
      <c r="H21" s="97">
        <v>0</v>
      </c>
      <c r="I21" s="97">
        <v>2</v>
      </c>
      <c r="J21" s="97">
        <v>2</v>
      </c>
      <c r="K21" s="97">
        <v>3</v>
      </c>
      <c r="L21" s="97">
        <v>1</v>
      </c>
      <c r="M21" s="97">
        <v>0</v>
      </c>
      <c r="N21" s="97">
        <v>0</v>
      </c>
      <c r="O21" s="97">
        <v>1</v>
      </c>
      <c r="P21" s="97">
        <v>1</v>
      </c>
      <c r="Q21" s="97">
        <v>2</v>
      </c>
      <c r="R21" s="97">
        <v>0</v>
      </c>
      <c r="S21" s="97">
        <v>2</v>
      </c>
      <c r="T21" s="97">
        <v>1</v>
      </c>
      <c r="U21" s="97">
        <v>1</v>
      </c>
      <c r="V21" s="97">
        <v>1</v>
      </c>
      <c r="W21" s="97">
        <v>1</v>
      </c>
      <c r="X21" s="97">
        <f t="shared" si="0"/>
        <v>31</v>
      </c>
      <c r="Y21" s="101">
        <v>4</v>
      </c>
      <c r="Z21" s="99">
        <v>2</v>
      </c>
      <c r="AA21" s="97" t="s">
        <v>279</v>
      </c>
      <c r="AB21" s="97" t="s">
        <v>178</v>
      </c>
      <c r="AC21" s="101">
        <v>4</v>
      </c>
      <c r="AD21" s="14" t="s">
        <v>303</v>
      </c>
      <c r="AG21" s="728"/>
      <c r="AH21" s="125"/>
      <c r="AI21" s="497"/>
      <c r="AJ21" s="497"/>
      <c r="AK21" s="497"/>
      <c r="AL21" s="497"/>
      <c r="AM21" s="497"/>
      <c r="AN21" s="497"/>
      <c r="AO21" s="497"/>
      <c r="AP21" s="497"/>
      <c r="AQ21" s="497"/>
      <c r="AR21" s="497"/>
      <c r="AS21" s="497"/>
      <c r="AT21" s="497"/>
      <c r="AU21" s="497"/>
      <c r="AV21" s="497"/>
      <c r="AW21" s="497"/>
      <c r="AX21" s="497"/>
      <c r="AY21" s="497"/>
      <c r="AZ21" s="497"/>
      <c r="BA21" s="497"/>
      <c r="BB21" s="497"/>
      <c r="BC21" s="497"/>
      <c r="BD21" s="497"/>
      <c r="BE21" s="497"/>
      <c r="BF21" s="497"/>
      <c r="BG21" s="497"/>
      <c r="BH21" s="125"/>
      <c r="BI21" s="125"/>
      <c r="BJ21" s="125"/>
      <c r="BK21" s="125"/>
      <c r="BL21" s="125"/>
      <c r="BM21" s="125"/>
      <c r="BN21" s="729"/>
      <c r="BR21" s="136">
        <v>18</v>
      </c>
      <c r="BS21" s="96">
        <v>70003</v>
      </c>
      <c r="BT21" s="97">
        <v>2</v>
      </c>
      <c r="BU21" s="97">
        <v>1</v>
      </c>
      <c r="BV21" s="97">
        <v>2</v>
      </c>
      <c r="BW21" s="97">
        <v>0</v>
      </c>
      <c r="BX21" s="97">
        <v>0</v>
      </c>
      <c r="BY21" s="97">
        <v>0</v>
      </c>
      <c r="BZ21" s="97">
        <v>0</v>
      </c>
      <c r="CA21" s="106"/>
      <c r="CB21" s="97">
        <v>0</v>
      </c>
      <c r="CC21" s="106"/>
      <c r="CD21" s="97">
        <v>0</v>
      </c>
      <c r="CE21" s="97">
        <v>0</v>
      </c>
      <c r="CF21" s="97">
        <v>0</v>
      </c>
      <c r="CG21" s="97">
        <v>1</v>
      </c>
      <c r="CH21" s="97">
        <v>0</v>
      </c>
      <c r="CI21" s="97">
        <v>2</v>
      </c>
      <c r="CJ21" s="97">
        <v>0</v>
      </c>
      <c r="CK21" s="97">
        <v>0</v>
      </c>
      <c r="CL21" s="97">
        <v>0</v>
      </c>
      <c r="CM21" s="97">
        <v>2</v>
      </c>
      <c r="CN21" s="97">
        <v>3</v>
      </c>
      <c r="CO21" s="97">
        <v>1</v>
      </c>
      <c r="CP21" s="97">
        <v>1</v>
      </c>
      <c r="CQ21" s="97">
        <v>1</v>
      </c>
      <c r="CR21" s="148">
        <v>2</v>
      </c>
      <c r="CS21" s="699">
        <f t="shared" si="2"/>
        <v>18</v>
      </c>
      <c r="CT21" s="357">
        <v>1</v>
      </c>
      <c r="CU21" s="99">
        <v>2</v>
      </c>
      <c r="CV21" s="97" t="s">
        <v>171</v>
      </c>
      <c r="CW21" s="97" t="s">
        <v>179</v>
      </c>
      <c r="CX21" s="97">
        <v>4</v>
      </c>
      <c r="CY21" s="191" t="s">
        <v>69</v>
      </c>
      <c r="DA21" s="136">
        <v>18</v>
      </c>
      <c r="DB21" s="96">
        <v>80010</v>
      </c>
      <c r="DC21" s="97">
        <v>4</v>
      </c>
      <c r="DD21" s="97">
        <v>2</v>
      </c>
      <c r="DE21" s="97">
        <v>2</v>
      </c>
      <c r="DF21" s="97">
        <v>3</v>
      </c>
      <c r="DG21" s="97">
        <v>3</v>
      </c>
      <c r="DH21" s="97">
        <v>0</v>
      </c>
      <c r="DI21" s="97">
        <v>2</v>
      </c>
      <c r="DJ21" s="97">
        <v>0</v>
      </c>
      <c r="DK21" s="97">
        <v>0</v>
      </c>
      <c r="DL21" s="97">
        <v>0</v>
      </c>
      <c r="DM21" s="97">
        <v>0</v>
      </c>
      <c r="DN21" s="97">
        <v>1</v>
      </c>
      <c r="DO21" s="97">
        <v>0</v>
      </c>
      <c r="DP21" s="97">
        <v>0</v>
      </c>
      <c r="DQ21" s="97">
        <v>0</v>
      </c>
      <c r="DR21" s="97">
        <v>2</v>
      </c>
      <c r="DS21" s="97">
        <v>0</v>
      </c>
      <c r="DT21" s="97">
        <v>0</v>
      </c>
      <c r="DU21" s="97">
        <v>1</v>
      </c>
      <c r="DV21" s="97">
        <v>1</v>
      </c>
      <c r="DW21" s="97">
        <v>2</v>
      </c>
      <c r="DX21" s="97">
        <v>0</v>
      </c>
      <c r="DY21" s="97">
        <v>1</v>
      </c>
      <c r="DZ21" s="97">
        <v>0</v>
      </c>
      <c r="EA21" s="97">
        <v>1</v>
      </c>
      <c r="EB21" s="97">
        <v>25</v>
      </c>
      <c r="EC21" s="99">
        <v>2</v>
      </c>
      <c r="ED21" s="99">
        <v>3</v>
      </c>
      <c r="EE21" s="97" t="s">
        <v>279</v>
      </c>
      <c r="EF21" s="97" t="s">
        <v>178</v>
      </c>
      <c r="EG21" s="97">
        <v>4</v>
      </c>
      <c r="EH21" s="14" t="s">
        <v>99</v>
      </c>
      <c r="EJ21" s="136">
        <v>18</v>
      </c>
      <c r="EK21" s="96">
        <v>90011</v>
      </c>
      <c r="EL21" s="97" t="s">
        <v>177</v>
      </c>
      <c r="EM21" s="97" t="s">
        <v>177</v>
      </c>
      <c r="EN21" s="97" t="s">
        <v>177</v>
      </c>
      <c r="EO21" s="97" t="s">
        <v>177</v>
      </c>
      <c r="EP21" s="97" t="s">
        <v>177</v>
      </c>
      <c r="EQ21" s="97" t="s">
        <v>177</v>
      </c>
      <c r="ER21" s="97" t="s">
        <v>177</v>
      </c>
      <c r="ES21" s="97" t="s">
        <v>177</v>
      </c>
      <c r="ET21" s="97" t="s">
        <v>177</v>
      </c>
      <c r="EU21" s="97" t="s">
        <v>177</v>
      </c>
      <c r="EV21" s="97" t="s">
        <v>177</v>
      </c>
      <c r="EW21" s="97" t="s">
        <v>177</v>
      </c>
      <c r="EX21" s="97" t="s">
        <v>177</v>
      </c>
      <c r="EY21" s="97" t="s">
        <v>177</v>
      </c>
      <c r="EZ21" s="97" t="s">
        <v>177</v>
      </c>
      <c r="FA21" s="97" t="s">
        <v>177</v>
      </c>
      <c r="FB21" s="97" t="s">
        <v>177</v>
      </c>
      <c r="FC21" s="97" t="s">
        <v>177</v>
      </c>
      <c r="FD21" s="97" t="s">
        <v>177</v>
      </c>
      <c r="FE21" s="97" t="s">
        <v>177</v>
      </c>
      <c r="FF21" s="97" t="s">
        <v>177</v>
      </c>
      <c r="FG21" s="97" t="s">
        <v>177</v>
      </c>
      <c r="FH21" s="99" t="s">
        <v>280</v>
      </c>
      <c r="FI21" s="99" t="s">
        <v>177</v>
      </c>
      <c r="FJ21" s="97" t="s">
        <v>171</v>
      </c>
      <c r="FK21" s="97" t="s">
        <v>178</v>
      </c>
      <c r="FL21" s="97">
        <v>3</v>
      </c>
      <c r="FM21" s="14" t="s">
        <v>124</v>
      </c>
    </row>
    <row r="22" spans="1:169" ht="15.75" thickBot="1" x14ac:dyDescent="0.3">
      <c r="A22" s="136">
        <v>19</v>
      </c>
      <c r="B22" s="96">
        <v>50006</v>
      </c>
      <c r="C22" s="97">
        <v>4</v>
      </c>
      <c r="D22" s="97">
        <v>3</v>
      </c>
      <c r="E22" s="97">
        <v>2</v>
      </c>
      <c r="F22" s="97">
        <v>2</v>
      </c>
      <c r="G22" s="97">
        <v>3</v>
      </c>
      <c r="H22" s="97">
        <v>0</v>
      </c>
      <c r="I22" s="97">
        <v>1</v>
      </c>
      <c r="J22" s="97">
        <v>1</v>
      </c>
      <c r="K22" s="97">
        <v>1</v>
      </c>
      <c r="L22" s="97">
        <v>1</v>
      </c>
      <c r="M22" s="97">
        <v>2</v>
      </c>
      <c r="N22" s="97">
        <v>2</v>
      </c>
      <c r="O22" s="97">
        <v>2</v>
      </c>
      <c r="P22" s="97">
        <v>0</v>
      </c>
      <c r="Q22" s="97">
        <v>2</v>
      </c>
      <c r="R22" s="97">
        <v>1</v>
      </c>
      <c r="S22" s="97">
        <v>2</v>
      </c>
      <c r="T22" s="97">
        <v>0</v>
      </c>
      <c r="U22" s="97">
        <v>0</v>
      </c>
      <c r="V22" s="97">
        <v>1</v>
      </c>
      <c r="W22" s="97">
        <v>1</v>
      </c>
      <c r="X22" s="97">
        <f t="shared" si="0"/>
        <v>31</v>
      </c>
      <c r="Y22" s="101">
        <v>4</v>
      </c>
      <c r="Z22" s="99">
        <v>1</v>
      </c>
      <c r="AA22" s="97" t="s">
        <v>279</v>
      </c>
      <c r="AB22" s="97" t="s">
        <v>178</v>
      </c>
      <c r="AC22" s="101">
        <v>4</v>
      </c>
      <c r="AD22" s="14" t="s">
        <v>306</v>
      </c>
      <c r="AG22" s="182"/>
      <c r="AH22" s="140"/>
      <c r="AI22" s="140"/>
      <c r="AJ22" s="140"/>
      <c r="AK22" s="140"/>
      <c r="AL22" s="140"/>
      <c r="AM22" s="140"/>
      <c r="AN22" s="140"/>
      <c r="AO22" s="140"/>
      <c r="AP22" s="140"/>
      <c r="AQ22" s="140"/>
      <c r="AR22" s="140"/>
      <c r="AS22" s="140"/>
      <c r="AT22" s="140"/>
      <c r="AU22" s="140"/>
      <c r="AV22" s="140"/>
      <c r="AW22" s="140"/>
      <c r="AX22" s="140"/>
      <c r="AY22" s="140"/>
      <c r="AZ22" s="140"/>
      <c r="BA22" s="140"/>
      <c r="BB22" s="140"/>
      <c r="BC22" s="140"/>
      <c r="BD22" s="140"/>
      <c r="BE22" s="140"/>
      <c r="BF22" s="140"/>
      <c r="BG22" s="140"/>
      <c r="BH22" s="140"/>
      <c r="BI22" s="140"/>
      <c r="BJ22" s="140"/>
      <c r="BK22" s="140"/>
      <c r="BL22" s="140"/>
      <c r="BM22" s="140"/>
      <c r="BN22" s="727"/>
      <c r="BR22" s="137">
        <v>19</v>
      </c>
      <c r="BS22" s="138">
        <v>70017</v>
      </c>
      <c r="BT22" s="139">
        <v>2</v>
      </c>
      <c r="BU22" s="139">
        <v>1</v>
      </c>
      <c r="BV22" s="139">
        <v>2</v>
      </c>
      <c r="BW22" s="139">
        <v>2</v>
      </c>
      <c r="BX22" s="139">
        <v>0</v>
      </c>
      <c r="BY22" s="139">
        <v>0</v>
      </c>
      <c r="BZ22" s="139">
        <v>0</v>
      </c>
      <c r="CA22" s="184"/>
      <c r="CB22" s="139">
        <v>0</v>
      </c>
      <c r="CC22" s="184"/>
      <c r="CD22" s="139">
        <v>0</v>
      </c>
      <c r="CE22" s="139">
        <v>0</v>
      </c>
      <c r="CF22" s="139">
        <v>0</v>
      </c>
      <c r="CG22" s="139">
        <v>1</v>
      </c>
      <c r="CH22" s="139">
        <v>0</v>
      </c>
      <c r="CI22" s="139">
        <v>2</v>
      </c>
      <c r="CJ22" s="139">
        <v>0</v>
      </c>
      <c r="CK22" s="139">
        <v>1</v>
      </c>
      <c r="CL22" s="139">
        <v>0</v>
      </c>
      <c r="CM22" s="139">
        <v>1</v>
      </c>
      <c r="CN22" s="139">
        <v>3</v>
      </c>
      <c r="CO22" s="139">
        <v>0</v>
      </c>
      <c r="CP22" s="139">
        <v>1</v>
      </c>
      <c r="CQ22" s="139">
        <v>1</v>
      </c>
      <c r="CR22" s="149">
        <v>1</v>
      </c>
      <c r="CS22" s="700">
        <f t="shared" si="2"/>
        <v>18</v>
      </c>
      <c r="CT22" s="358">
        <v>1</v>
      </c>
      <c r="CU22" s="141">
        <v>2</v>
      </c>
      <c r="CV22" s="139" t="s">
        <v>171</v>
      </c>
      <c r="CW22" s="139" t="s">
        <v>178</v>
      </c>
      <c r="CX22" s="139">
        <v>4</v>
      </c>
      <c r="CY22" s="192" t="s">
        <v>82</v>
      </c>
      <c r="DA22" s="137">
        <v>19</v>
      </c>
      <c r="DB22" s="138">
        <v>80001</v>
      </c>
      <c r="DC22" s="139">
        <v>3</v>
      </c>
      <c r="DD22" s="139">
        <v>2</v>
      </c>
      <c r="DE22" s="139">
        <v>2</v>
      </c>
      <c r="DF22" s="139">
        <v>2</v>
      </c>
      <c r="DG22" s="139">
        <v>2</v>
      </c>
      <c r="DH22" s="139">
        <v>0</v>
      </c>
      <c r="DI22" s="139">
        <v>0</v>
      </c>
      <c r="DJ22" s="139">
        <v>1</v>
      </c>
      <c r="DK22" s="139">
        <v>1</v>
      </c>
      <c r="DL22" s="139">
        <v>0</v>
      </c>
      <c r="DM22" s="139">
        <v>0</v>
      </c>
      <c r="DN22" s="139">
        <v>2</v>
      </c>
      <c r="DO22" s="139">
        <v>1</v>
      </c>
      <c r="DP22" s="139">
        <v>0</v>
      </c>
      <c r="DQ22" s="139">
        <v>0</v>
      </c>
      <c r="DR22" s="139">
        <v>2</v>
      </c>
      <c r="DS22" s="139">
        <v>0</v>
      </c>
      <c r="DT22" s="139">
        <v>2</v>
      </c>
      <c r="DU22" s="139">
        <v>1</v>
      </c>
      <c r="DV22" s="139">
        <v>0</v>
      </c>
      <c r="DW22" s="139">
        <v>2</v>
      </c>
      <c r="DX22" s="139">
        <v>1</v>
      </c>
      <c r="DY22" s="139">
        <v>1</v>
      </c>
      <c r="DZ22" s="139">
        <v>0</v>
      </c>
      <c r="EA22" s="139">
        <v>2</v>
      </c>
      <c r="EB22" s="139">
        <v>27</v>
      </c>
      <c r="EC22" s="141">
        <v>2</v>
      </c>
      <c r="ED22" s="141">
        <v>3</v>
      </c>
      <c r="EE22" s="139" t="s">
        <v>279</v>
      </c>
      <c r="EF22" s="139" t="s">
        <v>178</v>
      </c>
      <c r="EG22" s="139">
        <v>4</v>
      </c>
      <c r="EH22" s="142" t="s">
        <v>90</v>
      </c>
      <c r="EJ22" s="136">
        <v>19</v>
      </c>
      <c r="EK22" s="96">
        <v>90018</v>
      </c>
      <c r="EL22" s="97" t="s">
        <v>177</v>
      </c>
      <c r="EM22" s="97" t="s">
        <v>177</v>
      </c>
      <c r="EN22" s="97" t="s">
        <v>177</v>
      </c>
      <c r="EO22" s="97" t="s">
        <v>177</v>
      </c>
      <c r="EP22" s="97" t="s">
        <v>177</v>
      </c>
      <c r="EQ22" s="97" t="s">
        <v>177</v>
      </c>
      <c r="ER22" s="97" t="s">
        <v>177</v>
      </c>
      <c r="ES22" s="97" t="s">
        <v>177</v>
      </c>
      <c r="ET22" s="97" t="s">
        <v>177</v>
      </c>
      <c r="EU22" s="97" t="s">
        <v>177</v>
      </c>
      <c r="EV22" s="97" t="s">
        <v>177</v>
      </c>
      <c r="EW22" s="97" t="s">
        <v>177</v>
      </c>
      <c r="EX22" s="97" t="s">
        <v>177</v>
      </c>
      <c r="EY22" s="97" t="s">
        <v>177</v>
      </c>
      <c r="EZ22" s="97" t="s">
        <v>177</v>
      </c>
      <c r="FA22" s="97" t="s">
        <v>177</v>
      </c>
      <c r="FB22" s="97" t="s">
        <v>177</v>
      </c>
      <c r="FC22" s="97" t="s">
        <v>177</v>
      </c>
      <c r="FD22" s="97" t="s">
        <v>177</v>
      </c>
      <c r="FE22" s="97" t="s">
        <v>177</v>
      </c>
      <c r="FF22" s="97" t="s">
        <v>177</v>
      </c>
      <c r="FG22" s="97" t="s">
        <v>177</v>
      </c>
      <c r="FH22" s="99" t="s">
        <v>280</v>
      </c>
      <c r="FI22" s="99" t="s">
        <v>177</v>
      </c>
      <c r="FJ22" s="97" t="s">
        <v>171</v>
      </c>
      <c r="FK22" s="97" t="s">
        <v>178</v>
      </c>
      <c r="FL22" s="97">
        <v>4</v>
      </c>
      <c r="FM22" s="14" t="s">
        <v>131</v>
      </c>
    </row>
    <row r="23" spans="1:169" ht="15.75" thickBot="1" x14ac:dyDescent="0.3">
      <c r="A23" s="136">
        <v>20</v>
      </c>
      <c r="B23" s="96">
        <v>50022</v>
      </c>
      <c r="C23" s="97">
        <v>3</v>
      </c>
      <c r="D23" s="97">
        <v>2</v>
      </c>
      <c r="E23" s="97">
        <v>2</v>
      </c>
      <c r="F23" s="97">
        <v>0</v>
      </c>
      <c r="G23" s="97">
        <v>3</v>
      </c>
      <c r="H23" s="97">
        <v>0</v>
      </c>
      <c r="I23" s="97">
        <v>3</v>
      </c>
      <c r="J23" s="97">
        <v>1</v>
      </c>
      <c r="K23" s="97">
        <v>2</v>
      </c>
      <c r="L23" s="97">
        <v>2</v>
      </c>
      <c r="M23" s="97">
        <v>2</v>
      </c>
      <c r="N23" s="97">
        <v>1</v>
      </c>
      <c r="O23" s="97">
        <v>2</v>
      </c>
      <c r="P23" s="97">
        <v>1</v>
      </c>
      <c r="Q23" s="97">
        <v>2</v>
      </c>
      <c r="R23" s="97">
        <v>1</v>
      </c>
      <c r="S23" s="97">
        <v>2</v>
      </c>
      <c r="T23" s="97">
        <v>0</v>
      </c>
      <c r="U23" s="97">
        <v>1</v>
      </c>
      <c r="V23" s="97">
        <v>0</v>
      </c>
      <c r="W23" s="97">
        <v>1</v>
      </c>
      <c r="X23" s="97">
        <f t="shared" si="0"/>
        <v>31</v>
      </c>
      <c r="Y23" s="101">
        <v>4</v>
      </c>
      <c r="Z23" s="99">
        <v>1</v>
      </c>
      <c r="AA23" s="97" t="s">
        <v>281</v>
      </c>
      <c r="AB23" s="97" t="s">
        <v>179</v>
      </c>
      <c r="AC23" s="101">
        <v>4</v>
      </c>
      <c r="AD23" s="14" t="s">
        <v>315</v>
      </c>
      <c r="BR23" s="127">
        <v>20</v>
      </c>
      <c r="BS23" s="128">
        <v>70010</v>
      </c>
      <c r="BT23" s="129">
        <v>3</v>
      </c>
      <c r="BU23" s="129">
        <v>1</v>
      </c>
      <c r="BV23" s="129">
        <v>2</v>
      </c>
      <c r="BW23" s="129">
        <v>2</v>
      </c>
      <c r="BX23" s="129">
        <v>0</v>
      </c>
      <c r="BY23" s="129">
        <v>0</v>
      </c>
      <c r="BZ23" s="129">
        <v>3</v>
      </c>
      <c r="CA23" s="703"/>
      <c r="CB23" s="129">
        <v>0</v>
      </c>
      <c r="CC23" s="129">
        <v>1</v>
      </c>
      <c r="CD23" s="129">
        <v>0</v>
      </c>
      <c r="CE23" s="129">
        <v>1</v>
      </c>
      <c r="CF23" s="129">
        <v>0</v>
      </c>
      <c r="CG23" s="129">
        <v>0</v>
      </c>
      <c r="CH23" s="129">
        <v>0</v>
      </c>
      <c r="CI23" s="129">
        <v>2</v>
      </c>
      <c r="CJ23" s="129">
        <v>0</v>
      </c>
      <c r="CK23" s="129">
        <v>2</v>
      </c>
      <c r="CL23" s="129">
        <v>0</v>
      </c>
      <c r="CM23" s="129">
        <v>2</v>
      </c>
      <c r="CN23" s="129">
        <v>2</v>
      </c>
      <c r="CO23" s="129">
        <v>1</v>
      </c>
      <c r="CP23" s="129">
        <v>1</v>
      </c>
      <c r="CQ23" s="129">
        <v>1</v>
      </c>
      <c r="CR23" s="694">
        <v>0</v>
      </c>
      <c r="CS23" s="701">
        <f t="shared" si="2"/>
        <v>24</v>
      </c>
      <c r="CT23" s="695">
        <v>1</v>
      </c>
      <c r="CU23" s="131">
        <v>3</v>
      </c>
      <c r="CV23" s="129" t="s">
        <v>171</v>
      </c>
      <c r="CW23" s="129" t="s">
        <v>178</v>
      </c>
      <c r="CX23" s="129">
        <v>4</v>
      </c>
      <c r="CY23" s="204" t="s">
        <v>76</v>
      </c>
      <c r="DA23" s="132">
        <v>20</v>
      </c>
      <c r="DB23" s="133">
        <v>80012</v>
      </c>
      <c r="DC23" s="134">
        <v>3</v>
      </c>
      <c r="DD23" s="134">
        <v>3</v>
      </c>
      <c r="DE23" s="134">
        <v>2</v>
      </c>
      <c r="DF23" s="134">
        <v>3</v>
      </c>
      <c r="DG23" s="134">
        <v>2</v>
      </c>
      <c r="DH23" s="134">
        <v>1</v>
      </c>
      <c r="DI23" s="134">
        <v>3</v>
      </c>
      <c r="DJ23" s="134">
        <v>1</v>
      </c>
      <c r="DK23" s="134">
        <v>0</v>
      </c>
      <c r="DL23" s="134">
        <v>0</v>
      </c>
      <c r="DM23" s="134">
        <v>0</v>
      </c>
      <c r="DN23" s="134">
        <v>2</v>
      </c>
      <c r="DO23" s="134">
        <v>1</v>
      </c>
      <c r="DP23" s="134">
        <v>1</v>
      </c>
      <c r="DQ23" s="134">
        <v>0</v>
      </c>
      <c r="DR23" s="134">
        <v>1</v>
      </c>
      <c r="DS23" s="134">
        <v>0</v>
      </c>
      <c r="DT23" s="134">
        <v>2</v>
      </c>
      <c r="DU23" s="134">
        <v>1</v>
      </c>
      <c r="DV23" s="134">
        <v>2</v>
      </c>
      <c r="DW23" s="134">
        <v>3</v>
      </c>
      <c r="DX23" s="134">
        <v>1</v>
      </c>
      <c r="DY23" s="134">
        <v>1</v>
      </c>
      <c r="DZ23" s="134">
        <v>1</v>
      </c>
      <c r="EA23" s="134">
        <v>2</v>
      </c>
      <c r="EB23" s="134">
        <v>36</v>
      </c>
      <c r="EC23" s="135">
        <v>2</v>
      </c>
      <c r="ED23" s="135">
        <v>4</v>
      </c>
      <c r="EE23" s="134" t="s">
        <v>279</v>
      </c>
      <c r="EF23" s="134" t="s">
        <v>178</v>
      </c>
      <c r="EG23" s="134">
        <v>5</v>
      </c>
      <c r="EH23" s="44" t="s">
        <v>101</v>
      </c>
      <c r="EJ23" s="137">
        <v>20</v>
      </c>
      <c r="EK23" s="138">
        <v>90020</v>
      </c>
      <c r="EL23" s="139" t="s">
        <v>177</v>
      </c>
      <c r="EM23" s="139" t="s">
        <v>177</v>
      </c>
      <c r="EN23" s="139" t="s">
        <v>177</v>
      </c>
      <c r="EO23" s="139" t="s">
        <v>177</v>
      </c>
      <c r="EP23" s="139" t="s">
        <v>177</v>
      </c>
      <c r="EQ23" s="139" t="s">
        <v>177</v>
      </c>
      <c r="ER23" s="139" t="s">
        <v>177</v>
      </c>
      <c r="ES23" s="139" t="s">
        <v>177</v>
      </c>
      <c r="ET23" s="139" t="s">
        <v>177</v>
      </c>
      <c r="EU23" s="139" t="s">
        <v>177</v>
      </c>
      <c r="EV23" s="139" t="s">
        <v>177</v>
      </c>
      <c r="EW23" s="139" t="s">
        <v>177</v>
      </c>
      <c r="EX23" s="139" t="s">
        <v>177</v>
      </c>
      <c r="EY23" s="139" t="s">
        <v>177</v>
      </c>
      <c r="EZ23" s="139" t="s">
        <v>177</v>
      </c>
      <c r="FA23" s="139" t="s">
        <v>177</v>
      </c>
      <c r="FB23" s="139" t="s">
        <v>177</v>
      </c>
      <c r="FC23" s="139" t="s">
        <v>177</v>
      </c>
      <c r="FD23" s="139" t="s">
        <v>177</v>
      </c>
      <c r="FE23" s="139" t="s">
        <v>177</v>
      </c>
      <c r="FF23" s="139" t="s">
        <v>177</v>
      </c>
      <c r="FG23" s="139" t="s">
        <v>177</v>
      </c>
      <c r="FH23" s="141" t="s">
        <v>280</v>
      </c>
      <c r="FI23" s="141" t="s">
        <v>177</v>
      </c>
      <c r="FJ23" s="139" t="s">
        <v>171</v>
      </c>
      <c r="FK23" s="139" t="s">
        <v>179</v>
      </c>
      <c r="FL23" s="139">
        <v>3</v>
      </c>
      <c r="FM23" s="142" t="s">
        <v>133</v>
      </c>
    </row>
    <row r="24" spans="1:169" x14ac:dyDescent="0.25">
      <c r="A24" s="136">
        <v>21</v>
      </c>
      <c r="B24" s="96">
        <v>50023</v>
      </c>
      <c r="C24" s="97">
        <v>3</v>
      </c>
      <c r="D24" s="97">
        <v>2</v>
      </c>
      <c r="E24" s="97">
        <v>2</v>
      </c>
      <c r="F24" s="97">
        <v>2</v>
      </c>
      <c r="G24" s="97">
        <v>3</v>
      </c>
      <c r="H24" s="97">
        <v>0</v>
      </c>
      <c r="I24" s="97">
        <v>2</v>
      </c>
      <c r="J24" s="97">
        <v>1</v>
      </c>
      <c r="K24" s="97">
        <v>3</v>
      </c>
      <c r="L24" s="97">
        <v>1</v>
      </c>
      <c r="M24" s="97">
        <v>2</v>
      </c>
      <c r="N24" s="97">
        <v>0</v>
      </c>
      <c r="O24" s="97">
        <v>2</v>
      </c>
      <c r="P24" s="97">
        <v>1</v>
      </c>
      <c r="Q24" s="97">
        <v>2</v>
      </c>
      <c r="R24" s="97">
        <v>1</v>
      </c>
      <c r="S24" s="97">
        <v>2</v>
      </c>
      <c r="T24" s="97">
        <v>0</v>
      </c>
      <c r="U24" s="97">
        <v>1</v>
      </c>
      <c r="V24" s="97">
        <v>0</v>
      </c>
      <c r="W24" s="97">
        <v>1</v>
      </c>
      <c r="X24" s="97">
        <f t="shared" si="0"/>
        <v>31</v>
      </c>
      <c r="Y24" s="101">
        <v>4</v>
      </c>
      <c r="Z24" s="99">
        <v>1</v>
      </c>
      <c r="AA24" s="97" t="s">
        <v>281</v>
      </c>
      <c r="AB24" s="97" t="s">
        <v>178</v>
      </c>
      <c r="AC24" s="101">
        <v>4</v>
      </c>
      <c r="AD24" s="14" t="s">
        <v>316</v>
      </c>
      <c r="AG24" s="774" t="s">
        <v>141</v>
      </c>
      <c r="AH24" s="775"/>
      <c r="AI24" s="54">
        <f>AVERAGE(AI4:AI23)</f>
        <v>3</v>
      </c>
      <c r="AJ24" s="54">
        <f t="shared" ref="AJ24:BM24" si="3">AVERAGE(AJ4:AJ23)</f>
        <v>2.5625</v>
      </c>
      <c r="AK24" s="54">
        <f t="shared" si="3"/>
        <v>2</v>
      </c>
      <c r="AL24" s="54">
        <f t="shared" si="3"/>
        <v>2.9375</v>
      </c>
      <c r="AM24" s="54">
        <f t="shared" si="3"/>
        <v>2.4375</v>
      </c>
      <c r="AN24" s="54">
        <f t="shared" si="3"/>
        <v>0.5625</v>
      </c>
      <c r="AO24" s="54">
        <f t="shared" si="3"/>
        <v>0.9375</v>
      </c>
      <c r="AP24" s="54">
        <f t="shared" si="3"/>
        <v>0.9375</v>
      </c>
      <c r="AQ24" s="54">
        <f t="shared" si="3"/>
        <v>0.8125</v>
      </c>
      <c r="AR24" s="54">
        <f t="shared" si="3"/>
        <v>1.375</v>
      </c>
      <c r="AS24" s="54">
        <f t="shared" si="3"/>
        <v>1.875</v>
      </c>
      <c r="AT24" s="54">
        <f t="shared" si="3"/>
        <v>0.875</v>
      </c>
      <c r="AU24" s="54">
        <f t="shared" si="3"/>
        <v>0.875</v>
      </c>
      <c r="AV24" s="54">
        <f t="shared" si="3"/>
        <v>0.4375</v>
      </c>
      <c r="AW24" s="54">
        <f t="shared" si="3"/>
        <v>1.0625</v>
      </c>
      <c r="AX24" s="54">
        <f t="shared" si="3"/>
        <v>0.375</v>
      </c>
      <c r="AY24" s="54">
        <f t="shared" si="3"/>
        <v>0.1875</v>
      </c>
      <c r="AZ24" s="54">
        <f t="shared" si="3"/>
        <v>1.25</v>
      </c>
      <c r="BA24" s="54">
        <f t="shared" si="3"/>
        <v>0.6875</v>
      </c>
      <c r="BB24" s="54">
        <f t="shared" si="3"/>
        <v>0.5</v>
      </c>
      <c r="BC24" s="54">
        <f t="shared" si="3"/>
        <v>1.125</v>
      </c>
      <c r="BD24" s="54">
        <f t="shared" si="3"/>
        <v>0</v>
      </c>
      <c r="BE24" s="54">
        <f t="shared" si="3"/>
        <v>0.3125</v>
      </c>
      <c r="BF24" s="54">
        <f t="shared" si="3"/>
        <v>0.5625</v>
      </c>
      <c r="BG24" s="54">
        <f t="shared" si="3"/>
        <v>0.625</v>
      </c>
      <c r="BH24" s="54">
        <f t="shared" si="3"/>
        <v>26.647058823529413</v>
      </c>
      <c r="BI24" s="54"/>
      <c r="BJ24" s="54">
        <f t="shared" si="3"/>
        <v>3.2</v>
      </c>
      <c r="BK24" s="54"/>
      <c r="BL24" s="54"/>
      <c r="BM24" s="54">
        <f t="shared" si="3"/>
        <v>4.2</v>
      </c>
      <c r="BR24" s="221">
        <v>21</v>
      </c>
      <c r="BS24" s="102">
        <v>70020</v>
      </c>
      <c r="BT24" s="124" t="s">
        <v>177</v>
      </c>
      <c r="BU24" s="124" t="s">
        <v>177</v>
      </c>
      <c r="BV24" s="124" t="s">
        <v>177</v>
      </c>
      <c r="BW24" s="124" t="s">
        <v>177</v>
      </c>
      <c r="BX24" s="124" t="s">
        <v>177</v>
      </c>
      <c r="BY24" s="124" t="s">
        <v>177</v>
      </c>
      <c r="BZ24" s="124" t="s">
        <v>177</v>
      </c>
      <c r="CA24" s="124" t="s">
        <v>177</v>
      </c>
      <c r="CB24" s="124" t="s">
        <v>177</v>
      </c>
      <c r="CC24" s="124" t="s">
        <v>177</v>
      </c>
      <c r="CD24" s="124" t="s">
        <v>177</v>
      </c>
      <c r="CE24" s="124" t="s">
        <v>177</v>
      </c>
      <c r="CF24" s="124" t="s">
        <v>177</v>
      </c>
      <c r="CG24" s="124" t="s">
        <v>177</v>
      </c>
      <c r="CH24" s="124" t="s">
        <v>177</v>
      </c>
      <c r="CI24" s="124" t="s">
        <v>177</v>
      </c>
      <c r="CJ24" s="124" t="s">
        <v>177</v>
      </c>
      <c r="CK24" s="124" t="s">
        <v>177</v>
      </c>
      <c r="CL24" s="124" t="s">
        <v>177</v>
      </c>
      <c r="CM24" s="124" t="s">
        <v>177</v>
      </c>
      <c r="CN24" s="124" t="s">
        <v>177</v>
      </c>
      <c r="CO24" s="124" t="s">
        <v>177</v>
      </c>
      <c r="CP24" s="124" t="s">
        <v>177</v>
      </c>
      <c r="CQ24" s="124" t="s">
        <v>177</v>
      </c>
      <c r="CR24" s="151" t="s">
        <v>177</v>
      </c>
      <c r="CS24" s="702">
        <f t="shared" si="2"/>
        <v>0</v>
      </c>
      <c r="CT24" s="696" t="s">
        <v>280</v>
      </c>
      <c r="CU24" s="126"/>
      <c r="CV24" s="124" t="s">
        <v>177</v>
      </c>
      <c r="CW24" s="124" t="s">
        <v>177</v>
      </c>
      <c r="CX24" s="124" t="s">
        <v>177</v>
      </c>
      <c r="CY24" s="203" t="s">
        <v>86</v>
      </c>
      <c r="DA24" s="136">
        <v>21</v>
      </c>
      <c r="DB24" s="96">
        <v>80029</v>
      </c>
      <c r="DC24" s="97">
        <v>4</v>
      </c>
      <c r="DD24" s="97">
        <v>3</v>
      </c>
      <c r="DE24" s="97">
        <v>2</v>
      </c>
      <c r="DF24" s="97">
        <v>3</v>
      </c>
      <c r="DG24" s="97">
        <v>3</v>
      </c>
      <c r="DH24" s="97">
        <v>0</v>
      </c>
      <c r="DI24" s="97">
        <v>2</v>
      </c>
      <c r="DJ24" s="97">
        <v>0</v>
      </c>
      <c r="DK24" s="97">
        <v>0</v>
      </c>
      <c r="DL24" s="97">
        <v>1</v>
      </c>
      <c r="DM24" s="97">
        <v>1</v>
      </c>
      <c r="DN24" s="97">
        <v>2</v>
      </c>
      <c r="DO24" s="97">
        <v>2</v>
      </c>
      <c r="DP24" s="97">
        <v>0</v>
      </c>
      <c r="DQ24" s="97">
        <v>1</v>
      </c>
      <c r="DR24" s="97">
        <v>2</v>
      </c>
      <c r="DS24" s="97">
        <v>0</v>
      </c>
      <c r="DT24" s="97">
        <v>0</v>
      </c>
      <c r="DU24" s="97">
        <v>1</v>
      </c>
      <c r="DV24" s="97">
        <v>2</v>
      </c>
      <c r="DW24" s="97">
        <v>2</v>
      </c>
      <c r="DX24" s="97">
        <v>1</v>
      </c>
      <c r="DY24" s="97">
        <v>1</v>
      </c>
      <c r="DZ24" s="97">
        <v>1</v>
      </c>
      <c r="EA24" s="97">
        <v>2</v>
      </c>
      <c r="EB24" s="97">
        <v>36</v>
      </c>
      <c r="EC24" s="99">
        <v>2</v>
      </c>
      <c r="ED24" s="99">
        <v>4</v>
      </c>
      <c r="EE24" s="97" t="s">
        <v>281</v>
      </c>
      <c r="EF24" s="97" t="s">
        <v>178</v>
      </c>
      <c r="EG24" s="97">
        <v>5</v>
      </c>
      <c r="EH24" s="14" t="s">
        <v>111</v>
      </c>
      <c r="EJ24" s="894" t="s">
        <v>141</v>
      </c>
      <c r="EK24" s="969"/>
      <c r="EL24" s="231">
        <f>AVERAGE(EL4:EL23)</f>
        <v>1.5625</v>
      </c>
      <c r="EM24" s="231">
        <f t="shared" ref="EM24:FL24" si="4">AVERAGE(EM4:EM23)</f>
        <v>0.5</v>
      </c>
      <c r="EN24" s="231">
        <f t="shared" si="4"/>
        <v>1.75</v>
      </c>
      <c r="EO24" s="231">
        <f t="shared" si="4"/>
        <v>1.75</v>
      </c>
      <c r="EP24" s="231">
        <f t="shared" si="4"/>
        <v>0.7142857142857143</v>
      </c>
      <c r="EQ24" s="231">
        <f t="shared" si="4"/>
        <v>1</v>
      </c>
      <c r="ER24" s="231">
        <f t="shared" si="4"/>
        <v>1.5625</v>
      </c>
      <c r="ES24" s="231">
        <f t="shared" si="4"/>
        <v>0.625</v>
      </c>
      <c r="ET24" s="231">
        <f t="shared" si="4"/>
        <v>1.4375</v>
      </c>
      <c r="EU24" s="231">
        <f t="shared" si="4"/>
        <v>0.75</v>
      </c>
      <c r="EV24" s="231">
        <f t="shared" si="4"/>
        <v>0.625</v>
      </c>
      <c r="EW24" s="231">
        <f t="shared" si="4"/>
        <v>0.75</v>
      </c>
      <c r="EX24" s="231">
        <f t="shared" si="4"/>
        <v>0.33333333333333331</v>
      </c>
      <c r="EY24" s="231">
        <f t="shared" si="4"/>
        <v>0.75</v>
      </c>
      <c r="EZ24" s="231">
        <f t="shared" si="4"/>
        <v>0.6</v>
      </c>
      <c r="FA24" s="231">
        <f t="shared" si="4"/>
        <v>0.53846153846153844</v>
      </c>
      <c r="FB24" s="231">
        <f t="shared" si="4"/>
        <v>0.30769230769230771</v>
      </c>
      <c r="FC24" s="231">
        <f t="shared" si="4"/>
        <v>1.2857142857142858</v>
      </c>
      <c r="FD24" s="231">
        <f t="shared" si="4"/>
        <v>1</v>
      </c>
      <c r="FE24" s="231">
        <f t="shared" si="4"/>
        <v>0.8571428571428571</v>
      </c>
      <c r="FF24" s="231">
        <f t="shared" si="4"/>
        <v>0.8</v>
      </c>
      <c r="FG24" s="231">
        <f t="shared" si="4"/>
        <v>18.6875</v>
      </c>
      <c r="FH24" s="231"/>
      <c r="FI24" s="231">
        <f t="shared" si="4"/>
        <v>2.5625</v>
      </c>
      <c r="FJ24" s="231"/>
      <c r="FK24" s="231"/>
      <c r="FL24" s="231">
        <f t="shared" si="4"/>
        <v>3.95</v>
      </c>
    </row>
    <row r="25" spans="1:169" ht="15.75" thickBot="1" x14ac:dyDescent="0.3">
      <c r="A25" s="136">
        <v>22</v>
      </c>
      <c r="B25" s="96">
        <v>50009</v>
      </c>
      <c r="C25" s="97">
        <v>2</v>
      </c>
      <c r="D25" s="97">
        <v>2</v>
      </c>
      <c r="E25" s="97">
        <v>2</v>
      </c>
      <c r="F25" s="97">
        <v>3</v>
      </c>
      <c r="G25" s="97">
        <v>3</v>
      </c>
      <c r="H25" s="97">
        <v>1</v>
      </c>
      <c r="I25" s="97">
        <v>3</v>
      </c>
      <c r="J25" s="97">
        <v>2</v>
      </c>
      <c r="K25" s="97">
        <v>2</v>
      </c>
      <c r="L25" s="97">
        <v>2</v>
      </c>
      <c r="M25" s="97">
        <v>2</v>
      </c>
      <c r="N25" s="97">
        <v>2</v>
      </c>
      <c r="O25" s="97">
        <v>2</v>
      </c>
      <c r="P25" s="97">
        <v>1</v>
      </c>
      <c r="Q25" s="97">
        <v>2</v>
      </c>
      <c r="R25" s="97">
        <v>1</v>
      </c>
      <c r="S25" s="97">
        <v>0</v>
      </c>
      <c r="T25" s="97">
        <v>1</v>
      </c>
      <c r="U25" s="97">
        <v>1</v>
      </c>
      <c r="V25" s="97">
        <v>0</v>
      </c>
      <c r="W25" s="97">
        <v>1</v>
      </c>
      <c r="X25" s="97">
        <f t="shared" si="0"/>
        <v>35</v>
      </c>
      <c r="Y25" s="101">
        <v>4</v>
      </c>
      <c r="Z25" s="99">
        <v>1</v>
      </c>
      <c r="AA25" s="97" t="s">
        <v>279</v>
      </c>
      <c r="AB25" s="97" t="s">
        <v>178</v>
      </c>
      <c r="AC25" s="101">
        <v>4</v>
      </c>
      <c r="AD25" s="14" t="s">
        <v>309</v>
      </c>
      <c r="AG25" s="777"/>
      <c r="AH25" s="422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  <c r="BM25" s="61"/>
      <c r="BR25" s="137">
        <v>22</v>
      </c>
      <c r="BS25" s="138">
        <v>70022</v>
      </c>
      <c r="BT25" s="139" t="s">
        <v>177</v>
      </c>
      <c r="BU25" s="139" t="s">
        <v>177</v>
      </c>
      <c r="BV25" s="139" t="s">
        <v>177</v>
      </c>
      <c r="BW25" s="139" t="s">
        <v>177</v>
      </c>
      <c r="BX25" s="139" t="s">
        <v>177</v>
      </c>
      <c r="BY25" s="139" t="s">
        <v>177</v>
      </c>
      <c r="BZ25" s="139" t="s">
        <v>177</v>
      </c>
      <c r="CA25" s="139" t="s">
        <v>177</v>
      </c>
      <c r="CB25" s="139" t="s">
        <v>177</v>
      </c>
      <c r="CC25" s="139" t="s">
        <v>177</v>
      </c>
      <c r="CD25" s="139" t="s">
        <v>177</v>
      </c>
      <c r="CE25" s="139" t="s">
        <v>177</v>
      </c>
      <c r="CF25" s="139" t="s">
        <v>177</v>
      </c>
      <c r="CG25" s="139" t="s">
        <v>177</v>
      </c>
      <c r="CH25" s="139" t="s">
        <v>177</v>
      </c>
      <c r="CI25" s="139" t="s">
        <v>177</v>
      </c>
      <c r="CJ25" s="139" t="s">
        <v>177</v>
      </c>
      <c r="CK25" s="139" t="s">
        <v>177</v>
      </c>
      <c r="CL25" s="139" t="s">
        <v>177</v>
      </c>
      <c r="CM25" s="139" t="s">
        <v>177</v>
      </c>
      <c r="CN25" s="139" t="s">
        <v>177</v>
      </c>
      <c r="CO25" s="139" t="s">
        <v>177</v>
      </c>
      <c r="CP25" s="139" t="s">
        <v>177</v>
      </c>
      <c r="CQ25" s="139" t="s">
        <v>177</v>
      </c>
      <c r="CR25" s="149" t="s">
        <v>177</v>
      </c>
      <c r="CS25" s="700">
        <f t="shared" si="2"/>
        <v>0</v>
      </c>
      <c r="CT25" s="358" t="s">
        <v>280</v>
      </c>
      <c r="CU25" s="141" t="s">
        <v>177</v>
      </c>
      <c r="CV25" s="139" t="s">
        <v>177</v>
      </c>
      <c r="CW25" s="139" t="s">
        <v>177</v>
      </c>
      <c r="CX25" s="139" t="s">
        <v>177</v>
      </c>
      <c r="CY25" s="192" t="s">
        <v>88</v>
      </c>
      <c r="DA25" s="137">
        <v>22</v>
      </c>
      <c r="DB25" s="138">
        <v>80003</v>
      </c>
      <c r="DC25" s="139">
        <v>4</v>
      </c>
      <c r="DD25" s="139">
        <v>3</v>
      </c>
      <c r="DE25" s="139">
        <v>2</v>
      </c>
      <c r="DF25" s="139">
        <v>3</v>
      </c>
      <c r="DG25" s="139">
        <v>3</v>
      </c>
      <c r="DH25" s="139">
        <v>1</v>
      </c>
      <c r="DI25" s="139">
        <v>3</v>
      </c>
      <c r="DJ25" s="139">
        <v>1</v>
      </c>
      <c r="DK25" s="139">
        <v>1</v>
      </c>
      <c r="DL25" s="139">
        <v>1</v>
      </c>
      <c r="DM25" s="139">
        <v>1</v>
      </c>
      <c r="DN25" s="139">
        <v>0</v>
      </c>
      <c r="DO25" s="139">
        <v>0</v>
      </c>
      <c r="DP25" s="139">
        <v>1</v>
      </c>
      <c r="DQ25" s="139">
        <v>0</v>
      </c>
      <c r="DR25" s="139">
        <v>2</v>
      </c>
      <c r="DS25" s="139">
        <v>0</v>
      </c>
      <c r="DT25" s="139">
        <v>2</v>
      </c>
      <c r="DU25" s="139">
        <v>1</v>
      </c>
      <c r="DV25" s="139">
        <v>2</v>
      </c>
      <c r="DW25" s="139">
        <v>3</v>
      </c>
      <c r="DX25" s="139">
        <v>1</v>
      </c>
      <c r="DY25" s="139">
        <v>1</v>
      </c>
      <c r="DZ25" s="139">
        <v>1</v>
      </c>
      <c r="EA25" s="139">
        <v>2</v>
      </c>
      <c r="EB25" s="139">
        <v>39</v>
      </c>
      <c r="EC25" s="141">
        <v>1</v>
      </c>
      <c r="ED25" s="141">
        <v>4</v>
      </c>
      <c r="EE25" s="139" t="s">
        <v>279</v>
      </c>
      <c r="EF25" s="139" t="s">
        <v>179</v>
      </c>
      <c r="EG25" s="139">
        <v>5</v>
      </c>
      <c r="EH25" s="142" t="s">
        <v>92</v>
      </c>
      <c r="EJ25" s="5"/>
      <c r="EK25" s="218">
        <v>4</v>
      </c>
      <c r="EL25" s="227">
        <f>(EL19+EL18)/2</f>
        <v>3</v>
      </c>
      <c r="EM25" s="227">
        <f t="shared" ref="EM25:FL25" si="5">(EM19+EM18)/2</f>
        <v>2</v>
      </c>
      <c r="EN25" s="227">
        <f t="shared" si="5"/>
        <v>2</v>
      </c>
      <c r="EO25" s="227">
        <f t="shared" si="5"/>
        <v>3</v>
      </c>
      <c r="EP25" s="227">
        <f t="shared" si="5"/>
        <v>1.5</v>
      </c>
      <c r="EQ25" s="227">
        <f t="shared" si="5"/>
        <v>2</v>
      </c>
      <c r="ER25" s="227">
        <f t="shared" si="5"/>
        <v>1.5</v>
      </c>
      <c r="ES25" s="227">
        <f t="shared" si="5"/>
        <v>1</v>
      </c>
      <c r="ET25" s="227">
        <f t="shared" si="5"/>
        <v>1</v>
      </c>
      <c r="EU25" s="227">
        <f t="shared" si="5"/>
        <v>1.5</v>
      </c>
      <c r="EV25" s="227">
        <f t="shared" si="5"/>
        <v>1</v>
      </c>
      <c r="EW25" s="227">
        <f t="shared" si="5"/>
        <v>2</v>
      </c>
      <c r="EX25" s="227">
        <f t="shared" si="5"/>
        <v>1</v>
      </c>
      <c r="EY25" s="227">
        <f t="shared" si="5"/>
        <v>0.5</v>
      </c>
      <c r="EZ25" s="227">
        <f t="shared" si="5"/>
        <v>1.5</v>
      </c>
      <c r="FA25" s="227">
        <f t="shared" si="5"/>
        <v>1</v>
      </c>
      <c r="FB25" s="227">
        <f t="shared" si="5"/>
        <v>0</v>
      </c>
      <c r="FC25" s="227">
        <f t="shared" si="5"/>
        <v>2</v>
      </c>
      <c r="FD25" s="227">
        <f t="shared" si="5"/>
        <v>3</v>
      </c>
      <c r="FE25" s="227">
        <f t="shared" si="5"/>
        <v>2</v>
      </c>
      <c r="FF25" s="227">
        <f t="shared" si="5"/>
        <v>1</v>
      </c>
      <c r="FG25" s="227">
        <f t="shared" si="5"/>
        <v>33.5</v>
      </c>
      <c r="FH25" s="227"/>
      <c r="FI25" s="227">
        <f t="shared" si="5"/>
        <v>4</v>
      </c>
      <c r="FJ25" s="227"/>
      <c r="FK25" s="227"/>
      <c r="FL25" s="227">
        <f t="shared" si="5"/>
        <v>5</v>
      </c>
    </row>
    <row r="26" spans="1:169" ht="15.75" thickBot="1" x14ac:dyDescent="0.3">
      <c r="A26" s="137">
        <v>23</v>
      </c>
      <c r="B26" s="138">
        <v>50002</v>
      </c>
      <c r="C26" s="139">
        <v>3</v>
      </c>
      <c r="D26" s="139">
        <v>3</v>
      </c>
      <c r="E26" s="139">
        <v>2</v>
      </c>
      <c r="F26" s="139">
        <v>3</v>
      </c>
      <c r="G26" s="139">
        <v>3</v>
      </c>
      <c r="H26" s="139">
        <v>0</v>
      </c>
      <c r="I26" s="139">
        <v>3</v>
      </c>
      <c r="J26" s="139">
        <v>2</v>
      </c>
      <c r="K26" s="139">
        <v>3</v>
      </c>
      <c r="L26" s="139">
        <v>2</v>
      </c>
      <c r="M26" s="139">
        <v>2</v>
      </c>
      <c r="N26" s="139">
        <v>2</v>
      </c>
      <c r="O26" s="139">
        <v>2</v>
      </c>
      <c r="P26" s="139">
        <v>1</v>
      </c>
      <c r="Q26" s="139">
        <v>0</v>
      </c>
      <c r="R26" s="139">
        <v>0</v>
      </c>
      <c r="S26" s="139">
        <v>2</v>
      </c>
      <c r="T26" s="139">
        <v>0</v>
      </c>
      <c r="U26" s="139">
        <v>1</v>
      </c>
      <c r="V26" s="139">
        <v>1</v>
      </c>
      <c r="W26" s="139">
        <v>1</v>
      </c>
      <c r="X26" s="139">
        <f t="shared" si="0"/>
        <v>36</v>
      </c>
      <c r="Y26" s="281">
        <v>4</v>
      </c>
      <c r="Z26" s="141">
        <v>1</v>
      </c>
      <c r="AA26" s="139" t="s">
        <v>279</v>
      </c>
      <c r="AB26" s="139" t="s">
        <v>178</v>
      </c>
      <c r="AC26" s="139">
        <v>5</v>
      </c>
      <c r="AD26" s="142" t="s">
        <v>302</v>
      </c>
      <c r="AG26" s="5"/>
      <c r="AH26" s="83">
        <v>4</v>
      </c>
      <c r="AI26" s="179">
        <f>(AI16+AI18+AI15+AI14+AI13)/5</f>
        <v>3.4</v>
      </c>
      <c r="AJ26" s="50">
        <f t="shared" ref="AJ26:BM26" si="6">(AJ16+AJ18+AJ15+AJ14+AJ13)/5</f>
        <v>3</v>
      </c>
      <c r="AK26" s="50">
        <f t="shared" si="6"/>
        <v>2</v>
      </c>
      <c r="AL26" s="50">
        <f t="shared" si="6"/>
        <v>3</v>
      </c>
      <c r="AM26" s="50">
        <f t="shared" si="6"/>
        <v>3</v>
      </c>
      <c r="AN26" s="50">
        <f t="shared" si="6"/>
        <v>0.8</v>
      </c>
      <c r="AO26" s="50">
        <f t="shared" si="6"/>
        <v>2</v>
      </c>
      <c r="AP26" s="179">
        <f t="shared" si="6"/>
        <v>1</v>
      </c>
      <c r="AQ26" s="50">
        <f t="shared" si="6"/>
        <v>1</v>
      </c>
      <c r="AR26" s="179">
        <f t="shared" si="6"/>
        <v>1.6</v>
      </c>
      <c r="AS26" s="50">
        <f t="shared" si="6"/>
        <v>2.6</v>
      </c>
      <c r="AT26" s="50">
        <f t="shared" si="6"/>
        <v>1.2</v>
      </c>
      <c r="AU26" s="50">
        <f t="shared" si="6"/>
        <v>1</v>
      </c>
      <c r="AV26" s="50">
        <f t="shared" si="6"/>
        <v>0.6</v>
      </c>
      <c r="AW26" s="50">
        <f t="shared" si="6"/>
        <v>2</v>
      </c>
      <c r="AX26" s="50">
        <f t="shared" si="6"/>
        <v>1</v>
      </c>
      <c r="AY26" s="50">
        <f t="shared" si="6"/>
        <v>0.2</v>
      </c>
      <c r="AZ26" s="179">
        <f t="shared" si="6"/>
        <v>1.2</v>
      </c>
      <c r="BA26" s="50">
        <f t="shared" si="6"/>
        <v>1.2</v>
      </c>
      <c r="BB26" s="50">
        <f t="shared" si="6"/>
        <v>1</v>
      </c>
      <c r="BC26" s="50">
        <f t="shared" si="6"/>
        <v>2</v>
      </c>
      <c r="BD26" s="50">
        <f t="shared" si="6"/>
        <v>0</v>
      </c>
      <c r="BE26" s="179">
        <f t="shared" si="6"/>
        <v>0.2</v>
      </c>
      <c r="BF26" s="50">
        <f t="shared" si="6"/>
        <v>0.8</v>
      </c>
      <c r="BG26" s="50">
        <f t="shared" si="6"/>
        <v>1.2</v>
      </c>
      <c r="BH26" s="50">
        <f t="shared" si="6"/>
        <v>37</v>
      </c>
      <c r="BI26" s="50"/>
      <c r="BJ26" s="50">
        <f t="shared" si="6"/>
        <v>4</v>
      </c>
      <c r="BK26" s="50"/>
      <c r="BL26" s="50"/>
      <c r="BM26" s="50">
        <f t="shared" si="6"/>
        <v>4.5999999999999996</v>
      </c>
      <c r="DA26" s="102">
        <v>23</v>
      </c>
      <c r="DB26" s="102">
        <v>80002</v>
      </c>
      <c r="DC26" s="124" t="s">
        <v>177</v>
      </c>
      <c r="DD26" s="124" t="s">
        <v>177</v>
      </c>
      <c r="DE26" s="124" t="s">
        <v>177</v>
      </c>
      <c r="DF26" s="124" t="s">
        <v>177</v>
      </c>
      <c r="DG26" s="124" t="s">
        <v>177</v>
      </c>
      <c r="DH26" s="124" t="s">
        <v>177</v>
      </c>
      <c r="DI26" s="124" t="s">
        <v>177</v>
      </c>
      <c r="DJ26" s="124" t="s">
        <v>177</v>
      </c>
      <c r="DK26" s="124" t="s">
        <v>177</v>
      </c>
      <c r="DL26" s="124" t="s">
        <v>177</v>
      </c>
      <c r="DM26" s="124" t="s">
        <v>177</v>
      </c>
      <c r="DN26" s="124" t="s">
        <v>177</v>
      </c>
      <c r="DO26" s="124" t="s">
        <v>177</v>
      </c>
      <c r="DP26" s="124" t="s">
        <v>177</v>
      </c>
      <c r="DQ26" s="124" t="s">
        <v>177</v>
      </c>
      <c r="DR26" s="124" t="s">
        <v>177</v>
      </c>
      <c r="DS26" s="124" t="s">
        <v>177</v>
      </c>
      <c r="DT26" s="124" t="s">
        <v>177</v>
      </c>
      <c r="DU26" s="124" t="s">
        <v>177</v>
      </c>
      <c r="DV26" s="124" t="s">
        <v>177</v>
      </c>
      <c r="DW26" s="124" t="s">
        <v>177</v>
      </c>
      <c r="DX26" s="124" t="s">
        <v>177</v>
      </c>
      <c r="DY26" s="124" t="s">
        <v>177</v>
      </c>
      <c r="DZ26" s="124" t="s">
        <v>177</v>
      </c>
      <c r="EA26" s="124" t="s">
        <v>177</v>
      </c>
      <c r="EB26" s="124" t="s">
        <v>177</v>
      </c>
      <c r="EC26" s="126" t="s">
        <v>280</v>
      </c>
      <c r="ED26" s="126" t="s">
        <v>177</v>
      </c>
      <c r="EE26" s="124" t="s">
        <v>279</v>
      </c>
      <c r="EF26" s="124" t="s">
        <v>178</v>
      </c>
      <c r="EG26" s="124">
        <v>4</v>
      </c>
      <c r="EH26" s="125" t="s">
        <v>91</v>
      </c>
      <c r="EJ26" s="5"/>
      <c r="EK26" s="218">
        <v>3</v>
      </c>
      <c r="EL26" s="227">
        <f>(EL13+EL14+EL15+EL16+EL17)/5</f>
        <v>2.6</v>
      </c>
      <c r="EM26" s="227">
        <f t="shared" ref="EM26:FL26" si="7">(EM13+EM14+EM15+EM16+EM17)/5</f>
        <v>0.4</v>
      </c>
      <c r="EN26" s="227">
        <f t="shared" si="7"/>
        <v>2</v>
      </c>
      <c r="EO26" s="227">
        <f t="shared" si="7"/>
        <v>2.8</v>
      </c>
      <c r="EP26" s="227">
        <f t="shared" si="7"/>
        <v>1</v>
      </c>
      <c r="EQ26" s="227">
        <f t="shared" si="7"/>
        <v>1.6</v>
      </c>
      <c r="ER26" s="228">
        <f t="shared" si="7"/>
        <v>3</v>
      </c>
      <c r="ES26" s="227">
        <f t="shared" si="7"/>
        <v>0.8</v>
      </c>
      <c r="ET26" s="228">
        <f t="shared" si="7"/>
        <v>1.6</v>
      </c>
      <c r="EU26" s="227">
        <f t="shared" si="7"/>
        <v>1</v>
      </c>
      <c r="EV26" s="227">
        <f t="shared" si="7"/>
        <v>0.6</v>
      </c>
      <c r="EW26" s="227">
        <f t="shared" si="7"/>
        <v>1</v>
      </c>
      <c r="EX26" s="227">
        <f t="shared" si="7"/>
        <v>0.6</v>
      </c>
      <c r="EY26" s="228">
        <f t="shared" si="7"/>
        <v>1</v>
      </c>
      <c r="EZ26" s="227">
        <f t="shared" si="7"/>
        <v>0.6</v>
      </c>
      <c r="FA26" s="227">
        <f t="shared" si="7"/>
        <v>0.8</v>
      </c>
      <c r="FB26" s="228">
        <f t="shared" si="7"/>
        <v>0.6</v>
      </c>
      <c r="FC26" s="227">
        <f t="shared" si="7"/>
        <v>2</v>
      </c>
      <c r="FD26" s="227">
        <f t="shared" si="7"/>
        <v>1</v>
      </c>
      <c r="FE26" s="227">
        <f t="shared" si="7"/>
        <v>1</v>
      </c>
      <c r="FF26" s="227">
        <f t="shared" si="7"/>
        <v>1</v>
      </c>
      <c r="FG26" s="227">
        <f t="shared" si="7"/>
        <v>27</v>
      </c>
      <c r="FH26" s="227"/>
      <c r="FI26" s="227">
        <f t="shared" si="7"/>
        <v>3</v>
      </c>
      <c r="FJ26" s="227"/>
      <c r="FK26" s="227"/>
      <c r="FL26" s="227">
        <f t="shared" si="7"/>
        <v>5</v>
      </c>
    </row>
    <row r="27" spans="1:169" x14ac:dyDescent="0.25">
      <c r="A27" s="132">
        <v>24</v>
      </c>
      <c r="B27" s="133">
        <v>50005</v>
      </c>
      <c r="C27" s="134" t="s">
        <v>177</v>
      </c>
      <c r="D27" s="134" t="s">
        <v>177</v>
      </c>
      <c r="E27" s="134" t="s">
        <v>177</v>
      </c>
      <c r="F27" s="134" t="s">
        <v>177</v>
      </c>
      <c r="G27" s="134" t="s">
        <v>177</v>
      </c>
      <c r="H27" s="134" t="s">
        <v>177</v>
      </c>
      <c r="I27" s="134" t="s">
        <v>177</v>
      </c>
      <c r="J27" s="134" t="s">
        <v>177</v>
      </c>
      <c r="K27" s="134" t="s">
        <v>177</v>
      </c>
      <c r="L27" s="134" t="s">
        <v>177</v>
      </c>
      <c r="M27" s="134" t="s">
        <v>177</v>
      </c>
      <c r="N27" s="134" t="s">
        <v>177</v>
      </c>
      <c r="O27" s="134" t="s">
        <v>177</v>
      </c>
      <c r="P27" s="134" t="s">
        <v>177</v>
      </c>
      <c r="Q27" s="134" t="s">
        <v>177</v>
      </c>
      <c r="R27" s="134" t="s">
        <v>177</v>
      </c>
      <c r="S27" s="134" t="s">
        <v>177</v>
      </c>
      <c r="T27" s="134" t="s">
        <v>177</v>
      </c>
      <c r="U27" s="134" t="s">
        <v>177</v>
      </c>
      <c r="V27" s="134" t="s">
        <v>177</v>
      </c>
      <c r="W27" s="134" t="s">
        <v>177</v>
      </c>
      <c r="X27" s="134">
        <f t="shared" si="0"/>
        <v>0</v>
      </c>
      <c r="Y27" s="194"/>
      <c r="Z27" s="135" t="s">
        <v>280</v>
      </c>
      <c r="AA27" s="134" t="s">
        <v>177</v>
      </c>
      <c r="AB27" s="134" t="s">
        <v>177</v>
      </c>
      <c r="AC27" s="134" t="s">
        <v>177</v>
      </c>
      <c r="AD27" s="44" t="s">
        <v>305</v>
      </c>
      <c r="AG27" s="5"/>
      <c r="AH27" s="83">
        <v>3</v>
      </c>
      <c r="AI27" s="179">
        <f>(AI12+AI11+AI10+AI9+AI8+AI7)/5</f>
        <v>3.6</v>
      </c>
      <c r="AJ27" s="50">
        <f t="shared" ref="AJ27:BM27" si="8">(AJ12+AJ11+AJ10+AJ9+AJ8+AJ7)/5</f>
        <v>2.8</v>
      </c>
      <c r="AK27" s="50">
        <f t="shared" si="8"/>
        <v>2.4</v>
      </c>
      <c r="AL27" s="50">
        <f t="shared" si="8"/>
        <v>3.6</v>
      </c>
      <c r="AM27" s="50">
        <f t="shared" si="8"/>
        <v>3.6</v>
      </c>
      <c r="AN27" s="50">
        <f t="shared" si="8"/>
        <v>0.4</v>
      </c>
      <c r="AO27" s="50">
        <f t="shared" si="8"/>
        <v>0.4</v>
      </c>
      <c r="AP27" s="179">
        <f t="shared" si="8"/>
        <v>1.2</v>
      </c>
      <c r="AQ27" s="50">
        <f t="shared" si="8"/>
        <v>1</v>
      </c>
      <c r="AR27" s="179">
        <f t="shared" si="8"/>
        <v>1.8</v>
      </c>
      <c r="AS27" s="50">
        <f t="shared" si="8"/>
        <v>2.6</v>
      </c>
      <c r="AT27" s="50">
        <f t="shared" si="8"/>
        <v>1</v>
      </c>
      <c r="AU27" s="50">
        <f t="shared" si="8"/>
        <v>1</v>
      </c>
      <c r="AV27" s="50">
        <f t="shared" si="8"/>
        <v>0.6</v>
      </c>
      <c r="AW27" s="50">
        <f t="shared" si="8"/>
        <v>0.4</v>
      </c>
      <c r="AX27" s="50">
        <f t="shared" si="8"/>
        <v>0</v>
      </c>
      <c r="AY27" s="50">
        <f t="shared" si="8"/>
        <v>0.2</v>
      </c>
      <c r="AZ27" s="179">
        <f t="shared" si="8"/>
        <v>1.8</v>
      </c>
      <c r="BA27" s="179">
        <f t="shared" si="8"/>
        <v>0.4</v>
      </c>
      <c r="BB27" s="50">
        <f t="shared" si="8"/>
        <v>0.4</v>
      </c>
      <c r="BC27" s="50">
        <f t="shared" si="8"/>
        <v>1.6</v>
      </c>
      <c r="BD27" s="50">
        <f t="shared" si="8"/>
        <v>0</v>
      </c>
      <c r="BE27" s="179">
        <f t="shared" si="8"/>
        <v>0.6</v>
      </c>
      <c r="BF27" s="50">
        <f t="shared" si="8"/>
        <v>0.8</v>
      </c>
      <c r="BG27" s="50">
        <f t="shared" si="8"/>
        <v>0.8</v>
      </c>
      <c r="BH27" s="50">
        <f t="shared" si="8"/>
        <v>33</v>
      </c>
      <c r="BI27" s="50"/>
      <c r="BJ27" s="50">
        <f t="shared" si="8"/>
        <v>3.6</v>
      </c>
      <c r="BK27" s="50"/>
      <c r="BL27" s="50"/>
      <c r="BM27" s="50">
        <f t="shared" si="8"/>
        <v>5</v>
      </c>
      <c r="BR27" s="895" t="s">
        <v>141</v>
      </c>
      <c r="BS27" s="895"/>
      <c r="BT27" s="50">
        <f>AVERAGE(BT4:BT26)</f>
        <v>1.9</v>
      </c>
      <c r="BU27" s="50">
        <f t="shared" ref="BU27:CX27" si="9">AVERAGE(BU4:BU26)</f>
        <v>0.95</v>
      </c>
      <c r="BV27" s="50">
        <f t="shared" si="9"/>
        <v>1.3</v>
      </c>
      <c r="BW27" s="50">
        <f t="shared" si="9"/>
        <v>0.7</v>
      </c>
      <c r="BX27" s="50">
        <f t="shared" si="9"/>
        <v>0</v>
      </c>
      <c r="BY27" s="50">
        <f t="shared" si="9"/>
        <v>0</v>
      </c>
      <c r="BZ27" s="50">
        <f t="shared" si="9"/>
        <v>0.35</v>
      </c>
      <c r="CA27" s="50">
        <f t="shared" si="9"/>
        <v>1</v>
      </c>
      <c r="CB27" s="50">
        <f t="shared" si="9"/>
        <v>0</v>
      </c>
      <c r="CC27" s="50">
        <f t="shared" si="9"/>
        <v>1</v>
      </c>
      <c r="CD27" s="50">
        <f t="shared" si="9"/>
        <v>0.15</v>
      </c>
      <c r="CE27" s="50">
        <f t="shared" si="9"/>
        <v>0.55000000000000004</v>
      </c>
      <c r="CF27" s="50">
        <f t="shared" si="9"/>
        <v>0</v>
      </c>
      <c r="CG27" s="50">
        <f t="shared" si="9"/>
        <v>0.25</v>
      </c>
      <c r="CH27" s="50">
        <f t="shared" si="9"/>
        <v>0</v>
      </c>
      <c r="CI27" s="50">
        <f t="shared" si="9"/>
        <v>1.3</v>
      </c>
      <c r="CJ27" s="50">
        <f t="shared" si="9"/>
        <v>0</v>
      </c>
      <c r="CK27" s="50">
        <f t="shared" si="9"/>
        <v>0.6</v>
      </c>
      <c r="CL27" s="50">
        <f t="shared" si="9"/>
        <v>0.2</v>
      </c>
      <c r="CM27" s="50">
        <f t="shared" si="9"/>
        <v>0.65</v>
      </c>
      <c r="CN27" s="50">
        <f t="shared" si="9"/>
        <v>0.95</v>
      </c>
      <c r="CO27" s="50">
        <f t="shared" si="9"/>
        <v>0.5</v>
      </c>
      <c r="CP27" s="50">
        <f t="shared" si="9"/>
        <v>0.85</v>
      </c>
      <c r="CQ27" s="50">
        <f t="shared" si="9"/>
        <v>0.7</v>
      </c>
      <c r="CR27" s="50">
        <f t="shared" si="9"/>
        <v>0.85</v>
      </c>
      <c r="CS27" s="50">
        <f t="shared" si="9"/>
        <v>11.818181818181818</v>
      </c>
      <c r="CT27" s="50"/>
      <c r="CU27" s="50">
        <f t="shared" si="9"/>
        <v>2.0499999999999998</v>
      </c>
      <c r="CV27" s="50"/>
      <c r="CW27" s="50"/>
      <c r="CX27" s="50">
        <f t="shared" si="9"/>
        <v>3.5</v>
      </c>
      <c r="DA27" s="96">
        <v>24</v>
      </c>
      <c r="DB27" s="96">
        <v>80007</v>
      </c>
      <c r="DC27" s="97" t="s">
        <v>177</v>
      </c>
      <c r="DD27" s="97" t="s">
        <v>177</v>
      </c>
      <c r="DE27" s="97" t="s">
        <v>177</v>
      </c>
      <c r="DF27" s="97" t="s">
        <v>177</v>
      </c>
      <c r="DG27" s="97" t="s">
        <v>177</v>
      </c>
      <c r="DH27" s="97" t="s">
        <v>177</v>
      </c>
      <c r="DI27" s="97" t="s">
        <v>177</v>
      </c>
      <c r="DJ27" s="97" t="s">
        <v>177</v>
      </c>
      <c r="DK27" s="97" t="s">
        <v>177</v>
      </c>
      <c r="DL27" s="97" t="s">
        <v>177</v>
      </c>
      <c r="DM27" s="97" t="s">
        <v>177</v>
      </c>
      <c r="DN27" s="97" t="s">
        <v>177</v>
      </c>
      <c r="DO27" s="97" t="s">
        <v>177</v>
      </c>
      <c r="DP27" s="97" t="s">
        <v>177</v>
      </c>
      <c r="DQ27" s="97" t="s">
        <v>177</v>
      </c>
      <c r="DR27" s="97" t="s">
        <v>177</v>
      </c>
      <c r="DS27" s="97" t="s">
        <v>177</v>
      </c>
      <c r="DT27" s="97" t="s">
        <v>177</v>
      </c>
      <c r="DU27" s="97" t="s">
        <v>177</v>
      </c>
      <c r="DV27" s="97" t="s">
        <v>177</v>
      </c>
      <c r="DW27" s="97" t="s">
        <v>177</v>
      </c>
      <c r="DX27" s="97" t="s">
        <v>177</v>
      </c>
      <c r="DY27" s="97" t="s">
        <v>177</v>
      </c>
      <c r="DZ27" s="97" t="s">
        <v>177</v>
      </c>
      <c r="EA27" s="97" t="s">
        <v>177</v>
      </c>
      <c r="EB27" s="97" t="s">
        <v>177</v>
      </c>
      <c r="EC27" s="99" t="s">
        <v>280</v>
      </c>
      <c r="ED27" s="99" t="s">
        <v>177</v>
      </c>
      <c r="EE27" s="97" t="s">
        <v>279</v>
      </c>
      <c r="EF27" s="97" t="s">
        <v>179</v>
      </c>
      <c r="EG27" s="97">
        <v>3</v>
      </c>
      <c r="EH27" s="39" t="s">
        <v>96</v>
      </c>
      <c r="EJ27" s="5"/>
      <c r="EK27" s="219">
        <v>2</v>
      </c>
      <c r="EL27" s="227">
        <f>(EL4+EL8+EL7+EL6+EL5+EL9+EL10+EL11+EL12)/9</f>
        <v>0.66666666666666663</v>
      </c>
      <c r="EM27" s="227">
        <f t="shared" ref="EM27:FL27" si="10">(EM4+EM8+EM7+EM6+EM5+EM9+EM10+EM11+EM12)/9</f>
        <v>0.22222222222222221</v>
      </c>
      <c r="EN27" s="227">
        <f t="shared" si="10"/>
        <v>1.5555555555555556</v>
      </c>
      <c r="EO27" s="227">
        <f t="shared" si="10"/>
        <v>0.88888888888888884</v>
      </c>
      <c r="EP27" s="227">
        <f t="shared" si="10"/>
        <v>0.22222222222222221</v>
      </c>
      <c r="EQ27" s="227">
        <f t="shared" si="10"/>
        <v>0.33333333333333331</v>
      </c>
      <c r="ER27" s="227">
        <f t="shared" si="10"/>
        <v>0.77777777777777779</v>
      </c>
      <c r="ES27" s="227">
        <f t="shared" si="10"/>
        <v>0.44444444444444442</v>
      </c>
      <c r="ET27" s="228">
        <f t="shared" si="10"/>
        <v>1.4444444444444444</v>
      </c>
      <c r="EU27" s="227">
        <f t="shared" si="10"/>
        <v>0.44444444444444442</v>
      </c>
      <c r="EV27" s="227">
        <f t="shared" si="10"/>
        <v>0.55555555555555558</v>
      </c>
      <c r="EW27" s="227">
        <f t="shared" si="10"/>
        <v>0.33333333333333331</v>
      </c>
      <c r="EX27" s="227">
        <f t="shared" si="10"/>
        <v>0</v>
      </c>
      <c r="EY27" s="228">
        <f t="shared" si="10"/>
        <v>0.66666666666666663</v>
      </c>
      <c r="EZ27" s="227">
        <f t="shared" si="10"/>
        <v>0.33333333333333331</v>
      </c>
      <c r="FA27" s="227">
        <f t="shared" si="10"/>
        <v>0.1111111111111111</v>
      </c>
      <c r="FB27" s="227">
        <f t="shared" si="10"/>
        <v>0.1111111111111111</v>
      </c>
      <c r="FC27" s="227">
        <f t="shared" si="10"/>
        <v>0.44444444444444442</v>
      </c>
      <c r="FD27" s="227">
        <f t="shared" si="10"/>
        <v>0.33333333333333331</v>
      </c>
      <c r="FE27" s="227">
        <f t="shared" si="10"/>
        <v>0.33333333333333331</v>
      </c>
      <c r="FF27" s="227">
        <f t="shared" si="10"/>
        <v>0.55555555555555558</v>
      </c>
      <c r="FG27" s="227">
        <f t="shared" si="10"/>
        <v>10.777777777777779</v>
      </c>
      <c r="FH27" s="227"/>
      <c r="FI27" s="227">
        <f t="shared" si="10"/>
        <v>2</v>
      </c>
      <c r="FJ27" s="227"/>
      <c r="FK27" s="227"/>
      <c r="FL27" s="227">
        <f t="shared" si="10"/>
        <v>3.3333333333333335</v>
      </c>
    </row>
    <row r="28" spans="1:169" ht="15.75" thickBot="1" x14ac:dyDescent="0.3">
      <c r="A28" s="137">
        <v>25</v>
      </c>
      <c r="B28" s="138">
        <v>50012</v>
      </c>
      <c r="C28" s="139" t="s">
        <v>177</v>
      </c>
      <c r="D28" s="139" t="s">
        <v>177</v>
      </c>
      <c r="E28" s="139" t="s">
        <v>177</v>
      </c>
      <c r="F28" s="139" t="s">
        <v>177</v>
      </c>
      <c r="G28" s="139" t="s">
        <v>177</v>
      </c>
      <c r="H28" s="139" t="s">
        <v>177</v>
      </c>
      <c r="I28" s="139" t="s">
        <v>177</v>
      </c>
      <c r="J28" s="139" t="s">
        <v>177</v>
      </c>
      <c r="K28" s="139" t="s">
        <v>177</v>
      </c>
      <c r="L28" s="139" t="s">
        <v>177</v>
      </c>
      <c r="M28" s="139" t="s">
        <v>177</v>
      </c>
      <c r="N28" s="139" t="s">
        <v>177</v>
      </c>
      <c r="O28" s="139" t="s">
        <v>177</v>
      </c>
      <c r="P28" s="139" t="s">
        <v>177</v>
      </c>
      <c r="Q28" s="139" t="s">
        <v>177</v>
      </c>
      <c r="R28" s="139" t="s">
        <v>177</v>
      </c>
      <c r="S28" s="139" t="s">
        <v>177</v>
      </c>
      <c r="T28" s="139" t="s">
        <v>177</v>
      </c>
      <c r="U28" s="139" t="s">
        <v>177</v>
      </c>
      <c r="V28" s="139" t="s">
        <v>177</v>
      </c>
      <c r="W28" s="139" t="s">
        <v>177</v>
      </c>
      <c r="X28" s="139">
        <f t="shared" si="0"/>
        <v>0</v>
      </c>
      <c r="Y28" s="281"/>
      <c r="Z28" s="141" t="s">
        <v>280</v>
      </c>
      <c r="AA28" s="139" t="s">
        <v>177</v>
      </c>
      <c r="AB28" s="139" t="s">
        <v>177</v>
      </c>
      <c r="AC28" s="139" t="s">
        <v>177</v>
      </c>
      <c r="AD28" s="142" t="s">
        <v>312</v>
      </c>
      <c r="AG28" s="5"/>
      <c r="AH28" s="772">
        <v>2</v>
      </c>
      <c r="AI28" s="50">
        <f>(AI4+AI6+AI5)/3</f>
        <v>2.3333333333333335</v>
      </c>
      <c r="AJ28" s="50">
        <f t="shared" ref="AJ28:BM28" si="11">(AJ4+AJ6+AJ5)/3</f>
        <v>2.3333333333333335</v>
      </c>
      <c r="AK28" s="50">
        <f t="shared" si="11"/>
        <v>2</v>
      </c>
      <c r="AL28" s="50">
        <f t="shared" si="11"/>
        <v>2.6666666666666665</v>
      </c>
      <c r="AM28" s="50">
        <f t="shared" si="11"/>
        <v>1</v>
      </c>
      <c r="AN28" s="50">
        <f t="shared" si="11"/>
        <v>0</v>
      </c>
      <c r="AO28" s="50">
        <f t="shared" si="11"/>
        <v>0</v>
      </c>
      <c r="AP28" s="50">
        <f t="shared" si="11"/>
        <v>0.66666666666666663</v>
      </c>
      <c r="AQ28" s="50">
        <f t="shared" si="11"/>
        <v>0.66666666666666663</v>
      </c>
      <c r="AR28" s="50">
        <f t="shared" si="11"/>
        <v>1</v>
      </c>
      <c r="AS28" s="50">
        <f t="shared" si="11"/>
        <v>0.33333333333333331</v>
      </c>
      <c r="AT28" s="50">
        <f t="shared" si="11"/>
        <v>0.33333333333333331</v>
      </c>
      <c r="AU28" s="50">
        <f t="shared" si="11"/>
        <v>1</v>
      </c>
      <c r="AV28" s="50">
        <f t="shared" si="11"/>
        <v>0.33333333333333331</v>
      </c>
      <c r="AW28" s="50">
        <f t="shared" si="11"/>
        <v>0.33333333333333331</v>
      </c>
      <c r="AX28" s="50">
        <f t="shared" si="11"/>
        <v>0</v>
      </c>
      <c r="AY28" s="50">
        <f t="shared" si="11"/>
        <v>0</v>
      </c>
      <c r="AZ28" s="50">
        <f t="shared" si="11"/>
        <v>0.66666666666666663</v>
      </c>
      <c r="BA28" s="179">
        <f t="shared" si="11"/>
        <v>1</v>
      </c>
      <c r="BB28" s="50">
        <f t="shared" si="11"/>
        <v>0.33333333333333331</v>
      </c>
      <c r="BC28" s="50">
        <f t="shared" si="11"/>
        <v>0</v>
      </c>
      <c r="BD28" s="50">
        <f t="shared" si="11"/>
        <v>0</v>
      </c>
      <c r="BE28" s="50">
        <f t="shared" si="11"/>
        <v>0</v>
      </c>
      <c r="BF28" s="50">
        <f t="shared" si="11"/>
        <v>0</v>
      </c>
      <c r="BG28" s="50">
        <f t="shared" si="11"/>
        <v>0</v>
      </c>
      <c r="BH28" s="50">
        <f t="shared" si="11"/>
        <v>17</v>
      </c>
      <c r="BI28" s="50"/>
      <c r="BJ28" s="50">
        <f t="shared" si="11"/>
        <v>2</v>
      </c>
      <c r="BK28" s="50"/>
      <c r="BL28" s="50"/>
      <c r="BM28" s="50">
        <f t="shared" si="11"/>
        <v>3.3333333333333335</v>
      </c>
      <c r="BR28" s="39"/>
      <c r="BS28" s="83">
        <v>4</v>
      </c>
      <c r="BT28" s="50"/>
      <c r="BU28" s="50"/>
      <c r="BV28" s="50"/>
      <c r="BW28" s="50"/>
      <c r="BX28" s="50"/>
      <c r="BY28" s="50"/>
      <c r="BZ28" s="50"/>
      <c r="CA28" s="50"/>
      <c r="CB28" s="50"/>
      <c r="CC28" s="50"/>
      <c r="CD28" s="50"/>
      <c r="CE28" s="50"/>
      <c r="CF28" s="50"/>
      <c r="CG28" s="50"/>
      <c r="CH28" s="50"/>
      <c r="CI28" s="50"/>
      <c r="CJ28" s="50"/>
      <c r="CK28" s="50"/>
      <c r="CL28" s="50"/>
      <c r="CM28" s="50"/>
      <c r="CN28" s="50"/>
      <c r="CO28" s="50"/>
      <c r="CP28" s="50"/>
      <c r="CQ28" s="50"/>
      <c r="CR28" s="50"/>
      <c r="CS28" s="50"/>
      <c r="CT28" s="50"/>
      <c r="CU28" s="50"/>
      <c r="CV28" s="50"/>
      <c r="CW28" s="50"/>
      <c r="CX28" s="50"/>
      <c r="DA28" s="96">
        <v>25</v>
      </c>
      <c r="DB28" s="96">
        <v>80009</v>
      </c>
      <c r="DC28" s="97" t="s">
        <v>177</v>
      </c>
      <c r="DD28" s="97" t="s">
        <v>177</v>
      </c>
      <c r="DE28" s="97" t="s">
        <v>177</v>
      </c>
      <c r="DF28" s="97" t="s">
        <v>177</v>
      </c>
      <c r="DG28" s="97" t="s">
        <v>177</v>
      </c>
      <c r="DH28" s="97" t="s">
        <v>177</v>
      </c>
      <c r="DI28" s="97" t="s">
        <v>177</v>
      </c>
      <c r="DJ28" s="97" t="s">
        <v>177</v>
      </c>
      <c r="DK28" s="97" t="s">
        <v>177</v>
      </c>
      <c r="DL28" s="97" t="s">
        <v>177</v>
      </c>
      <c r="DM28" s="97" t="s">
        <v>177</v>
      </c>
      <c r="DN28" s="97" t="s">
        <v>177</v>
      </c>
      <c r="DO28" s="97" t="s">
        <v>177</v>
      </c>
      <c r="DP28" s="97" t="s">
        <v>177</v>
      </c>
      <c r="DQ28" s="97" t="s">
        <v>177</v>
      </c>
      <c r="DR28" s="97" t="s">
        <v>177</v>
      </c>
      <c r="DS28" s="97" t="s">
        <v>177</v>
      </c>
      <c r="DT28" s="97" t="s">
        <v>177</v>
      </c>
      <c r="DU28" s="97" t="s">
        <v>177</v>
      </c>
      <c r="DV28" s="97" t="s">
        <v>177</v>
      </c>
      <c r="DW28" s="97" t="s">
        <v>177</v>
      </c>
      <c r="DX28" s="97" t="s">
        <v>177</v>
      </c>
      <c r="DY28" s="97" t="s">
        <v>177</v>
      </c>
      <c r="DZ28" s="97" t="s">
        <v>177</v>
      </c>
      <c r="EA28" s="97" t="s">
        <v>177</v>
      </c>
      <c r="EB28" s="97" t="s">
        <v>177</v>
      </c>
      <c r="EC28" s="99" t="s">
        <v>280</v>
      </c>
      <c r="ED28" s="99" t="s">
        <v>177</v>
      </c>
      <c r="EE28" s="97" t="s">
        <v>279</v>
      </c>
      <c r="EF28" s="97" t="s">
        <v>178</v>
      </c>
      <c r="EG28" s="97">
        <v>5</v>
      </c>
      <c r="EH28" s="39" t="s">
        <v>98</v>
      </c>
      <c r="EJ28" s="182"/>
      <c r="EK28" s="220" t="s">
        <v>143</v>
      </c>
      <c r="EL28" s="230">
        <f>MEDIAN(EL25:EL27)</f>
        <v>2.6</v>
      </c>
      <c r="EM28" s="230">
        <f t="shared" ref="EM28:FL28" si="12">MEDIAN(EM25:EM27)</f>
        <v>0.4</v>
      </c>
      <c r="EN28" s="230">
        <f t="shared" si="12"/>
        <v>2</v>
      </c>
      <c r="EO28" s="230">
        <f t="shared" si="12"/>
        <v>2.8</v>
      </c>
      <c r="EP28" s="230">
        <f t="shared" si="12"/>
        <v>1</v>
      </c>
      <c r="EQ28" s="230">
        <f t="shared" si="12"/>
        <v>1.6</v>
      </c>
      <c r="ER28" s="230">
        <f t="shared" si="12"/>
        <v>1.5</v>
      </c>
      <c r="ES28" s="230">
        <f t="shared" si="12"/>
        <v>0.8</v>
      </c>
      <c r="ET28" s="230">
        <f t="shared" si="12"/>
        <v>1.4444444444444444</v>
      </c>
      <c r="EU28" s="230">
        <f t="shared" si="12"/>
        <v>1</v>
      </c>
      <c r="EV28" s="230">
        <f t="shared" si="12"/>
        <v>0.6</v>
      </c>
      <c r="EW28" s="230">
        <f t="shared" si="12"/>
        <v>1</v>
      </c>
      <c r="EX28" s="230">
        <f t="shared" si="12"/>
        <v>0.6</v>
      </c>
      <c r="EY28" s="230">
        <f t="shared" si="12"/>
        <v>0.66666666666666663</v>
      </c>
      <c r="EZ28" s="230">
        <f t="shared" si="12"/>
        <v>0.6</v>
      </c>
      <c r="FA28" s="230">
        <f t="shared" si="12"/>
        <v>0.8</v>
      </c>
      <c r="FB28" s="230">
        <f t="shared" si="12"/>
        <v>0.1111111111111111</v>
      </c>
      <c r="FC28" s="230">
        <f t="shared" si="12"/>
        <v>2</v>
      </c>
      <c r="FD28" s="230">
        <f t="shared" si="12"/>
        <v>1</v>
      </c>
      <c r="FE28" s="230">
        <f t="shared" si="12"/>
        <v>1</v>
      </c>
      <c r="FF28" s="230">
        <f t="shared" si="12"/>
        <v>1</v>
      </c>
      <c r="FG28" s="230">
        <f t="shared" si="12"/>
        <v>27</v>
      </c>
      <c r="FH28" s="230"/>
      <c r="FI28" s="230">
        <f t="shared" si="12"/>
        <v>3</v>
      </c>
      <c r="FJ28" s="230"/>
      <c r="FK28" s="230"/>
      <c r="FL28" s="230">
        <f t="shared" si="12"/>
        <v>5</v>
      </c>
    </row>
    <row r="29" spans="1:169" ht="15.75" thickBot="1" x14ac:dyDescent="0.3">
      <c r="A29" s="102">
        <v>26</v>
      </c>
      <c r="B29" s="102">
        <v>50039</v>
      </c>
      <c r="C29" s="497">
        <v>3</v>
      </c>
      <c r="D29" s="497">
        <v>2</v>
      </c>
      <c r="E29" s="497">
        <v>3</v>
      </c>
      <c r="F29" s="497">
        <v>3</v>
      </c>
      <c r="G29" s="497">
        <v>3</v>
      </c>
      <c r="H29" s="497">
        <v>0</v>
      </c>
      <c r="I29" s="497">
        <v>0</v>
      </c>
      <c r="J29" s="497">
        <v>1</v>
      </c>
      <c r="K29" s="497">
        <v>3</v>
      </c>
      <c r="L29" s="497">
        <v>0</v>
      </c>
      <c r="M29" s="497">
        <v>0</v>
      </c>
      <c r="N29" s="497">
        <v>0</v>
      </c>
      <c r="O29" s="497">
        <v>0</v>
      </c>
      <c r="P29" s="497">
        <v>0</v>
      </c>
      <c r="Q29" s="497">
        <v>1</v>
      </c>
      <c r="R29" s="497">
        <v>0</v>
      </c>
      <c r="S29" s="497">
        <v>0</v>
      </c>
      <c r="T29" s="497">
        <v>0</v>
      </c>
      <c r="U29" s="497">
        <v>0</v>
      </c>
      <c r="V29" s="497">
        <v>0</v>
      </c>
      <c r="W29" s="497">
        <v>1</v>
      </c>
      <c r="X29" s="124">
        <f t="shared" si="0"/>
        <v>20</v>
      </c>
      <c r="Y29" s="497">
        <v>3</v>
      </c>
      <c r="Z29" s="496">
        <v>2</v>
      </c>
      <c r="AA29" s="497" t="s">
        <v>281</v>
      </c>
      <c r="AB29" s="497" t="s">
        <v>178</v>
      </c>
      <c r="AC29" s="497"/>
      <c r="AD29" s="125" t="s">
        <v>314</v>
      </c>
      <c r="AG29" s="182"/>
      <c r="AH29" s="140" t="s">
        <v>143</v>
      </c>
      <c r="AI29" s="52">
        <f>MEDIAN(AI26:AI28)</f>
        <v>3.4</v>
      </c>
      <c r="AJ29" s="52">
        <f t="shared" ref="AJ29:BM29" si="13">MEDIAN(AJ26:AJ28)</f>
        <v>2.8</v>
      </c>
      <c r="AK29" s="52">
        <f t="shared" si="13"/>
        <v>2</v>
      </c>
      <c r="AL29" s="52">
        <f t="shared" si="13"/>
        <v>3</v>
      </c>
      <c r="AM29" s="52">
        <f t="shared" si="13"/>
        <v>3</v>
      </c>
      <c r="AN29" s="52">
        <f t="shared" si="13"/>
        <v>0.4</v>
      </c>
      <c r="AO29" s="52">
        <f t="shared" si="13"/>
        <v>0.4</v>
      </c>
      <c r="AP29" s="52">
        <f t="shared" si="13"/>
        <v>1</v>
      </c>
      <c r="AQ29" s="52">
        <f t="shared" si="13"/>
        <v>1</v>
      </c>
      <c r="AR29" s="52">
        <f t="shared" si="13"/>
        <v>1.6</v>
      </c>
      <c r="AS29" s="52">
        <f t="shared" si="13"/>
        <v>2.6</v>
      </c>
      <c r="AT29" s="52">
        <f t="shared" si="13"/>
        <v>1</v>
      </c>
      <c r="AU29" s="52">
        <f t="shared" si="13"/>
        <v>1</v>
      </c>
      <c r="AV29" s="52">
        <f t="shared" si="13"/>
        <v>0.6</v>
      </c>
      <c r="AW29" s="52">
        <f t="shared" si="13"/>
        <v>0.4</v>
      </c>
      <c r="AX29" s="52">
        <f t="shared" si="13"/>
        <v>0</v>
      </c>
      <c r="AY29" s="52">
        <f t="shared" si="13"/>
        <v>0.2</v>
      </c>
      <c r="AZ29" s="52">
        <f t="shared" si="13"/>
        <v>1.2</v>
      </c>
      <c r="BA29" s="52">
        <f t="shared" si="13"/>
        <v>1</v>
      </c>
      <c r="BB29" s="52">
        <f t="shared" si="13"/>
        <v>0.4</v>
      </c>
      <c r="BC29" s="52">
        <f t="shared" si="13"/>
        <v>1.6</v>
      </c>
      <c r="BD29" s="52">
        <f t="shared" si="13"/>
        <v>0</v>
      </c>
      <c r="BE29" s="52">
        <f t="shared" si="13"/>
        <v>0.2</v>
      </c>
      <c r="BF29" s="52">
        <f t="shared" si="13"/>
        <v>0.8</v>
      </c>
      <c r="BG29" s="52">
        <f t="shared" si="13"/>
        <v>0.8</v>
      </c>
      <c r="BH29" s="52">
        <f t="shared" si="13"/>
        <v>33</v>
      </c>
      <c r="BI29" s="52"/>
      <c r="BJ29" s="52">
        <f t="shared" si="13"/>
        <v>3.6</v>
      </c>
      <c r="BK29" s="52"/>
      <c r="BL29" s="52"/>
      <c r="BM29" s="52">
        <f t="shared" si="13"/>
        <v>4.5999999999999996</v>
      </c>
      <c r="BR29" s="39"/>
      <c r="BS29" s="83">
        <v>3</v>
      </c>
      <c r="BT29" s="60">
        <f>BT23</f>
        <v>3</v>
      </c>
      <c r="BU29" s="60">
        <f t="shared" ref="BU29:CX29" si="14">BU23</f>
        <v>1</v>
      </c>
      <c r="BV29" s="60">
        <f t="shared" si="14"/>
        <v>2</v>
      </c>
      <c r="BW29" s="60">
        <f t="shared" si="14"/>
        <v>2</v>
      </c>
      <c r="BX29" s="60">
        <f t="shared" si="14"/>
        <v>0</v>
      </c>
      <c r="BY29" s="60">
        <f t="shared" si="14"/>
        <v>0</v>
      </c>
      <c r="BZ29" s="60">
        <f t="shared" si="14"/>
        <v>3</v>
      </c>
      <c r="CA29" s="60">
        <f t="shared" si="14"/>
        <v>0</v>
      </c>
      <c r="CB29" s="60">
        <f t="shared" si="14"/>
        <v>0</v>
      </c>
      <c r="CC29" s="60">
        <f t="shared" si="14"/>
        <v>1</v>
      </c>
      <c r="CD29" s="60">
        <f t="shared" si="14"/>
        <v>0</v>
      </c>
      <c r="CE29" s="60">
        <f t="shared" si="14"/>
        <v>1</v>
      </c>
      <c r="CF29" s="60">
        <f t="shared" si="14"/>
        <v>0</v>
      </c>
      <c r="CG29" s="60">
        <f t="shared" si="14"/>
        <v>0</v>
      </c>
      <c r="CH29" s="60">
        <f t="shared" si="14"/>
        <v>0</v>
      </c>
      <c r="CI29" s="60">
        <f t="shared" si="14"/>
        <v>2</v>
      </c>
      <c r="CJ29" s="60">
        <f t="shared" si="14"/>
        <v>0</v>
      </c>
      <c r="CK29" s="60">
        <f t="shared" si="14"/>
        <v>2</v>
      </c>
      <c r="CL29" s="60">
        <f t="shared" si="14"/>
        <v>0</v>
      </c>
      <c r="CM29" s="60">
        <f t="shared" si="14"/>
        <v>2</v>
      </c>
      <c r="CN29" s="60">
        <f t="shared" si="14"/>
        <v>2</v>
      </c>
      <c r="CO29" s="60">
        <f t="shared" si="14"/>
        <v>1</v>
      </c>
      <c r="CP29" s="60">
        <f t="shared" si="14"/>
        <v>1</v>
      </c>
      <c r="CQ29" s="60">
        <f t="shared" si="14"/>
        <v>1</v>
      </c>
      <c r="CR29" s="60">
        <f t="shared" si="14"/>
        <v>0</v>
      </c>
      <c r="CS29" s="60">
        <f t="shared" si="14"/>
        <v>24</v>
      </c>
      <c r="CT29" s="60"/>
      <c r="CU29" s="60">
        <f t="shared" si="14"/>
        <v>3</v>
      </c>
      <c r="CV29" s="60"/>
      <c r="CW29" s="60"/>
      <c r="CX29" s="60">
        <f t="shared" si="14"/>
        <v>4</v>
      </c>
      <c r="DA29" s="96">
        <v>26</v>
      </c>
      <c r="DB29" s="96">
        <v>80028</v>
      </c>
      <c r="DC29" s="97" t="s">
        <v>177</v>
      </c>
      <c r="DD29" s="97" t="s">
        <v>177</v>
      </c>
      <c r="DE29" s="97" t="s">
        <v>177</v>
      </c>
      <c r="DF29" s="97" t="s">
        <v>177</v>
      </c>
      <c r="DG29" s="97" t="s">
        <v>177</v>
      </c>
      <c r="DH29" s="97" t="s">
        <v>177</v>
      </c>
      <c r="DI29" s="97" t="s">
        <v>177</v>
      </c>
      <c r="DJ29" s="97" t="s">
        <v>177</v>
      </c>
      <c r="DK29" s="97" t="s">
        <v>177</v>
      </c>
      <c r="DL29" s="97" t="s">
        <v>177</v>
      </c>
      <c r="DM29" s="97" t="s">
        <v>177</v>
      </c>
      <c r="DN29" s="97" t="s">
        <v>177</v>
      </c>
      <c r="DO29" s="97" t="s">
        <v>177</v>
      </c>
      <c r="DP29" s="97" t="s">
        <v>177</v>
      </c>
      <c r="DQ29" s="97" t="s">
        <v>177</v>
      </c>
      <c r="DR29" s="97" t="s">
        <v>177</v>
      </c>
      <c r="DS29" s="97" t="s">
        <v>177</v>
      </c>
      <c r="DT29" s="97" t="s">
        <v>177</v>
      </c>
      <c r="DU29" s="97" t="s">
        <v>177</v>
      </c>
      <c r="DV29" s="97" t="s">
        <v>177</v>
      </c>
      <c r="DW29" s="97" t="s">
        <v>177</v>
      </c>
      <c r="DX29" s="97" t="s">
        <v>177</v>
      </c>
      <c r="DY29" s="97" t="s">
        <v>177</v>
      </c>
      <c r="DZ29" s="97" t="s">
        <v>177</v>
      </c>
      <c r="EA29" s="97" t="s">
        <v>177</v>
      </c>
      <c r="EB29" s="97" t="s">
        <v>177</v>
      </c>
      <c r="EC29" s="99" t="s">
        <v>280</v>
      </c>
      <c r="ED29" s="99" t="s">
        <v>177</v>
      </c>
      <c r="EE29" s="97" t="s">
        <v>281</v>
      </c>
      <c r="EF29" s="97" t="s">
        <v>179</v>
      </c>
      <c r="EG29" s="97">
        <v>3</v>
      </c>
      <c r="EH29" s="39" t="s">
        <v>110</v>
      </c>
    </row>
    <row r="30" spans="1:169" x14ac:dyDescent="0.25">
      <c r="A30" s="96">
        <v>27</v>
      </c>
      <c r="B30" s="96">
        <v>50040</v>
      </c>
      <c r="C30" s="103">
        <v>2</v>
      </c>
      <c r="D30" s="103">
        <v>0</v>
      </c>
      <c r="E30" s="103">
        <v>2</v>
      </c>
      <c r="F30" s="103">
        <v>0</v>
      </c>
      <c r="G30" s="103">
        <v>0</v>
      </c>
      <c r="H30" s="103">
        <v>0</v>
      </c>
      <c r="I30" s="103">
        <v>0</v>
      </c>
      <c r="J30" s="103">
        <v>1</v>
      </c>
      <c r="K30" s="103">
        <v>3</v>
      </c>
      <c r="L30" s="103">
        <v>0</v>
      </c>
      <c r="M30" s="103">
        <v>0</v>
      </c>
      <c r="N30" s="103">
        <v>0</v>
      </c>
      <c r="O30" s="103">
        <v>0</v>
      </c>
      <c r="P30" s="103">
        <v>0</v>
      </c>
      <c r="Q30" s="103">
        <v>0</v>
      </c>
      <c r="R30" s="103">
        <v>0</v>
      </c>
      <c r="S30" s="103">
        <v>0</v>
      </c>
      <c r="T30" s="103">
        <v>0</v>
      </c>
      <c r="U30" s="103">
        <v>0</v>
      </c>
      <c r="V30" s="103">
        <v>0</v>
      </c>
      <c r="W30" s="103">
        <v>1</v>
      </c>
      <c r="X30" s="97">
        <f t="shared" si="0"/>
        <v>9</v>
      </c>
      <c r="Y30" s="103">
        <v>2</v>
      </c>
      <c r="Z30" s="283">
        <v>2</v>
      </c>
      <c r="AA30" s="103" t="s">
        <v>281</v>
      </c>
      <c r="AB30" s="103" t="s">
        <v>179</v>
      </c>
      <c r="AC30" s="103"/>
      <c r="AD30" s="39" t="s">
        <v>324</v>
      </c>
      <c r="BR30" s="39"/>
      <c r="BS30" s="772">
        <v>2</v>
      </c>
      <c r="BT30" s="60">
        <f>(BT4+BT8+BT7+BT6+BT5+BT9+BT10+BT11+BT12+BT13+BT14+BT15+BT16+BT17+BT18+BT19+BT20+BT21+BT22)/19</f>
        <v>1.8421052631578947</v>
      </c>
      <c r="BU30" s="60">
        <f t="shared" ref="BU30:CX30" si="15">(BU4+BU8+BU7+BU6+BU5+BU9+BU10+BU11+BU12+BU13+BU14+BU15+BU16+BU17+BU18+BU19+BU20+BU21+BU22)/19</f>
        <v>0.94736842105263153</v>
      </c>
      <c r="BV30" s="60">
        <f t="shared" si="15"/>
        <v>1.263157894736842</v>
      </c>
      <c r="BW30" s="60">
        <f t="shared" si="15"/>
        <v>0.63157894736842102</v>
      </c>
      <c r="BX30" s="60">
        <f t="shared" si="15"/>
        <v>0</v>
      </c>
      <c r="BY30" s="60">
        <f t="shared" si="15"/>
        <v>0</v>
      </c>
      <c r="BZ30" s="60">
        <f t="shared" si="15"/>
        <v>0.21052631578947367</v>
      </c>
      <c r="CA30" s="60">
        <f t="shared" si="15"/>
        <v>0.10526315789473684</v>
      </c>
      <c r="CB30" s="60">
        <f t="shared" si="15"/>
        <v>0</v>
      </c>
      <c r="CC30" s="60">
        <f t="shared" si="15"/>
        <v>0.10526315789473684</v>
      </c>
      <c r="CD30" s="60">
        <f t="shared" si="15"/>
        <v>0.15789473684210525</v>
      </c>
      <c r="CE30" s="60">
        <f t="shared" si="15"/>
        <v>0.52631578947368418</v>
      </c>
      <c r="CF30" s="60">
        <f t="shared" si="15"/>
        <v>0</v>
      </c>
      <c r="CG30" s="60">
        <f t="shared" si="15"/>
        <v>0.26315789473684209</v>
      </c>
      <c r="CH30" s="60">
        <f t="shared" si="15"/>
        <v>0</v>
      </c>
      <c r="CI30" s="60">
        <f t="shared" si="15"/>
        <v>1.263157894736842</v>
      </c>
      <c r="CJ30" s="60">
        <f t="shared" si="15"/>
        <v>0</v>
      </c>
      <c r="CK30" s="60">
        <f t="shared" si="15"/>
        <v>0.52631578947368418</v>
      </c>
      <c r="CL30" s="60">
        <f t="shared" si="15"/>
        <v>0.21052631578947367</v>
      </c>
      <c r="CM30" s="60">
        <f t="shared" si="15"/>
        <v>0.57894736842105265</v>
      </c>
      <c r="CN30" s="60">
        <f t="shared" si="15"/>
        <v>0.89473684210526316</v>
      </c>
      <c r="CO30" s="60">
        <f t="shared" si="15"/>
        <v>0.47368421052631576</v>
      </c>
      <c r="CP30" s="60">
        <f t="shared" si="15"/>
        <v>0.84210526315789469</v>
      </c>
      <c r="CQ30" s="60">
        <f t="shared" si="15"/>
        <v>0.68421052631578949</v>
      </c>
      <c r="CR30" s="60">
        <f t="shared" si="15"/>
        <v>0.89473684210526316</v>
      </c>
      <c r="CS30" s="60">
        <f t="shared" si="15"/>
        <v>12.421052631578947</v>
      </c>
      <c r="CT30" s="60"/>
      <c r="CU30" s="60">
        <f t="shared" si="15"/>
        <v>2</v>
      </c>
      <c r="CV30" s="60"/>
      <c r="CW30" s="60"/>
      <c r="CX30" s="60">
        <f t="shared" si="15"/>
        <v>3.4736842105263159</v>
      </c>
      <c r="DA30" s="92">
        <v>27</v>
      </c>
      <c r="DB30" s="92" t="s">
        <v>177</v>
      </c>
      <c r="DC30" s="93" t="s">
        <v>177</v>
      </c>
      <c r="DD30" s="93" t="s">
        <v>177</v>
      </c>
      <c r="DE30" s="93" t="s">
        <v>177</v>
      </c>
      <c r="DF30" s="93" t="s">
        <v>177</v>
      </c>
      <c r="DG30" s="93" t="s">
        <v>177</v>
      </c>
      <c r="DH30" s="93" t="s">
        <v>177</v>
      </c>
      <c r="DI30" s="93" t="s">
        <v>177</v>
      </c>
      <c r="DJ30" s="93" t="s">
        <v>177</v>
      </c>
      <c r="DK30" s="93" t="s">
        <v>177</v>
      </c>
      <c r="DL30" s="93" t="s">
        <v>177</v>
      </c>
      <c r="DM30" s="93" t="s">
        <v>177</v>
      </c>
      <c r="DN30" s="93" t="s">
        <v>177</v>
      </c>
      <c r="DO30" s="93" t="s">
        <v>177</v>
      </c>
      <c r="DP30" s="93" t="s">
        <v>177</v>
      </c>
      <c r="DQ30" s="93" t="s">
        <v>177</v>
      </c>
      <c r="DR30" s="93" t="s">
        <v>177</v>
      </c>
      <c r="DS30" s="93" t="s">
        <v>177</v>
      </c>
      <c r="DT30" s="93" t="s">
        <v>177</v>
      </c>
      <c r="DU30" s="93" t="s">
        <v>177</v>
      </c>
      <c r="DV30" s="93" t="s">
        <v>177</v>
      </c>
      <c r="DW30" s="93" t="s">
        <v>177</v>
      </c>
      <c r="DX30" s="93" t="s">
        <v>177</v>
      </c>
      <c r="DY30" s="93" t="s">
        <v>177</v>
      </c>
      <c r="DZ30" s="93" t="s">
        <v>177</v>
      </c>
      <c r="EA30" s="93" t="s">
        <v>177</v>
      </c>
      <c r="EB30" s="93" t="s">
        <v>177</v>
      </c>
      <c r="EC30" s="94" t="s">
        <v>177</v>
      </c>
      <c r="ED30" s="94" t="s">
        <v>177</v>
      </c>
      <c r="EE30" s="93" t="s">
        <v>177</v>
      </c>
      <c r="EF30" s="93" t="s">
        <v>177</v>
      </c>
      <c r="EG30" s="93" t="s">
        <v>177</v>
      </c>
    </row>
    <row r="31" spans="1:169" x14ac:dyDescent="0.25">
      <c r="A31" s="96">
        <v>28</v>
      </c>
      <c r="B31" s="96" t="s">
        <v>177</v>
      </c>
      <c r="C31" s="97" t="s">
        <v>177</v>
      </c>
      <c r="D31" s="97" t="s">
        <v>177</v>
      </c>
      <c r="E31" s="97" t="s">
        <v>177</v>
      </c>
      <c r="F31" s="97" t="s">
        <v>177</v>
      </c>
      <c r="G31" s="97" t="s">
        <v>177</v>
      </c>
      <c r="H31" s="97" t="s">
        <v>177</v>
      </c>
      <c r="I31" s="97" t="s">
        <v>177</v>
      </c>
      <c r="J31" s="97" t="s">
        <v>177</v>
      </c>
      <c r="K31" s="97" t="s">
        <v>177</v>
      </c>
      <c r="L31" s="97" t="s">
        <v>177</v>
      </c>
      <c r="M31" s="97" t="s">
        <v>177</v>
      </c>
      <c r="N31" s="97" t="s">
        <v>177</v>
      </c>
      <c r="O31" s="97" t="s">
        <v>177</v>
      </c>
      <c r="P31" s="97" t="s">
        <v>177</v>
      </c>
      <c r="Q31" s="97" t="s">
        <v>177</v>
      </c>
      <c r="R31" s="97"/>
      <c r="S31" s="97" t="s">
        <v>177</v>
      </c>
      <c r="T31" s="97" t="s">
        <v>177</v>
      </c>
      <c r="U31" s="97" t="s">
        <v>177</v>
      </c>
      <c r="V31" s="97" t="s">
        <v>177</v>
      </c>
      <c r="W31" s="148" t="s">
        <v>177</v>
      </c>
      <c r="X31" s="156" t="s">
        <v>177</v>
      </c>
      <c r="Y31" s="103"/>
      <c r="Z31" s="283"/>
      <c r="AA31" s="103"/>
      <c r="AB31" s="103"/>
      <c r="AC31" s="103"/>
      <c r="AD31" s="14"/>
      <c r="BR31" s="39"/>
      <c r="BS31" s="39" t="s">
        <v>143</v>
      </c>
      <c r="BT31" s="50">
        <f>MEDIAN(BT28:BT30)</f>
        <v>2.4210526315789473</v>
      </c>
      <c r="BU31" s="50">
        <f t="shared" ref="BU31:CX31" si="16">MEDIAN(BU28:BU30)</f>
        <v>0.97368421052631571</v>
      </c>
      <c r="BV31" s="50">
        <f t="shared" si="16"/>
        <v>1.631578947368421</v>
      </c>
      <c r="BW31" s="50">
        <f t="shared" si="16"/>
        <v>1.3157894736842106</v>
      </c>
      <c r="BX31" s="50">
        <f t="shared" si="16"/>
        <v>0</v>
      </c>
      <c r="BY31" s="50">
        <f t="shared" si="16"/>
        <v>0</v>
      </c>
      <c r="BZ31" s="50">
        <f t="shared" si="16"/>
        <v>1.6052631578947369</v>
      </c>
      <c r="CA31" s="50">
        <f t="shared" si="16"/>
        <v>5.2631578947368418E-2</v>
      </c>
      <c r="CB31" s="50">
        <f t="shared" si="16"/>
        <v>0</v>
      </c>
      <c r="CC31" s="50">
        <f t="shared" si="16"/>
        <v>0.55263157894736836</v>
      </c>
      <c r="CD31" s="50">
        <f t="shared" si="16"/>
        <v>7.8947368421052627E-2</v>
      </c>
      <c r="CE31" s="50">
        <f t="shared" si="16"/>
        <v>0.76315789473684204</v>
      </c>
      <c r="CF31" s="50">
        <f t="shared" si="16"/>
        <v>0</v>
      </c>
      <c r="CG31" s="50">
        <f t="shared" si="16"/>
        <v>0.13157894736842105</v>
      </c>
      <c r="CH31" s="50">
        <f t="shared" si="16"/>
        <v>0</v>
      </c>
      <c r="CI31" s="50">
        <f t="shared" si="16"/>
        <v>1.631578947368421</v>
      </c>
      <c r="CJ31" s="50">
        <f t="shared" si="16"/>
        <v>0</v>
      </c>
      <c r="CK31" s="50">
        <f t="shared" si="16"/>
        <v>1.263157894736842</v>
      </c>
      <c r="CL31" s="50">
        <f t="shared" si="16"/>
        <v>0.10526315789473684</v>
      </c>
      <c r="CM31" s="50">
        <f t="shared" si="16"/>
        <v>1.2894736842105263</v>
      </c>
      <c r="CN31" s="50">
        <f t="shared" si="16"/>
        <v>1.4473684210526314</v>
      </c>
      <c r="CO31" s="50">
        <f t="shared" si="16"/>
        <v>0.73684210526315796</v>
      </c>
      <c r="CP31" s="50">
        <f t="shared" si="16"/>
        <v>0.92105263157894735</v>
      </c>
      <c r="CQ31" s="50">
        <f t="shared" si="16"/>
        <v>0.84210526315789469</v>
      </c>
      <c r="CR31" s="50">
        <f t="shared" si="16"/>
        <v>0.44736842105263158</v>
      </c>
      <c r="CS31" s="50">
        <f t="shared" si="16"/>
        <v>18.210526315789473</v>
      </c>
      <c r="CT31" s="50"/>
      <c r="CU31" s="50">
        <f t="shared" si="16"/>
        <v>2.5</v>
      </c>
      <c r="CV31" s="50"/>
      <c r="CW31" s="50"/>
      <c r="CX31" s="50">
        <f t="shared" si="16"/>
        <v>3.736842105263158</v>
      </c>
      <c r="DA31" s="895" t="s">
        <v>141</v>
      </c>
      <c r="DB31" s="895"/>
      <c r="DC31" s="50">
        <f>AVERAGE(DC4:DC29)</f>
        <v>2.2272727272727271</v>
      </c>
      <c r="DD31" s="50">
        <f t="shared" ref="DD31:EG31" si="17">AVERAGE(DD4:DD29)</f>
        <v>1.1818181818181819</v>
      </c>
      <c r="DE31" s="50">
        <f t="shared" si="17"/>
        <v>2</v>
      </c>
      <c r="DF31" s="50">
        <f t="shared" si="17"/>
        <v>1.5</v>
      </c>
      <c r="DG31" s="50">
        <f t="shared" si="17"/>
        <v>0.95238095238095233</v>
      </c>
      <c r="DH31" s="50">
        <f t="shared" si="17"/>
        <v>0.1</v>
      </c>
      <c r="DI31" s="50">
        <f t="shared" si="17"/>
        <v>1.25</v>
      </c>
      <c r="DJ31" s="50">
        <f t="shared" si="17"/>
        <v>0.18181818181818182</v>
      </c>
      <c r="DK31" s="50">
        <f t="shared" si="17"/>
        <v>9.0909090909090912E-2</v>
      </c>
      <c r="DL31" s="50">
        <f t="shared" si="17"/>
        <v>0.22727272727272727</v>
      </c>
      <c r="DM31" s="50">
        <f t="shared" si="17"/>
        <v>0.22727272727272727</v>
      </c>
      <c r="DN31" s="50">
        <f t="shared" si="17"/>
        <v>1.2727272727272727</v>
      </c>
      <c r="DO31" s="50">
        <f t="shared" si="17"/>
        <v>0.35</v>
      </c>
      <c r="DP31" s="50">
        <f t="shared" si="17"/>
        <v>0.18181818181818182</v>
      </c>
      <c r="DQ31" s="50">
        <f t="shared" si="17"/>
        <v>9.0909090909090912E-2</v>
      </c>
      <c r="DR31" s="50">
        <f t="shared" si="17"/>
        <v>1.0476190476190477</v>
      </c>
      <c r="DS31" s="50">
        <f t="shared" si="17"/>
        <v>0</v>
      </c>
      <c r="DT31" s="50">
        <f t="shared" si="17"/>
        <v>0.61904761904761907</v>
      </c>
      <c r="DU31" s="50">
        <f t="shared" si="17"/>
        <v>0.6</v>
      </c>
      <c r="DV31" s="50">
        <f t="shared" si="17"/>
        <v>1.0952380952380953</v>
      </c>
      <c r="DW31" s="50">
        <f t="shared" si="17"/>
        <v>1.3809523809523809</v>
      </c>
      <c r="DX31" s="50">
        <f t="shared" si="17"/>
        <v>0.47619047619047616</v>
      </c>
      <c r="DY31" s="50">
        <f t="shared" si="17"/>
        <v>0.8571428571428571</v>
      </c>
      <c r="DZ31" s="50">
        <f t="shared" si="17"/>
        <v>0.5714285714285714</v>
      </c>
      <c r="EA31" s="50">
        <f t="shared" si="17"/>
        <v>1.2727272727272727</v>
      </c>
      <c r="EB31" s="50">
        <f t="shared" si="17"/>
        <v>19.227272727272727</v>
      </c>
      <c r="EC31" s="50"/>
      <c r="ED31" s="50">
        <f t="shared" si="17"/>
        <v>2.5</v>
      </c>
      <c r="EE31" s="50"/>
      <c r="EF31" s="50"/>
      <c r="EG31" s="50">
        <f t="shared" si="17"/>
        <v>3.8076923076923075</v>
      </c>
    </row>
    <row r="32" spans="1:169" x14ac:dyDescent="0.25">
      <c r="A32" s="96">
        <v>29</v>
      </c>
      <c r="B32" s="99"/>
      <c r="C32" s="99"/>
      <c r="D32" s="99"/>
      <c r="E32" s="99"/>
      <c r="F32" s="99"/>
      <c r="G32" s="99"/>
      <c r="H32" s="99"/>
      <c r="I32" s="99"/>
      <c r="J32" s="99"/>
      <c r="K32" s="99"/>
      <c r="L32" s="99"/>
      <c r="M32" s="99"/>
      <c r="N32" s="99"/>
      <c r="O32" s="99"/>
      <c r="P32" s="99"/>
      <c r="Q32" s="99"/>
      <c r="R32" s="99"/>
      <c r="S32" s="99"/>
      <c r="T32" s="99"/>
      <c r="U32" s="99"/>
      <c r="V32" s="99"/>
      <c r="W32" s="152"/>
      <c r="X32" s="5"/>
      <c r="Y32" s="39"/>
      <c r="Z32" s="39"/>
      <c r="AA32" s="39"/>
      <c r="AB32" s="39"/>
      <c r="AC32" s="39"/>
      <c r="AD32" s="14"/>
      <c r="DA32" s="39"/>
      <c r="DB32" s="83">
        <v>4</v>
      </c>
      <c r="DC32" s="50">
        <f>(DC23+DC24+DC25)/3</f>
        <v>3.6666666666666665</v>
      </c>
      <c r="DD32" s="50">
        <f t="shared" ref="DD32:EG32" si="18">(DD23+DD24+DD25)/3</f>
        <v>3</v>
      </c>
      <c r="DE32" s="50">
        <f t="shared" si="18"/>
        <v>2</v>
      </c>
      <c r="DF32" s="50">
        <f t="shared" si="18"/>
        <v>3</v>
      </c>
      <c r="DG32" s="50">
        <f t="shared" si="18"/>
        <v>2.6666666666666665</v>
      </c>
      <c r="DH32" s="50">
        <f t="shared" si="18"/>
        <v>0.66666666666666663</v>
      </c>
      <c r="DI32" s="50">
        <f t="shared" si="18"/>
        <v>2.6666666666666665</v>
      </c>
      <c r="DJ32" s="50">
        <f t="shared" si="18"/>
        <v>0.66666666666666663</v>
      </c>
      <c r="DK32" s="50">
        <f t="shared" si="18"/>
        <v>0.33333333333333331</v>
      </c>
      <c r="DL32" s="50">
        <f t="shared" si="18"/>
        <v>0.66666666666666663</v>
      </c>
      <c r="DM32" s="50">
        <f t="shared" si="18"/>
        <v>0.66666666666666663</v>
      </c>
      <c r="DN32" s="50">
        <f t="shared" si="18"/>
        <v>1.3333333333333333</v>
      </c>
      <c r="DO32" s="50">
        <f t="shared" si="18"/>
        <v>1</v>
      </c>
      <c r="DP32" s="50">
        <f t="shared" si="18"/>
        <v>0.66666666666666663</v>
      </c>
      <c r="DQ32" s="50">
        <f t="shared" si="18"/>
        <v>0.33333333333333331</v>
      </c>
      <c r="DR32" s="50">
        <f t="shared" si="18"/>
        <v>1.6666666666666667</v>
      </c>
      <c r="DS32" s="50">
        <f t="shared" si="18"/>
        <v>0</v>
      </c>
      <c r="DT32" s="50">
        <f t="shared" si="18"/>
        <v>1.3333333333333333</v>
      </c>
      <c r="DU32" s="50">
        <f t="shared" si="18"/>
        <v>1</v>
      </c>
      <c r="DV32" s="50">
        <f t="shared" si="18"/>
        <v>2</v>
      </c>
      <c r="DW32" s="50">
        <f t="shared" si="18"/>
        <v>2.6666666666666665</v>
      </c>
      <c r="DX32" s="50">
        <f t="shared" si="18"/>
        <v>1</v>
      </c>
      <c r="DY32" s="50">
        <f t="shared" si="18"/>
        <v>1</v>
      </c>
      <c r="DZ32" s="50">
        <f t="shared" si="18"/>
        <v>1</v>
      </c>
      <c r="EA32" s="50">
        <f t="shared" si="18"/>
        <v>2</v>
      </c>
      <c r="EB32" s="50">
        <f t="shared" si="18"/>
        <v>37</v>
      </c>
      <c r="EC32" s="50"/>
      <c r="ED32" s="50">
        <f t="shared" si="18"/>
        <v>4</v>
      </c>
      <c r="EE32" s="50"/>
      <c r="EF32" s="50"/>
      <c r="EG32" s="50">
        <f t="shared" si="18"/>
        <v>5</v>
      </c>
    </row>
    <row r="33" spans="1:141" x14ac:dyDescent="0.25">
      <c r="A33" s="895" t="s">
        <v>141</v>
      </c>
      <c r="B33" s="895"/>
      <c r="C33" s="50">
        <f t="shared" ref="C33:AC33" si="19">AVERAGE(C4:C31)</f>
        <v>2.52</v>
      </c>
      <c r="D33" s="50">
        <f t="shared" si="19"/>
        <v>1.52</v>
      </c>
      <c r="E33" s="50">
        <f t="shared" si="19"/>
        <v>1.72</v>
      </c>
      <c r="F33" s="50">
        <f t="shared" si="19"/>
        <v>1.76</v>
      </c>
      <c r="G33" s="50">
        <f t="shared" si="19"/>
        <v>2.2799999999999998</v>
      </c>
      <c r="H33" s="50">
        <f t="shared" si="19"/>
        <v>0.44</v>
      </c>
      <c r="I33" s="50">
        <f t="shared" si="19"/>
        <v>1.1200000000000001</v>
      </c>
      <c r="J33" s="50">
        <f t="shared" si="19"/>
        <v>1.28</v>
      </c>
      <c r="K33" s="50">
        <f t="shared" si="19"/>
        <v>2.2000000000000002</v>
      </c>
      <c r="L33" s="50">
        <f t="shared" si="19"/>
        <v>0.88</v>
      </c>
      <c r="M33" s="50">
        <f t="shared" si="19"/>
        <v>0.56000000000000005</v>
      </c>
      <c r="N33" s="50">
        <f t="shared" si="19"/>
        <v>0.4</v>
      </c>
      <c r="O33" s="50">
        <f t="shared" si="19"/>
        <v>0.64</v>
      </c>
      <c r="P33" s="50">
        <f t="shared" si="19"/>
        <v>0.24</v>
      </c>
      <c r="Q33" s="50">
        <f t="shared" si="19"/>
        <v>0.52</v>
      </c>
      <c r="R33" s="50">
        <f t="shared" si="19"/>
        <v>0.24</v>
      </c>
      <c r="S33" s="50">
        <f t="shared" si="19"/>
        <v>1</v>
      </c>
      <c r="T33" s="50">
        <f t="shared" si="19"/>
        <v>0.2</v>
      </c>
      <c r="U33" s="50">
        <f t="shared" si="19"/>
        <v>0.4</v>
      </c>
      <c r="V33" s="50">
        <f t="shared" si="19"/>
        <v>0.4</v>
      </c>
      <c r="W33" s="50">
        <f t="shared" si="19"/>
        <v>0.96</v>
      </c>
      <c r="X33" s="50">
        <f t="shared" si="19"/>
        <v>19.703703703703702</v>
      </c>
      <c r="Y33" s="50">
        <f t="shared" si="19"/>
        <v>2.96</v>
      </c>
      <c r="Z33" s="50"/>
      <c r="AA33" s="50"/>
      <c r="AB33" s="50"/>
      <c r="AC33" s="50">
        <f t="shared" si="19"/>
        <v>3.6956521739130435</v>
      </c>
      <c r="AD33" s="51"/>
      <c r="DA33" s="39"/>
      <c r="DB33" s="83">
        <v>3</v>
      </c>
      <c r="DC33" s="50">
        <f>(DC20+DC21+DC22+DC18+DC19)/5</f>
        <v>2.6</v>
      </c>
      <c r="DD33" s="50">
        <f t="shared" ref="DD33:EG33" si="20">(DD20+DD21+DD22+DD18+DD19)/5</f>
        <v>1.2</v>
      </c>
      <c r="DE33" s="50">
        <f t="shared" si="20"/>
        <v>2</v>
      </c>
      <c r="DF33" s="50">
        <f t="shared" si="20"/>
        <v>2.8</v>
      </c>
      <c r="DG33" s="50">
        <f t="shared" si="20"/>
        <v>1.4</v>
      </c>
      <c r="DH33" s="50">
        <f t="shared" si="20"/>
        <v>0</v>
      </c>
      <c r="DI33" s="50">
        <f t="shared" si="20"/>
        <v>2.2000000000000002</v>
      </c>
      <c r="DJ33" s="50">
        <f t="shared" si="20"/>
        <v>0.4</v>
      </c>
      <c r="DK33" s="50">
        <f t="shared" si="20"/>
        <v>0.2</v>
      </c>
      <c r="DL33" s="50">
        <f t="shared" si="20"/>
        <v>0.6</v>
      </c>
      <c r="DM33" s="50">
        <f t="shared" si="20"/>
        <v>0.6</v>
      </c>
      <c r="DN33" s="179">
        <f t="shared" si="20"/>
        <v>1.8</v>
      </c>
      <c r="DO33" s="50">
        <f t="shared" si="20"/>
        <v>0.6</v>
      </c>
      <c r="DP33" s="50">
        <f t="shared" si="20"/>
        <v>0.4</v>
      </c>
      <c r="DQ33" s="50">
        <f t="shared" si="20"/>
        <v>0.2</v>
      </c>
      <c r="DR33" s="50">
        <f t="shared" si="20"/>
        <v>1.6</v>
      </c>
      <c r="DS33" s="50">
        <f t="shared" si="20"/>
        <v>0</v>
      </c>
      <c r="DT33" s="50">
        <f t="shared" si="20"/>
        <v>1</v>
      </c>
      <c r="DU33" s="50">
        <f t="shared" si="20"/>
        <v>0.6</v>
      </c>
      <c r="DV33" s="50">
        <f t="shared" si="20"/>
        <v>0.4</v>
      </c>
      <c r="DW33" s="50">
        <f t="shared" si="20"/>
        <v>0.8</v>
      </c>
      <c r="DX33" s="50">
        <f t="shared" si="20"/>
        <v>0.4</v>
      </c>
      <c r="DY33" s="50">
        <f t="shared" si="20"/>
        <v>1</v>
      </c>
      <c r="DZ33" s="50">
        <f t="shared" si="20"/>
        <v>0.6</v>
      </c>
      <c r="EA33" s="50">
        <f t="shared" si="20"/>
        <v>1</v>
      </c>
      <c r="EB33" s="50">
        <f t="shared" si="20"/>
        <v>24.4</v>
      </c>
      <c r="EC33" s="50"/>
      <c r="ED33" s="50">
        <f t="shared" si="20"/>
        <v>3</v>
      </c>
      <c r="EE33" s="50"/>
      <c r="EF33" s="50"/>
      <c r="EG33" s="50">
        <f t="shared" si="20"/>
        <v>4</v>
      </c>
    </row>
    <row r="34" spans="1:141" x14ac:dyDescent="0.25">
      <c r="A34" s="39"/>
      <c r="B34" s="772">
        <v>5</v>
      </c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1"/>
      <c r="DA34" s="39"/>
      <c r="DB34" s="483">
        <v>2</v>
      </c>
      <c r="DC34" s="50">
        <f>(DC4+DC8+DC7+DC6+DC5+DC9+DC10+DC11+DC12+DC13+DC14+DC15+DC16+DC17)/14</f>
        <v>1.7857142857142858</v>
      </c>
      <c r="DD34" s="50">
        <f t="shared" ref="DD34:EG34" si="21">(DD4+DD8+DD7+DD6+DD5+DD9+DD10+DD11+DD12+DD13+DD14+DD15+DD16+DD17)/14</f>
        <v>0.7857142857142857</v>
      </c>
      <c r="DE34" s="50">
        <f t="shared" si="21"/>
        <v>2</v>
      </c>
      <c r="DF34" s="50">
        <f t="shared" si="21"/>
        <v>0.7142857142857143</v>
      </c>
      <c r="DG34" s="50">
        <f t="shared" si="21"/>
        <v>0.35714285714285715</v>
      </c>
      <c r="DH34" s="50">
        <f t="shared" si="21"/>
        <v>0</v>
      </c>
      <c r="DI34" s="50">
        <f t="shared" si="21"/>
        <v>0.42857142857142855</v>
      </c>
      <c r="DJ34" s="50">
        <f t="shared" si="21"/>
        <v>0</v>
      </c>
      <c r="DK34" s="50">
        <f t="shared" si="21"/>
        <v>0</v>
      </c>
      <c r="DL34" s="50">
        <f t="shared" si="21"/>
        <v>0</v>
      </c>
      <c r="DM34" s="50">
        <f t="shared" si="21"/>
        <v>0</v>
      </c>
      <c r="DN34" s="50">
        <f t="shared" si="21"/>
        <v>1.0714285714285714</v>
      </c>
      <c r="DO34" s="50">
        <f t="shared" si="21"/>
        <v>7.1428571428571425E-2</v>
      </c>
      <c r="DP34" s="50">
        <f t="shared" si="21"/>
        <v>0</v>
      </c>
      <c r="DQ34" s="50">
        <f t="shared" si="21"/>
        <v>0</v>
      </c>
      <c r="DR34" s="50">
        <f t="shared" si="21"/>
        <v>0.6428571428571429</v>
      </c>
      <c r="DS34" s="50">
        <f t="shared" si="21"/>
        <v>0</v>
      </c>
      <c r="DT34" s="50">
        <f t="shared" si="21"/>
        <v>0.2857142857142857</v>
      </c>
      <c r="DU34" s="50">
        <f t="shared" si="21"/>
        <v>0.42857142857142855</v>
      </c>
      <c r="DV34" s="179">
        <f t="shared" si="21"/>
        <v>1.0714285714285714</v>
      </c>
      <c r="DW34" s="179">
        <f t="shared" si="21"/>
        <v>1.2142857142857142</v>
      </c>
      <c r="DX34" s="50">
        <f t="shared" si="21"/>
        <v>0.35714285714285715</v>
      </c>
      <c r="DY34" s="50">
        <f t="shared" si="21"/>
        <v>0.7142857142857143</v>
      </c>
      <c r="DZ34" s="50">
        <f t="shared" si="21"/>
        <v>0.42857142857142855</v>
      </c>
      <c r="EA34" s="50">
        <f t="shared" si="21"/>
        <v>1.2142857142857142</v>
      </c>
      <c r="EB34" s="50">
        <f t="shared" si="21"/>
        <v>13.571428571428571</v>
      </c>
      <c r="EC34" s="50"/>
      <c r="ED34" s="50">
        <f t="shared" si="21"/>
        <v>2</v>
      </c>
      <c r="EE34" s="50"/>
      <c r="EF34" s="50"/>
      <c r="EG34" s="50">
        <f t="shared" si="21"/>
        <v>3.5</v>
      </c>
    </row>
    <row r="35" spans="1:141" x14ac:dyDescent="0.25">
      <c r="A35" s="39"/>
      <c r="B35" s="83">
        <v>4</v>
      </c>
      <c r="C35" s="50">
        <f>(C21+C22+C23+C24+C25+C26+C20)/7</f>
        <v>3.1428571428571428</v>
      </c>
      <c r="D35" s="50">
        <f t="shared" ref="D35:AC35" si="22">(D21+D22+D23+D24+D25+D26+D20)/7</f>
        <v>2.1428571428571428</v>
      </c>
      <c r="E35" s="50">
        <f t="shared" si="22"/>
        <v>2</v>
      </c>
      <c r="F35" s="50">
        <f t="shared" si="22"/>
        <v>2.2857142857142856</v>
      </c>
      <c r="G35" s="50">
        <f t="shared" si="22"/>
        <v>3</v>
      </c>
      <c r="H35" s="179">
        <f t="shared" si="22"/>
        <v>0.2857142857142857</v>
      </c>
      <c r="I35" s="50">
        <f t="shared" si="22"/>
        <v>2.2857142857142856</v>
      </c>
      <c r="J35" s="179">
        <f t="shared" si="22"/>
        <v>1.4285714285714286</v>
      </c>
      <c r="K35" s="50">
        <f t="shared" si="22"/>
        <v>2.4285714285714284</v>
      </c>
      <c r="L35" s="50">
        <f t="shared" si="22"/>
        <v>1.5714285714285714</v>
      </c>
      <c r="M35" s="50">
        <f t="shared" si="22"/>
        <v>1.4285714285714286</v>
      </c>
      <c r="N35" s="50">
        <f t="shared" si="22"/>
        <v>1</v>
      </c>
      <c r="O35" s="50">
        <f t="shared" si="22"/>
        <v>1.5714285714285714</v>
      </c>
      <c r="P35" s="50">
        <f t="shared" si="22"/>
        <v>0.7142857142857143</v>
      </c>
      <c r="Q35" s="50">
        <f t="shared" si="22"/>
        <v>1.4285714285714286</v>
      </c>
      <c r="R35" s="50">
        <f t="shared" si="22"/>
        <v>0.7142857142857143</v>
      </c>
      <c r="S35" s="50">
        <f t="shared" si="22"/>
        <v>1.7142857142857142</v>
      </c>
      <c r="T35" s="50">
        <f t="shared" si="22"/>
        <v>0.42857142857142855</v>
      </c>
      <c r="U35" s="50">
        <f t="shared" si="22"/>
        <v>0.8571428571428571</v>
      </c>
      <c r="V35" s="50">
        <f t="shared" si="22"/>
        <v>0.5714285714285714</v>
      </c>
      <c r="W35" s="50">
        <f t="shared" si="22"/>
        <v>1</v>
      </c>
      <c r="X35" s="50">
        <f t="shared" si="22"/>
        <v>32</v>
      </c>
      <c r="Y35" s="50">
        <f t="shared" si="22"/>
        <v>4</v>
      </c>
      <c r="Z35" s="50"/>
      <c r="AA35" s="50"/>
      <c r="AB35" s="50"/>
      <c r="AC35" s="50">
        <f t="shared" si="22"/>
        <v>4.1428571428571432</v>
      </c>
      <c r="AD35" s="51"/>
      <c r="DA35" s="39"/>
      <c r="DB35" s="39" t="s">
        <v>143</v>
      </c>
      <c r="DC35" s="50">
        <f>MEDIAN(DC32:DC34)</f>
        <v>2.6</v>
      </c>
      <c r="DD35" s="50">
        <f t="shared" ref="DD35:EG35" si="23">MEDIAN(DD32:DD34)</f>
        <v>1.2</v>
      </c>
      <c r="DE35" s="50">
        <f t="shared" si="23"/>
        <v>2</v>
      </c>
      <c r="DF35" s="50">
        <f t="shared" si="23"/>
        <v>2.8</v>
      </c>
      <c r="DG35" s="50">
        <f t="shared" si="23"/>
        <v>1.4</v>
      </c>
      <c r="DH35" s="50">
        <f t="shared" si="23"/>
        <v>0</v>
      </c>
      <c r="DI35" s="50">
        <f t="shared" si="23"/>
        <v>2.2000000000000002</v>
      </c>
      <c r="DJ35" s="50">
        <f t="shared" si="23"/>
        <v>0.4</v>
      </c>
      <c r="DK35" s="50">
        <f t="shared" si="23"/>
        <v>0.2</v>
      </c>
      <c r="DL35" s="50">
        <f t="shared" si="23"/>
        <v>0.6</v>
      </c>
      <c r="DM35" s="50">
        <f t="shared" si="23"/>
        <v>0.6</v>
      </c>
      <c r="DN35" s="50">
        <f t="shared" si="23"/>
        <v>1.3333333333333333</v>
      </c>
      <c r="DO35" s="50">
        <f t="shared" si="23"/>
        <v>0.6</v>
      </c>
      <c r="DP35" s="50">
        <f t="shared" si="23"/>
        <v>0.4</v>
      </c>
      <c r="DQ35" s="50">
        <f t="shared" si="23"/>
        <v>0.2</v>
      </c>
      <c r="DR35" s="50">
        <f t="shared" si="23"/>
        <v>1.6</v>
      </c>
      <c r="DS35" s="50">
        <f t="shared" si="23"/>
        <v>0</v>
      </c>
      <c r="DT35" s="50">
        <f t="shared" si="23"/>
        <v>1</v>
      </c>
      <c r="DU35" s="50">
        <f t="shared" si="23"/>
        <v>0.6</v>
      </c>
      <c r="DV35" s="50">
        <f t="shared" si="23"/>
        <v>1.0714285714285714</v>
      </c>
      <c r="DW35" s="50">
        <f t="shared" si="23"/>
        <v>1.2142857142857142</v>
      </c>
      <c r="DX35" s="50">
        <f t="shared" si="23"/>
        <v>0.4</v>
      </c>
      <c r="DY35" s="50">
        <f t="shared" si="23"/>
        <v>1</v>
      </c>
      <c r="DZ35" s="50">
        <f t="shared" si="23"/>
        <v>0.6</v>
      </c>
      <c r="EA35" s="50">
        <f t="shared" si="23"/>
        <v>1.2142857142857142</v>
      </c>
      <c r="EB35" s="50">
        <f t="shared" si="23"/>
        <v>24.4</v>
      </c>
      <c r="EC35" s="50"/>
      <c r="ED35" s="50">
        <f t="shared" si="23"/>
        <v>3</v>
      </c>
      <c r="EE35" s="50"/>
      <c r="EF35" s="50"/>
      <c r="EG35" s="50">
        <f t="shared" si="23"/>
        <v>4</v>
      </c>
    </row>
    <row r="36" spans="1:141" x14ac:dyDescent="0.25">
      <c r="A36" s="39"/>
      <c r="B36" s="83">
        <v>3</v>
      </c>
      <c r="C36" s="50">
        <f>(C19+C11+C12+C13+C18+C14+C15+C16+C17)/9</f>
        <v>2.6666666666666665</v>
      </c>
      <c r="D36" s="50">
        <f t="shared" ref="D36:AC36" si="24">(D19+D11+D12+D13+D18+D14+D15+D16+D17)/9</f>
        <v>1.6666666666666667</v>
      </c>
      <c r="E36" s="50">
        <f t="shared" si="24"/>
        <v>1.8888888888888888</v>
      </c>
      <c r="F36" s="50">
        <f t="shared" si="24"/>
        <v>1.8888888888888888</v>
      </c>
      <c r="G36" s="50">
        <f t="shared" si="24"/>
        <v>2.2222222222222223</v>
      </c>
      <c r="H36" s="179">
        <f t="shared" si="24"/>
        <v>1</v>
      </c>
      <c r="I36" s="50">
        <f t="shared" si="24"/>
        <v>1</v>
      </c>
      <c r="J36" s="179">
        <f t="shared" si="24"/>
        <v>1.5555555555555556</v>
      </c>
      <c r="K36" s="50">
        <f t="shared" si="24"/>
        <v>2.3333333333333335</v>
      </c>
      <c r="L36" s="50">
        <f t="shared" si="24"/>
        <v>0.77777777777777779</v>
      </c>
      <c r="M36" s="50">
        <f t="shared" si="24"/>
        <v>0.33333333333333331</v>
      </c>
      <c r="N36" s="50">
        <f t="shared" si="24"/>
        <v>0.22222222222222221</v>
      </c>
      <c r="O36" s="179">
        <f t="shared" si="24"/>
        <v>0.1111111111111111</v>
      </c>
      <c r="P36" s="50">
        <f t="shared" si="24"/>
        <v>0.1111111111111111</v>
      </c>
      <c r="Q36" s="50">
        <f t="shared" si="24"/>
        <v>0.22222222222222221</v>
      </c>
      <c r="R36" s="50">
        <f t="shared" si="24"/>
        <v>0.1111111111111111</v>
      </c>
      <c r="S36" s="50">
        <f t="shared" si="24"/>
        <v>0.88888888888888884</v>
      </c>
      <c r="T36" s="50">
        <f t="shared" si="24"/>
        <v>0.22222222222222221</v>
      </c>
      <c r="U36" s="50">
        <f t="shared" si="24"/>
        <v>0.44444444444444442</v>
      </c>
      <c r="V36" s="50">
        <f t="shared" si="24"/>
        <v>0.33333333333333331</v>
      </c>
      <c r="W36" s="50">
        <f t="shared" si="24"/>
        <v>0.88888888888888884</v>
      </c>
      <c r="X36" s="50">
        <f t="shared" si="24"/>
        <v>20.888888888888889</v>
      </c>
      <c r="Y36" s="50">
        <f t="shared" si="24"/>
        <v>3</v>
      </c>
      <c r="Z36" s="50"/>
      <c r="AA36" s="50"/>
      <c r="AB36" s="50"/>
      <c r="AC36" s="50">
        <f t="shared" si="24"/>
        <v>3.7777777777777777</v>
      </c>
      <c r="AD36" s="51"/>
      <c r="DA36" s="92"/>
    </row>
    <row r="37" spans="1:141" x14ac:dyDescent="0.25">
      <c r="A37" s="39"/>
      <c r="B37" s="772">
        <v>2</v>
      </c>
      <c r="C37" s="50">
        <f>(C4+C5+C7+C6+C8+C9+C10)/7</f>
        <v>1.7142857142857142</v>
      </c>
      <c r="D37" s="50">
        <f t="shared" ref="D37:AC37" si="25">(D4+D5+D7+D6+D8+D9+D10)/7</f>
        <v>0.8571428571428571</v>
      </c>
      <c r="E37" s="50">
        <f t="shared" si="25"/>
        <v>1</v>
      </c>
      <c r="F37" s="50">
        <f t="shared" si="25"/>
        <v>1.1428571428571428</v>
      </c>
      <c r="G37" s="50">
        <f t="shared" si="25"/>
        <v>1.8571428571428572</v>
      </c>
      <c r="H37" s="50">
        <f t="shared" si="25"/>
        <v>0</v>
      </c>
      <c r="I37" s="50">
        <f t="shared" si="25"/>
        <v>0.42857142857142855</v>
      </c>
      <c r="J37" s="50">
        <f t="shared" si="25"/>
        <v>0.8571428571428571</v>
      </c>
      <c r="K37" s="50">
        <f t="shared" si="25"/>
        <v>1.5714285714285714</v>
      </c>
      <c r="L37" s="50">
        <f t="shared" si="25"/>
        <v>0.5714285714285714</v>
      </c>
      <c r="M37" s="50">
        <f t="shared" si="25"/>
        <v>0.14285714285714285</v>
      </c>
      <c r="N37" s="50">
        <f t="shared" si="25"/>
        <v>0.14285714285714285</v>
      </c>
      <c r="O37" s="179">
        <f t="shared" si="25"/>
        <v>0.5714285714285714</v>
      </c>
      <c r="P37" s="50">
        <f t="shared" si="25"/>
        <v>0</v>
      </c>
      <c r="Q37" s="50">
        <f t="shared" si="25"/>
        <v>0</v>
      </c>
      <c r="R37" s="50">
        <f t="shared" si="25"/>
        <v>0</v>
      </c>
      <c r="S37" s="50">
        <f t="shared" si="25"/>
        <v>0.7142857142857143</v>
      </c>
      <c r="T37" s="50">
        <f t="shared" si="25"/>
        <v>0</v>
      </c>
      <c r="U37" s="50">
        <f t="shared" si="25"/>
        <v>0</v>
      </c>
      <c r="V37" s="50">
        <f t="shared" si="25"/>
        <v>0.42857142857142855</v>
      </c>
      <c r="W37" s="50">
        <f t="shared" si="25"/>
        <v>1</v>
      </c>
      <c r="X37" s="50">
        <f t="shared" si="25"/>
        <v>13</v>
      </c>
      <c r="Y37" s="50">
        <f t="shared" si="25"/>
        <v>2</v>
      </c>
      <c r="Z37" s="50"/>
      <c r="AA37" s="50"/>
      <c r="AB37" s="50"/>
      <c r="AC37" s="50">
        <f t="shared" si="25"/>
        <v>3.1428571428571428</v>
      </c>
      <c r="AD37" s="51"/>
    </row>
    <row r="38" spans="1:141" ht="15.75" thickBot="1" x14ac:dyDescent="0.3">
      <c r="A38" s="39"/>
      <c r="B38" s="39" t="s">
        <v>143</v>
      </c>
      <c r="C38" s="50">
        <f>MEDIAN(C34:C37)</f>
        <v>2.6666666666666665</v>
      </c>
      <c r="D38" s="50">
        <f t="shared" ref="D38:AC38" si="26">MEDIAN(D34:D37)</f>
        <v>1.6666666666666667</v>
      </c>
      <c r="E38" s="50">
        <f t="shared" si="26"/>
        <v>1.8888888888888888</v>
      </c>
      <c r="F38" s="50">
        <f t="shared" si="26"/>
        <v>1.8888888888888888</v>
      </c>
      <c r="G38" s="50">
        <f t="shared" si="26"/>
        <v>2.2222222222222223</v>
      </c>
      <c r="H38" s="50">
        <f t="shared" si="26"/>
        <v>0.2857142857142857</v>
      </c>
      <c r="I38" s="50">
        <f t="shared" si="26"/>
        <v>1</v>
      </c>
      <c r="J38" s="50">
        <f t="shared" si="26"/>
        <v>1.4285714285714286</v>
      </c>
      <c r="K38" s="50">
        <f t="shared" si="26"/>
        <v>2.3333333333333335</v>
      </c>
      <c r="L38" s="50">
        <f t="shared" si="26"/>
        <v>0.77777777777777779</v>
      </c>
      <c r="M38" s="50">
        <f t="shared" si="26"/>
        <v>0.33333333333333331</v>
      </c>
      <c r="N38" s="50">
        <f t="shared" si="26"/>
        <v>0.22222222222222221</v>
      </c>
      <c r="O38" s="50">
        <f t="shared" si="26"/>
        <v>0.5714285714285714</v>
      </c>
      <c r="P38" s="50">
        <f t="shared" si="26"/>
        <v>0.1111111111111111</v>
      </c>
      <c r="Q38" s="50">
        <f t="shared" si="26"/>
        <v>0.22222222222222221</v>
      </c>
      <c r="R38" s="50">
        <f t="shared" si="26"/>
        <v>0.1111111111111111</v>
      </c>
      <c r="S38" s="50">
        <f t="shared" si="26"/>
        <v>0.88888888888888884</v>
      </c>
      <c r="T38" s="50">
        <f t="shared" si="26"/>
        <v>0.22222222222222221</v>
      </c>
      <c r="U38" s="50">
        <f t="shared" si="26"/>
        <v>0.44444444444444442</v>
      </c>
      <c r="V38" s="50">
        <f t="shared" si="26"/>
        <v>0.42857142857142855</v>
      </c>
      <c r="W38" s="50">
        <f t="shared" si="26"/>
        <v>1</v>
      </c>
      <c r="X38" s="50">
        <f t="shared" si="26"/>
        <v>20.888888888888889</v>
      </c>
      <c r="Y38" s="50">
        <f t="shared" si="26"/>
        <v>3</v>
      </c>
      <c r="Z38" s="50"/>
      <c r="AA38" s="50"/>
      <c r="AB38" s="50"/>
      <c r="AC38" s="50">
        <f t="shared" si="26"/>
        <v>3.7777777777777777</v>
      </c>
      <c r="AD38" s="53"/>
    </row>
    <row r="45" spans="1:141" x14ac:dyDescent="0.25">
      <c r="EK45" s="232" t="s">
        <v>406</v>
      </c>
    </row>
    <row r="46" spans="1:141" x14ac:dyDescent="0.25">
      <c r="AH46" s="930"/>
      <c r="AI46" s="930"/>
      <c r="AJ46" s="930"/>
      <c r="AK46" s="930"/>
      <c r="AL46" s="930"/>
      <c r="AM46" s="930"/>
      <c r="AN46" s="930"/>
      <c r="AO46" s="930"/>
      <c r="AP46" s="930"/>
      <c r="AQ46" s="930"/>
      <c r="AR46" s="930"/>
      <c r="AS46" s="930"/>
      <c r="AT46" s="930"/>
      <c r="AU46" s="930"/>
      <c r="AV46" s="930"/>
      <c r="AW46" s="930"/>
      <c r="AX46" s="930"/>
      <c r="AY46" s="930"/>
      <c r="AZ46" s="930"/>
      <c r="BA46" s="930"/>
      <c r="BB46" s="930"/>
      <c r="BC46" s="930"/>
      <c r="BD46" s="930"/>
      <c r="BE46" s="930"/>
      <c r="BF46" s="930"/>
      <c r="BG46" s="930"/>
      <c r="BH46" s="930"/>
      <c r="EK46" s="232" t="s">
        <v>407</v>
      </c>
    </row>
    <row r="47" spans="1:141" x14ac:dyDescent="0.25">
      <c r="AH47" s="930"/>
      <c r="AI47" s="930"/>
      <c r="AJ47" s="930"/>
      <c r="AK47" s="930"/>
      <c r="AL47" s="930"/>
      <c r="AM47" s="930"/>
      <c r="AN47" s="930"/>
      <c r="AO47" s="930"/>
      <c r="AP47" s="930"/>
      <c r="AQ47" s="930"/>
      <c r="AR47" s="930"/>
      <c r="AS47" s="930"/>
      <c r="AT47" s="930"/>
      <c r="AU47" s="930"/>
      <c r="AV47" s="930"/>
      <c r="AW47" s="930"/>
      <c r="AX47" s="930"/>
      <c r="AY47" s="930"/>
      <c r="AZ47" s="930"/>
      <c r="BA47" s="930"/>
      <c r="BB47" s="930"/>
      <c r="BC47" s="930"/>
      <c r="BD47" s="930"/>
      <c r="BE47" s="930"/>
      <c r="BF47" s="930"/>
      <c r="BG47" s="930"/>
      <c r="BH47" s="930"/>
      <c r="EK47" s="232" t="s">
        <v>671</v>
      </c>
    </row>
    <row r="48" spans="1:141" x14ac:dyDescent="0.25">
      <c r="AH48" s="930"/>
      <c r="AI48" s="930"/>
      <c r="AJ48" s="930"/>
      <c r="AK48" s="930"/>
      <c r="AL48" s="930"/>
      <c r="AM48" s="930"/>
      <c r="AN48" s="930"/>
      <c r="AO48" s="930"/>
      <c r="AP48" s="930"/>
      <c r="AQ48" s="930"/>
      <c r="AR48" s="930"/>
      <c r="AS48" s="930"/>
      <c r="AT48" s="930"/>
      <c r="AU48" s="930"/>
      <c r="AV48" s="930"/>
      <c r="AW48" s="930"/>
      <c r="AX48" s="930"/>
      <c r="AY48" s="930"/>
      <c r="AZ48" s="930"/>
      <c r="BA48" s="930"/>
      <c r="BB48" s="930"/>
      <c r="BC48" s="930"/>
      <c r="BD48" s="930"/>
      <c r="BE48" s="930"/>
      <c r="BF48" s="930"/>
      <c r="BG48" s="930"/>
      <c r="BH48" s="930"/>
      <c r="EK48" s="232" t="s">
        <v>672</v>
      </c>
    </row>
    <row r="49" spans="3:141" x14ac:dyDescent="0.25">
      <c r="AH49" s="930"/>
      <c r="AI49" s="930"/>
      <c r="AJ49" s="930"/>
      <c r="AK49" s="930"/>
      <c r="AL49" s="930"/>
      <c r="AM49" s="930"/>
      <c r="AN49" s="930"/>
      <c r="AO49" s="930"/>
      <c r="AP49" s="930"/>
      <c r="AQ49" s="930"/>
      <c r="AR49" s="930"/>
      <c r="AS49" s="930"/>
      <c r="AT49" s="930"/>
      <c r="AU49" s="930"/>
      <c r="AV49" s="930"/>
      <c r="AW49" s="930"/>
      <c r="AX49" s="930"/>
      <c r="AY49" s="930"/>
      <c r="AZ49" s="930"/>
      <c r="BA49" s="930"/>
      <c r="BB49" s="930"/>
      <c r="BC49" s="930"/>
      <c r="BD49" s="930"/>
      <c r="BE49" s="930"/>
      <c r="BF49" s="930"/>
      <c r="BG49" s="930"/>
      <c r="BH49" s="930"/>
      <c r="EK49" s="232" t="s">
        <v>673</v>
      </c>
    </row>
    <row r="50" spans="3:141" x14ac:dyDescent="0.25">
      <c r="AH50" s="930"/>
      <c r="AI50" s="930"/>
      <c r="AJ50" s="930"/>
      <c r="AK50" s="930"/>
      <c r="AL50" s="930"/>
      <c r="AM50" s="930"/>
      <c r="AN50" s="930"/>
      <c r="AO50" s="930"/>
      <c r="AP50" s="930"/>
      <c r="AQ50" s="930"/>
      <c r="AR50" s="930"/>
      <c r="AS50" s="930"/>
      <c r="AT50" s="930"/>
      <c r="AU50" s="930"/>
      <c r="AV50" s="930"/>
      <c r="AW50" s="930"/>
      <c r="AX50" s="930"/>
      <c r="AY50" s="930"/>
      <c r="AZ50" s="930"/>
      <c r="BA50" s="930"/>
      <c r="BB50" s="930"/>
      <c r="BC50" s="930"/>
      <c r="BD50" s="930"/>
      <c r="BE50" s="930"/>
      <c r="BF50" s="930"/>
      <c r="BG50" s="930"/>
      <c r="BH50" s="930"/>
      <c r="BS50" s="232"/>
      <c r="EK50" s="232" t="s">
        <v>674</v>
      </c>
    </row>
    <row r="51" spans="3:141" x14ac:dyDescent="0.25">
      <c r="AH51" s="930"/>
      <c r="AI51" s="930"/>
      <c r="AJ51" s="930"/>
      <c r="AK51" s="930"/>
      <c r="AL51" s="930"/>
      <c r="AM51" s="930"/>
      <c r="AN51" s="930"/>
      <c r="AO51" s="930"/>
      <c r="AP51" s="930"/>
      <c r="AQ51" s="930"/>
      <c r="AR51" s="930"/>
      <c r="AS51" s="930"/>
      <c r="AT51" s="930"/>
      <c r="AU51" s="930"/>
      <c r="AV51" s="930"/>
      <c r="AW51" s="930"/>
      <c r="AX51" s="930"/>
      <c r="AY51" s="930"/>
      <c r="AZ51" s="930"/>
      <c r="BA51" s="930"/>
      <c r="BB51" s="930"/>
      <c r="BC51" s="930"/>
      <c r="BD51" s="930"/>
      <c r="BE51" s="930"/>
      <c r="BF51" s="930"/>
      <c r="BG51" s="930"/>
      <c r="BH51" s="930"/>
      <c r="BS51" s="232"/>
      <c r="EK51" s="232" t="s">
        <v>675</v>
      </c>
    </row>
    <row r="52" spans="3:141" x14ac:dyDescent="0.25">
      <c r="AH52" s="930"/>
      <c r="AI52" s="930"/>
      <c r="AJ52" s="930"/>
      <c r="AK52" s="930"/>
      <c r="AL52" s="930"/>
      <c r="AM52" s="930"/>
      <c r="AN52" s="930"/>
      <c r="AO52" s="930"/>
      <c r="AP52" s="930"/>
      <c r="AQ52" s="930"/>
      <c r="AR52" s="930"/>
      <c r="AS52" s="930"/>
      <c r="AT52" s="930"/>
      <c r="AU52" s="930"/>
      <c r="AV52" s="930"/>
      <c r="AW52" s="930"/>
      <c r="AX52" s="930"/>
      <c r="AY52" s="930"/>
      <c r="AZ52" s="930"/>
      <c r="BA52" s="930"/>
      <c r="BB52" s="930"/>
      <c r="BC52" s="930"/>
      <c r="BD52" s="930"/>
      <c r="BE52" s="930"/>
      <c r="BF52" s="930"/>
      <c r="BG52" s="930"/>
      <c r="BH52" s="930"/>
      <c r="BS52" s="232"/>
      <c r="EK52" s="232" t="s">
        <v>676</v>
      </c>
    </row>
    <row r="53" spans="3:141" x14ac:dyDescent="0.25">
      <c r="AH53" s="930"/>
      <c r="AI53" s="930"/>
      <c r="AJ53" s="930"/>
      <c r="AK53" s="930"/>
      <c r="AL53" s="930"/>
      <c r="AM53" s="930"/>
      <c r="AN53" s="930"/>
      <c r="AO53" s="930"/>
      <c r="AP53" s="930"/>
      <c r="AQ53" s="930"/>
      <c r="AR53" s="930"/>
      <c r="AS53" s="930"/>
      <c r="AT53" s="930"/>
      <c r="AU53" s="930"/>
      <c r="AV53" s="930"/>
      <c r="AW53" s="930"/>
      <c r="AX53" s="930"/>
      <c r="AY53" s="930"/>
      <c r="AZ53" s="930"/>
      <c r="BA53" s="930"/>
      <c r="BB53" s="930"/>
      <c r="BC53" s="930"/>
      <c r="BD53" s="930"/>
      <c r="BE53" s="930"/>
      <c r="BF53" s="930"/>
      <c r="BG53" s="930"/>
      <c r="BH53" s="930"/>
      <c r="BS53" s="232"/>
      <c r="DB53" s="232" t="s">
        <v>406</v>
      </c>
      <c r="EK53" s="232" t="s">
        <v>677</v>
      </c>
    </row>
    <row r="54" spans="3:141" x14ac:dyDescent="0.25">
      <c r="AH54" s="930"/>
      <c r="AI54" s="930"/>
      <c r="AJ54" s="930"/>
      <c r="AK54" s="930"/>
      <c r="AL54" s="930"/>
      <c r="AM54" s="930"/>
      <c r="AN54" s="930"/>
      <c r="AO54" s="930"/>
      <c r="AP54" s="930"/>
      <c r="AQ54" s="930"/>
      <c r="AR54" s="930"/>
      <c r="AS54" s="930"/>
      <c r="AT54" s="930"/>
      <c r="AU54" s="930"/>
      <c r="AV54" s="930"/>
      <c r="AW54" s="930"/>
      <c r="AX54" s="930"/>
      <c r="AY54" s="930"/>
      <c r="AZ54" s="930"/>
      <c r="BA54" s="930"/>
      <c r="BB54" s="930"/>
      <c r="BC54" s="930"/>
      <c r="BD54" s="930"/>
      <c r="BE54" s="930"/>
      <c r="BF54" s="930"/>
      <c r="BG54" s="930"/>
      <c r="BH54" s="930"/>
      <c r="BS54" s="232"/>
      <c r="DB54" s="232" t="s">
        <v>686</v>
      </c>
      <c r="EK54" s="232" t="s">
        <v>678</v>
      </c>
    </row>
    <row r="55" spans="3:141" x14ac:dyDescent="0.25">
      <c r="AH55" s="930"/>
      <c r="AI55" s="930"/>
      <c r="AJ55" s="930"/>
      <c r="AK55" s="930"/>
      <c r="AL55" s="930"/>
      <c r="AM55" s="930"/>
      <c r="AN55" s="930"/>
      <c r="AO55" s="930"/>
      <c r="AP55" s="930"/>
      <c r="AQ55" s="930"/>
      <c r="AR55" s="930"/>
      <c r="AS55" s="930"/>
      <c r="AT55" s="930"/>
      <c r="AU55" s="930"/>
      <c r="AV55" s="930"/>
      <c r="AW55" s="930"/>
      <c r="AX55" s="930"/>
      <c r="AY55" s="930"/>
      <c r="AZ55" s="930"/>
      <c r="BA55" s="930"/>
      <c r="BB55" s="930"/>
      <c r="BC55" s="930"/>
      <c r="BD55" s="930"/>
      <c r="BE55" s="930"/>
      <c r="BF55" s="930"/>
      <c r="BG55" s="930"/>
      <c r="BH55" s="930"/>
      <c r="BS55" s="232"/>
      <c r="DB55" s="232" t="s">
        <v>687</v>
      </c>
      <c r="EK55" s="232" t="s">
        <v>679</v>
      </c>
    </row>
    <row r="56" spans="3:141" x14ac:dyDescent="0.25">
      <c r="AH56" s="930"/>
      <c r="AI56" s="930"/>
      <c r="AJ56" s="930"/>
      <c r="AK56" s="930"/>
      <c r="AL56" s="930"/>
      <c r="AM56" s="930"/>
      <c r="AN56" s="930"/>
      <c r="AO56" s="930"/>
      <c r="AP56" s="930"/>
      <c r="AQ56" s="930"/>
      <c r="AR56" s="930"/>
      <c r="AS56" s="930"/>
      <c r="AT56" s="930"/>
      <c r="AU56" s="930"/>
      <c r="AV56" s="930"/>
      <c r="AW56" s="930"/>
      <c r="AX56" s="930"/>
      <c r="AY56" s="930"/>
      <c r="AZ56" s="930"/>
      <c r="BA56" s="930"/>
      <c r="BB56" s="930"/>
      <c r="BC56" s="930"/>
      <c r="BD56" s="930"/>
      <c r="BE56" s="930"/>
      <c r="BF56" s="930"/>
      <c r="BG56" s="930"/>
      <c r="BH56" s="930"/>
      <c r="BS56" s="232"/>
      <c r="DB56" s="232" t="s">
        <v>688</v>
      </c>
      <c r="EK56" s="232" t="s">
        <v>680</v>
      </c>
    </row>
    <row r="57" spans="3:141" x14ac:dyDescent="0.25">
      <c r="C57" s="884"/>
      <c r="D57" s="884"/>
      <c r="E57" s="884"/>
      <c r="F57" s="884"/>
      <c r="G57" s="884"/>
      <c r="H57" s="884"/>
      <c r="I57" s="884"/>
      <c r="J57" s="884"/>
      <c r="K57" s="884"/>
      <c r="L57" s="884"/>
      <c r="M57" s="884"/>
      <c r="N57" s="884"/>
      <c r="O57" s="884"/>
      <c r="BS57" s="232"/>
      <c r="DB57" s="232" t="s">
        <v>689</v>
      </c>
      <c r="EK57" s="232" t="s">
        <v>681</v>
      </c>
    </row>
    <row r="58" spans="3:141" x14ac:dyDescent="0.25">
      <c r="C58" s="884"/>
      <c r="D58" s="884"/>
      <c r="E58" s="884"/>
      <c r="F58" s="884"/>
      <c r="G58" s="884"/>
      <c r="H58" s="884"/>
      <c r="I58" s="884"/>
      <c r="J58" s="884"/>
      <c r="K58" s="884"/>
      <c r="L58" s="884"/>
      <c r="M58" s="884"/>
      <c r="N58" s="884"/>
      <c r="O58" s="884"/>
      <c r="BS58" s="232"/>
      <c r="DB58" s="232" t="s">
        <v>690</v>
      </c>
      <c r="EK58" s="232" t="s">
        <v>682</v>
      </c>
    </row>
    <row r="59" spans="3:141" x14ac:dyDescent="0.25">
      <c r="C59" s="885"/>
      <c r="D59" s="885"/>
      <c r="E59" s="885"/>
      <c r="F59" s="885"/>
      <c r="G59" s="885"/>
      <c r="H59" s="885"/>
      <c r="I59" s="885"/>
      <c r="J59" s="885"/>
      <c r="K59" s="885"/>
      <c r="L59" s="885"/>
      <c r="M59" s="885"/>
      <c r="N59" s="885"/>
      <c r="O59" s="885"/>
      <c r="BS59" s="232"/>
      <c r="DB59" s="232" t="s">
        <v>691</v>
      </c>
      <c r="EK59" s="232" t="s">
        <v>683</v>
      </c>
    </row>
    <row r="60" spans="3:141" x14ac:dyDescent="0.25">
      <c r="C60" s="884"/>
      <c r="D60" s="884"/>
      <c r="E60" s="884"/>
      <c r="F60" s="884"/>
      <c r="G60" s="884"/>
      <c r="H60" s="884"/>
      <c r="I60" s="884"/>
      <c r="J60" s="884"/>
      <c r="K60" s="884"/>
      <c r="L60" s="884"/>
      <c r="M60" s="884"/>
      <c r="N60" s="884"/>
      <c r="O60" s="884"/>
      <c r="BS60" s="232"/>
      <c r="DB60" s="232" t="s">
        <v>692</v>
      </c>
      <c r="EK60" s="232" t="s">
        <v>684</v>
      </c>
    </row>
    <row r="61" spans="3:141" x14ac:dyDescent="0.25">
      <c r="C61" s="884"/>
      <c r="D61" s="884"/>
      <c r="E61" s="884"/>
      <c r="F61" s="884"/>
      <c r="G61" s="884"/>
      <c r="H61" s="884"/>
      <c r="I61" s="884"/>
      <c r="J61" s="884"/>
      <c r="K61" s="884"/>
      <c r="L61" s="884"/>
      <c r="M61" s="884"/>
      <c r="N61" s="884"/>
      <c r="O61" s="884"/>
      <c r="BS61" s="232"/>
      <c r="DB61" s="232" t="s">
        <v>693</v>
      </c>
      <c r="EK61" s="232" t="s">
        <v>685</v>
      </c>
    </row>
    <row r="62" spans="3:141" x14ac:dyDescent="0.25">
      <c r="C62" s="884"/>
      <c r="D62" s="884"/>
      <c r="E62" s="884"/>
      <c r="F62" s="884"/>
      <c r="G62" s="884"/>
      <c r="H62" s="884"/>
      <c r="I62" s="884"/>
      <c r="J62" s="884"/>
      <c r="K62" s="884"/>
      <c r="L62" s="884"/>
      <c r="M62" s="884"/>
      <c r="N62" s="884"/>
      <c r="O62" s="884"/>
      <c r="BS62" s="232"/>
      <c r="DB62" s="232" t="s">
        <v>694</v>
      </c>
    </row>
    <row r="63" spans="3:141" x14ac:dyDescent="0.25">
      <c r="C63" s="884"/>
      <c r="D63" s="884"/>
      <c r="E63" s="884"/>
      <c r="F63" s="884"/>
      <c r="G63" s="884"/>
      <c r="H63" s="884"/>
      <c r="I63" s="884"/>
      <c r="J63" s="884"/>
      <c r="K63" s="884"/>
      <c r="L63" s="884"/>
      <c r="M63" s="884"/>
      <c r="N63" s="884"/>
      <c r="O63" s="884"/>
      <c r="BS63" s="232"/>
      <c r="DB63" s="232" t="s">
        <v>695</v>
      </c>
    </row>
    <row r="64" spans="3:141" ht="15.6" customHeight="1" x14ac:dyDescent="0.25">
      <c r="C64" s="884"/>
      <c r="D64" s="884"/>
      <c r="E64" s="884"/>
      <c r="F64" s="884"/>
      <c r="G64" s="884"/>
      <c r="H64" s="884"/>
      <c r="I64" s="884"/>
      <c r="J64" s="884"/>
      <c r="K64" s="884"/>
      <c r="L64" s="884"/>
      <c r="M64" s="884"/>
      <c r="N64" s="884"/>
      <c r="O64" s="884"/>
      <c r="DB64" s="232" t="s">
        <v>696</v>
      </c>
    </row>
    <row r="65" spans="3:169" ht="15.75" thickBot="1" x14ac:dyDescent="0.3">
      <c r="C65" s="884"/>
      <c r="D65" s="884"/>
      <c r="E65" s="884"/>
      <c r="F65" s="884"/>
      <c r="G65" s="884"/>
      <c r="H65" s="884"/>
      <c r="I65" s="884"/>
      <c r="J65" s="884"/>
      <c r="K65" s="884"/>
      <c r="L65" s="884"/>
      <c r="M65" s="884"/>
      <c r="N65" s="884"/>
      <c r="O65" s="884"/>
      <c r="DB65" s="232" t="s">
        <v>697</v>
      </c>
    </row>
    <row r="66" spans="3:169" ht="66" customHeight="1" thickBot="1" x14ac:dyDescent="0.3">
      <c r="C66" s="884"/>
      <c r="D66" s="884"/>
      <c r="E66" s="884"/>
      <c r="F66" s="884"/>
      <c r="G66" s="884"/>
      <c r="H66" s="884"/>
      <c r="I66" s="884"/>
      <c r="J66" s="884"/>
      <c r="K66" s="884"/>
      <c r="L66" s="884"/>
      <c r="M66" s="884"/>
      <c r="N66" s="884"/>
      <c r="O66" s="884"/>
      <c r="DB66" s="232" t="s">
        <v>698</v>
      </c>
      <c r="EJ66" s="890" t="s">
        <v>473</v>
      </c>
      <c r="EK66" s="891"/>
      <c r="EL66" s="891"/>
      <c r="EM66" s="891"/>
      <c r="EN66" s="891"/>
      <c r="EO66" s="891"/>
      <c r="EP66" s="891"/>
      <c r="EQ66" s="891"/>
      <c r="ER66" s="891"/>
      <c r="ES66" s="891"/>
      <c r="ET66" s="891"/>
      <c r="EU66" s="891"/>
      <c r="EV66" s="891"/>
      <c r="EW66" s="891"/>
      <c r="EX66" s="891"/>
      <c r="EY66" s="891"/>
      <c r="EZ66" s="891"/>
      <c r="FA66" s="891"/>
      <c r="FB66" s="891"/>
      <c r="FC66" s="891"/>
      <c r="FD66" s="891"/>
      <c r="FE66" s="891"/>
      <c r="FF66" s="891"/>
      <c r="FG66" s="891"/>
      <c r="FH66" s="891"/>
      <c r="FI66" s="891"/>
      <c r="FJ66" s="891"/>
      <c r="FK66" s="891"/>
      <c r="FL66" s="891"/>
      <c r="FM66" s="892"/>
    </row>
    <row r="67" spans="3:169" ht="36" thickBot="1" x14ac:dyDescent="0.3">
      <c r="C67" s="884"/>
      <c r="D67" s="884"/>
      <c r="E67" s="884"/>
      <c r="F67" s="884"/>
      <c r="G67" s="884"/>
      <c r="H67" s="884"/>
      <c r="I67" s="884"/>
      <c r="J67" s="884"/>
      <c r="K67" s="884"/>
      <c r="L67" s="884"/>
      <c r="M67" s="884"/>
      <c r="N67" s="884"/>
      <c r="O67" s="884"/>
      <c r="EJ67" s="890" t="s">
        <v>473</v>
      </c>
      <c r="EK67" s="5"/>
      <c r="EL67" s="153" t="s">
        <v>150</v>
      </c>
      <c r="EM67" s="132">
        <v>1</v>
      </c>
      <c r="EN67" s="136">
        <v>2</v>
      </c>
      <c r="EO67" s="136">
        <v>3</v>
      </c>
      <c r="EP67" s="136">
        <v>4</v>
      </c>
      <c r="EQ67" s="136">
        <v>5</v>
      </c>
      <c r="ER67" s="136">
        <v>6</v>
      </c>
      <c r="ES67" s="136">
        <v>7</v>
      </c>
      <c r="ET67" s="136">
        <v>8</v>
      </c>
      <c r="EU67" s="137">
        <v>9</v>
      </c>
      <c r="EV67" s="132">
        <v>10</v>
      </c>
      <c r="EW67" s="136">
        <v>11</v>
      </c>
      <c r="EX67" s="136">
        <v>12</v>
      </c>
      <c r="EY67" s="136">
        <v>13</v>
      </c>
      <c r="EZ67" s="137">
        <v>14</v>
      </c>
      <c r="FA67" s="132">
        <v>15</v>
      </c>
      <c r="FB67" s="137">
        <v>16</v>
      </c>
      <c r="FC67" s="221">
        <v>17</v>
      </c>
      <c r="FD67" s="136">
        <v>18</v>
      </c>
      <c r="FE67" s="136">
        <v>19</v>
      </c>
      <c r="FF67" s="137">
        <v>20</v>
      </c>
      <c r="FG67" s="894" t="s">
        <v>141</v>
      </c>
      <c r="FH67" s="5"/>
      <c r="FI67" s="5"/>
      <c r="FJ67" s="5"/>
      <c r="FK67" s="182"/>
      <c r="FL67" s="39"/>
      <c r="FM67" s="14"/>
    </row>
    <row r="68" spans="3:169" ht="66" customHeight="1" thickBot="1" x14ac:dyDescent="0.3">
      <c r="C68" s="884"/>
      <c r="D68" s="884"/>
      <c r="E68" s="884"/>
      <c r="F68" s="884"/>
      <c r="G68" s="884"/>
      <c r="H68" s="884"/>
      <c r="I68" s="884"/>
      <c r="J68" s="884"/>
      <c r="K68" s="884"/>
      <c r="L68" s="884"/>
      <c r="M68" s="884"/>
      <c r="N68" s="884"/>
      <c r="O68" s="884"/>
      <c r="EJ68" s="891"/>
      <c r="EK68" s="39"/>
      <c r="EL68" s="123" t="s">
        <v>151</v>
      </c>
      <c r="EM68" s="487">
        <v>90017</v>
      </c>
      <c r="EN68" s="488">
        <v>90009</v>
      </c>
      <c r="EO68" s="488">
        <v>90012</v>
      </c>
      <c r="EP68" s="488">
        <v>90019</v>
      </c>
      <c r="EQ68" s="488">
        <v>90008</v>
      </c>
      <c r="ER68" s="488">
        <v>90013</v>
      </c>
      <c r="ES68" s="488">
        <v>90014</v>
      </c>
      <c r="ET68" s="488">
        <v>90016</v>
      </c>
      <c r="EU68" s="489">
        <v>90006</v>
      </c>
      <c r="EV68" s="487">
        <v>90001</v>
      </c>
      <c r="EW68" s="488">
        <v>90015</v>
      </c>
      <c r="EX68" s="488">
        <v>90005</v>
      </c>
      <c r="EY68" s="488">
        <v>90007</v>
      </c>
      <c r="EZ68" s="489">
        <v>90004</v>
      </c>
      <c r="FA68" s="487">
        <v>90010</v>
      </c>
      <c r="FB68" s="489">
        <v>90002</v>
      </c>
      <c r="FC68" s="490">
        <v>90003</v>
      </c>
      <c r="FD68" s="488">
        <v>90011</v>
      </c>
      <c r="FE68" s="488">
        <v>90018</v>
      </c>
      <c r="FF68" s="489">
        <v>90020</v>
      </c>
      <c r="FG68" s="969"/>
      <c r="FH68" s="218">
        <v>4</v>
      </c>
      <c r="FI68" s="218">
        <v>3</v>
      </c>
      <c r="FJ68" s="219">
        <v>2</v>
      </c>
      <c r="FK68" s="220" t="s">
        <v>143</v>
      </c>
      <c r="FL68" s="123" t="s">
        <v>176</v>
      </c>
      <c r="FM68" s="154"/>
    </row>
    <row r="69" spans="3:169" ht="23.25" thickBot="1" x14ac:dyDescent="0.3">
      <c r="C69" s="884"/>
      <c r="D69" s="884"/>
      <c r="E69" s="884"/>
      <c r="F69" s="884"/>
      <c r="G69" s="884"/>
      <c r="H69" s="884"/>
      <c r="I69" s="884"/>
      <c r="J69" s="884"/>
      <c r="K69" s="884"/>
      <c r="L69" s="884"/>
      <c r="M69" s="884"/>
      <c r="N69" s="884"/>
      <c r="O69" s="884"/>
      <c r="EJ69" s="891"/>
      <c r="EK69" s="39"/>
      <c r="EL69" s="123" t="s">
        <v>467</v>
      </c>
      <c r="EM69" s="134">
        <v>0</v>
      </c>
      <c r="EN69" s="97">
        <v>0</v>
      </c>
      <c r="EO69" s="97">
        <v>0</v>
      </c>
      <c r="EP69" s="97">
        <v>0</v>
      </c>
      <c r="EQ69" s="97">
        <v>0</v>
      </c>
      <c r="ER69" s="97">
        <v>2</v>
      </c>
      <c r="ES69" s="97">
        <v>0</v>
      </c>
      <c r="ET69" s="97">
        <v>2</v>
      </c>
      <c r="EU69" s="139">
        <v>2</v>
      </c>
      <c r="EV69" s="134">
        <v>2</v>
      </c>
      <c r="EW69" s="97">
        <v>3</v>
      </c>
      <c r="EX69" s="97">
        <v>1</v>
      </c>
      <c r="EY69" s="97">
        <v>3</v>
      </c>
      <c r="EZ69" s="139">
        <v>4</v>
      </c>
      <c r="FA69" s="134">
        <v>3</v>
      </c>
      <c r="FB69" s="139">
        <v>3</v>
      </c>
      <c r="FC69" s="124" t="s">
        <v>177</v>
      </c>
      <c r="FD69" s="97" t="s">
        <v>177</v>
      </c>
      <c r="FE69" s="97" t="s">
        <v>177</v>
      </c>
      <c r="FF69" s="139" t="s">
        <v>177</v>
      </c>
      <c r="FG69" s="231">
        <f t="shared" ref="FG69:FG90" si="27">AVERAGE(EM69:FF69)</f>
        <v>1.5625</v>
      </c>
      <c r="FH69" s="227">
        <f t="shared" ref="FH69:FH90" si="28">(FB69+FA69)/2</f>
        <v>3</v>
      </c>
      <c r="FI69" s="227">
        <f t="shared" ref="FI69:FI90" si="29">(EV69+EW69+EX69+EY69+EZ69)/5</f>
        <v>2.6</v>
      </c>
      <c r="FJ69" s="227">
        <f t="shared" ref="FJ69:FJ90" si="30">(EM69+EQ69+EP69+EO69+EN69+ER69+ES69+ET69+EU69)/9</f>
        <v>0.66666666666666663</v>
      </c>
      <c r="FK69" s="230">
        <f t="shared" ref="FK69:FK90" si="31">MEDIAN(FH69:FJ69)</f>
        <v>2.6</v>
      </c>
      <c r="FL69" s="134">
        <v>3</v>
      </c>
      <c r="FM69" s="44" t="s">
        <v>130</v>
      </c>
    </row>
    <row r="70" spans="3:169" ht="23.25" thickBot="1" x14ac:dyDescent="0.3">
      <c r="C70" s="884"/>
      <c r="D70" s="884"/>
      <c r="E70" s="884"/>
      <c r="F70" s="884"/>
      <c r="G70" s="884"/>
      <c r="H70" s="884"/>
      <c r="I70" s="884"/>
      <c r="J70" s="884"/>
      <c r="K70" s="884"/>
      <c r="L70" s="884"/>
      <c r="M70" s="884"/>
      <c r="N70" s="884"/>
      <c r="O70" s="884"/>
      <c r="EJ70" s="891"/>
      <c r="EK70" s="39"/>
      <c r="EL70" s="123" t="s">
        <v>468</v>
      </c>
      <c r="EM70" s="134">
        <v>0</v>
      </c>
      <c r="EN70" s="97">
        <v>0</v>
      </c>
      <c r="EO70" s="97">
        <v>0</v>
      </c>
      <c r="EP70" s="97">
        <v>0</v>
      </c>
      <c r="EQ70" s="97">
        <v>0</v>
      </c>
      <c r="ER70" s="97">
        <v>2</v>
      </c>
      <c r="ES70" s="97">
        <v>0</v>
      </c>
      <c r="ET70" s="97">
        <v>0</v>
      </c>
      <c r="EU70" s="139">
        <v>0</v>
      </c>
      <c r="EV70" s="134">
        <v>0</v>
      </c>
      <c r="EW70" s="97">
        <v>2</v>
      </c>
      <c r="EX70" s="97">
        <v>0</v>
      </c>
      <c r="EY70" s="97">
        <v>0</v>
      </c>
      <c r="EZ70" s="139">
        <v>0</v>
      </c>
      <c r="FA70" s="134">
        <v>2</v>
      </c>
      <c r="FB70" s="139">
        <v>2</v>
      </c>
      <c r="FC70" s="124" t="s">
        <v>177</v>
      </c>
      <c r="FD70" s="97" t="s">
        <v>177</v>
      </c>
      <c r="FE70" s="97" t="s">
        <v>177</v>
      </c>
      <c r="FF70" s="139" t="s">
        <v>177</v>
      </c>
      <c r="FG70" s="231">
        <f t="shared" si="27"/>
        <v>0.5</v>
      </c>
      <c r="FH70" s="227">
        <f t="shared" si="28"/>
        <v>2</v>
      </c>
      <c r="FI70" s="227">
        <f t="shared" si="29"/>
        <v>0.4</v>
      </c>
      <c r="FJ70" s="227">
        <f t="shared" si="30"/>
        <v>0.22222222222222221</v>
      </c>
      <c r="FK70" s="230">
        <f t="shared" si="31"/>
        <v>0.4</v>
      </c>
      <c r="FL70" s="97">
        <v>3</v>
      </c>
      <c r="FM70" s="14" t="s">
        <v>122</v>
      </c>
    </row>
    <row r="71" spans="3:169" ht="23.25" thickBot="1" x14ac:dyDescent="0.3">
      <c r="C71" s="884"/>
      <c r="D71" s="884"/>
      <c r="E71" s="884"/>
      <c r="F71" s="884"/>
      <c r="G71" s="884"/>
      <c r="H71" s="884"/>
      <c r="I71" s="884"/>
      <c r="J71" s="884"/>
      <c r="K71" s="884"/>
      <c r="L71" s="884"/>
      <c r="M71" s="884"/>
      <c r="N71" s="884"/>
      <c r="O71" s="884"/>
      <c r="EJ71" s="891"/>
      <c r="EK71" s="39"/>
      <c r="EL71" s="123" t="s">
        <v>469</v>
      </c>
      <c r="EM71" s="134">
        <v>0</v>
      </c>
      <c r="EN71" s="97">
        <v>0</v>
      </c>
      <c r="EO71" s="97">
        <v>2</v>
      </c>
      <c r="EP71" s="97">
        <v>2</v>
      </c>
      <c r="EQ71" s="97">
        <v>2</v>
      </c>
      <c r="ER71" s="97">
        <v>2</v>
      </c>
      <c r="ES71" s="97">
        <v>2</v>
      </c>
      <c r="ET71" s="97">
        <v>2</v>
      </c>
      <c r="EU71" s="139">
        <v>2</v>
      </c>
      <c r="EV71" s="134">
        <v>2</v>
      </c>
      <c r="EW71" s="97">
        <v>2</v>
      </c>
      <c r="EX71" s="97">
        <v>2</v>
      </c>
      <c r="EY71" s="97">
        <v>2</v>
      </c>
      <c r="EZ71" s="139">
        <v>2</v>
      </c>
      <c r="FA71" s="134">
        <v>2</v>
      </c>
      <c r="FB71" s="139">
        <v>2</v>
      </c>
      <c r="FC71" s="124" t="s">
        <v>177</v>
      </c>
      <c r="FD71" s="97" t="s">
        <v>177</v>
      </c>
      <c r="FE71" s="97" t="s">
        <v>177</v>
      </c>
      <c r="FF71" s="139" t="s">
        <v>177</v>
      </c>
      <c r="FG71" s="231">
        <f t="shared" si="27"/>
        <v>1.75</v>
      </c>
      <c r="FH71" s="227">
        <f t="shared" si="28"/>
        <v>2</v>
      </c>
      <c r="FI71" s="227">
        <f t="shared" si="29"/>
        <v>2</v>
      </c>
      <c r="FJ71" s="227">
        <f t="shared" si="30"/>
        <v>1.5555555555555556</v>
      </c>
      <c r="FK71" s="230">
        <f t="shared" si="31"/>
        <v>2</v>
      </c>
      <c r="FL71" s="97">
        <v>4</v>
      </c>
      <c r="FM71" s="14" t="s">
        <v>125</v>
      </c>
    </row>
    <row r="72" spans="3:169" ht="15" customHeight="1" thickBot="1" x14ac:dyDescent="0.3">
      <c r="EJ72" s="891"/>
      <c r="EK72" s="39"/>
      <c r="EL72" s="123" t="s">
        <v>470</v>
      </c>
      <c r="EM72" s="134">
        <v>0</v>
      </c>
      <c r="EN72" s="97">
        <v>0</v>
      </c>
      <c r="EO72" s="97">
        <v>2</v>
      </c>
      <c r="EP72" s="97">
        <v>0</v>
      </c>
      <c r="EQ72" s="97">
        <v>1</v>
      </c>
      <c r="ER72" s="97">
        <v>0</v>
      </c>
      <c r="ES72" s="97">
        <v>3</v>
      </c>
      <c r="ET72" s="97">
        <v>2</v>
      </c>
      <c r="EU72" s="139">
        <v>0</v>
      </c>
      <c r="EV72" s="134">
        <v>3</v>
      </c>
      <c r="EW72" s="97">
        <v>2</v>
      </c>
      <c r="EX72" s="97">
        <v>3</v>
      </c>
      <c r="EY72" s="97">
        <v>3</v>
      </c>
      <c r="EZ72" s="139">
        <v>3</v>
      </c>
      <c r="FA72" s="134">
        <v>3</v>
      </c>
      <c r="FB72" s="139">
        <v>3</v>
      </c>
      <c r="FC72" s="124" t="s">
        <v>177</v>
      </c>
      <c r="FD72" s="97" t="s">
        <v>177</v>
      </c>
      <c r="FE72" s="97" t="s">
        <v>177</v>
      </c>
      <c r="FF72" s="139" t="s">
        <v>177</v>
      </c>
      <c r="FG72" s="231">
        <f t="shared" si="27"/>
        <v>1.75</v>
      </c>
      <c r="FH72" s="227">
        <f t="shared" si="28"/>
        <v>3</v>
      </c>
      <c r="FI72" s="227">
        <f t="shared" si="29"/>
        <v>2.8</v>
      </c>
      <c r="FJ72" s="227">
        <f t="shared" si="30"/>
        <v>0.88888888888888884</v>
      </c>
      <c r="FK72" s="230">
        <f t="shared" si="31"/>
        <v>2.8</v>
      </c>
      <c r="FL72" s="97">
        <v>3</v>
      </c>
      <c r="FM72" s="14" t="s">
        <v>132</v>
      </c>
    </row>
    <row r="73" spans="3:169" ht="15" customHeight="1" thickBot="1" x14ac:dyDescent="0.3">
      <c r="EJ73" s="891"/>
      <c r="EK73" s="39"/>
      <c r="EL73" s="123" t="s">
        <v>471</v>
      </c>
      <c r="EM73" s="134">
        <v>0</v>
      </c>
      <c r="EN73" s="97">
        <v>0</v>
      </c>
      <c r="EO73" s="98"/>
      <c r="EP73" s="97">
        <v>0</v>
      </c>
      <c r="EQ73" s="97">
        <v>0</v>
      </c>
      <c r="ER73" s="98"/>
      <c r="ES73" s="97">
        <v>0</v>
      </c>
      <c r="ET73" s="97">
        <v>0</v>
      </c>
      <c r="EU73" s="139">
        <v>2</v>
      </c>
      <c r="EV73" s="134">
        <v>0</v>
      </c>
      <c r="EW73" s="97">
        <v>0</v>
      </c>
      <c r="EX73" s="97">
        <v>2</v>
      </c>
      <c r="EY73" s="97">
        <v>2</v>
      </c>
      <c r="EZ73" s="139">
        <v>1</v>
      </c>
      <c r="FA73" s="134">
        <v>2</v>
      </c>
      <c r="FB73" s="139">
        <v>1</v>
      </c>
      <c r="FC73" s="124" t="s">
        <v>177</v>
      </c>
      <c r="FD73" s="97" t="s">
        <v>177</v>
      </c>
      <c r="FE73" s="97" t="s">
        <v>177</v>
      </c>
      <c r="FF73" s="139" t="s">
        <v>177</v>
      </c>
      <c r="FG73" s="231">
        <f t="shared" si="27"/>
        <v>0.7142857142857143</v>
      </c>
      <c r="FH73" s="227">
        <f t="shared" si="28"/>
        <v>1.5</v>
      </c>
      <c r="FI73" s="227">
        <f t="shared" si="29"/>
        <v>1</v>
      </c>
      <c r="FJ73" s="227">
        <f t="shared" si="30"/>
        <v>0.22222222222222221</v>
      </c>
      <c r="FK73" s="230">
        <f t="shared" si="31"/>
        <v>1</v>
      </c>
      <c r="FL73" s="97">
        <v>3</v>
      </c>
      <c r="FM73" s="14" t="s">
        <v>121</v>
      </c>
    </row>
    <row r="74" spans="3:169" ht="15" customHeight="1" thickBot="1" x14ac:dyDescent="0.3">
      <c r="EJ74" s="891"/>
      <c r="EK74" s="39"/>
      <c r="EL74" s="123" t="s">
        <v>472</v>
      </c>
      <c r="EM74" s="134">
        <v>0</v>
      </c>
      <c r="EN74" s="97">
        <v>0</v>
      </c>
      <c r="EO74" s="97">
        <v>0</v>
      </c>
      <c r="EP74" s="97">
        <v>0</v>
      </c>
      <c r="EQ74" s="97">
        <v>0</v>
      </c>
      <c r="ER74" s="98"/>
      <c r="ES74" s="97">
        <v>1</v>
      </c>
      <c r="ET74" s="97">
        <v>0</v>
      </c>
      <c r="EU74" s="139">
        <v>2</v>
      </c>
      <c r="EV74" s="134">
        <v>0</v>
      </c>
      <c r="EW74" s="97">
        <v>2</v>
      </c>
      <c r="EX74" s="97">
        <v>2</v>
      </c>
      <c r="EY74" s="97">
        <v>2</v>
      </c>
      <c r="EZ74" s="139">
        <v>2</v>
      </c>
      <c r="FA74" s="134">
        <v>2</v>
      </c>
      <c r="FB74" s="139">
        <v>2</v>
      </c>
      <c r="FC74" s="124" t="s">
        <v>177</v>
      </c>
      <c r="FD74" s="97" t="s">
        <v>177</v>
      </c>
      <c r="FE74" s="97" t="s">
        <v>177</v>
      </c>
      <c r="FF74" s="139" t="s">
        <v>177</v>
      </c>
      <c r="FG74" s="231">
        <f t="shared" si="27"/>
        <v>1</v>
      </c>
      <c r="FH74" s="227">
        <f t="shared" si="28"/>
        <v>2</v>
      </c>
      <c r="FI74" s="227">
        <f t="shared" si="29"/>
        <v>1.6</v>
      </c>
      <c r="FJ74" s="227">
        <f t="shared" si="30"/>
        <v>0.33333333333333331</v>
      </c>
      <c r="FK74" s="230">
        <f t="shared" si="31"/>
        <v>1.6</v>
      </c>
      <c r="FL74" s="97">
        <v>4</v>
      </c>
      <c r="FM74" s="14" t="s">
        <v>126</v>
      </c>
    </row>
    <row r="75" spans="3:169" ht="15.75" thickBot="1" x14ac:dyDescent="0.3">
      <c r="EJ75" s="891"/>
      <c r="EK75" s="39"/>
      <c r="EL75" s="123" t="s">
        <v>134</v>
      </c>
      <c r="EM75" s="134">
        <v>1</v>
      </c>
      <c r="EN75" s="97">
        <v>1</v>
      </c>
      <c r="EO75" s="97">
        <v>0</v>
      </c>
      <c r="EP75" s="97">
        <v>0</v>
      </c>
      <c r="EQ75" s="97">
        <v>1</v>
      </c>
      <c r="ER75" s="97">
        <v>1</v>
      </c>
      <c r="ES75" s="97">
        <v>0</v>
      </c>
      <c r="ET75" s="97">
        <v>0</v>
      </c>
      <c r="EU75" s="139">
        <v>3</v>
      </c>
      <c r="EV75" s="134">
        <v>3</v>
      </c>
      <c r="EW75" s="97">
        <v>2</v>
      </c>
      <c r="EX75" s="97">
        <v>4</v>
      </c>
      <c r="EY75" s="97">
        <v>4</v>
      </c>
      <c r="EZ75" s="139">
        <v>2</v>
      </c>
      <c r="FA75" s="134">
        <v>0</v>
      </c>
      <c r="FB75" s="139">
        <v>3</v>
      </c>
      <c r="FC75" s="124" t="s">
        <v>177</v>
      </c>
      <c r="FD75" s="97" t="s">
        <v>177</v>
      </c>
      <c r="FE75" s="97" t="s">
        <v>177</v>
      </c>
      <c r="FF75" s="139" t="s">
        <v>177</v>
      </c>
      <c r="FG75" s="231">
        <f t="shared" si="27"/>
        <v>1.5625</v>
      </c>
      <c r="FH75" s="227">
        <f t="shared" si="28"/>
        <v>1.5</v>
      </c>
      <c r="FI75" s="228">
        <f t="shared" si="29"/>
        <v>3</v>
      </c>
      <c r="FJ75" s="227">
        <f t="shared" si="30"/>
        <v>0.77777777777777779</v>
      </c>
      <c r="FK75" s="230">
        <f t="shared" si="31"/>
        <v>1.5</v>
      </c>
      <c r="FL75" s="97">
        <v>3</v>
      </c>
      <c r="FM75" s="14" t="s">
        <v>127</v>
      </c>
    </row>
    <row r="76" spans="3:169" ht="15.75" thickBot="1" x14ac:dyDescent="0.3">
      <c r="EJ76" s="891"/>
      <c r="EK76" s="39"/>
      <c r="EL76" s="123" t="s">
        <v>184</v>
      </c>
      <c r="EM76" s="134">
        <v>0</v>
      </c>
      <c r="EN76" s="97">
        <v>1</v>
      </c>
      <c r="EO76" s="97">
        <v>1</v>
      </c>
      <c r="EP76" s="97">
        <v>0</v>
      </c>
      <c r="EQ76" s="97">
        <v>1</v>
      </c>
      <c r="ER76" s="97">
        <v>0</v>
      </c>
      <c r="ES76" s="97">
        <v>1</v>
      </c>
      <c r="ET76" s="97">
        <v>0</v>
      </c>
      <c r="EU76" s="139">
        <v>0</v>
      </c>
      <c r="EV76" s="134">
        <v>2</v>
      </c>
      <c r="EW76" s="97">
        <v>1</v>
      </c>
      <c r="EX76" s="97">
        <v>1</v>
      </c>
      <c r="EY76" s="97">
        <v>0</v>
      </c>
      <c r="EZ76" s="139">
        <v>0</v>
      </c>
      <c r="FA76" s="134">
        <v>0</v>
      </c>
      <c r="FB76" s="139">
        <v>2</v>
      </c>
      <c r="FC76" s="124" t="s">
        <v>177</v>
      </c>
      <c r="FD76" s="97" t="s">
        <v>177</v>
      </c>
      <c r="FE76" s="97" t="s">
        <v>177</v>
      </c>
      <c r="FF76" s="139" t="s">
        <v>177</v>
      </c>
      <c r="FG76" s="231">
        <f t="shared" si="27"/>
        <v>0.625</v>
      </c>
      <c r="FH76" s="227">
        <f t="shared" si="28"/>
        <v>1</v>
      </c>
      <c r="FI76" s="227">
        <f t="shared" si="29"/>
        <v>0.8</v>
      </c>
      <c r="FJ76" s="227">
        <f t="shared" si="30"/>
        <v>0.44444444444444442</v>
      </c>
      <c r="FK76" s="230">
        <f t="shared" si="31"/>
        <v>0.8</v>
      </c>
      <c r="FL76" s="97">
        <v>3</v>
      </c>
      <c r="FM76" s="14" t="s">
        <v>129</v>
      </c>
    </row>
    <row r="77" spans="3:169" ht="15.75" thickBot="1" x14ac:dyDescent="0.3">
      <c r="EJ77" s="891"/>
      <c r="EK77" s="39"/>
      <c r="EL77" s="123" t="s">
        <v>162</v>
      </c>
      <c r="EM77" s="134">
        <v>1</v>
      </c>
      <c r="EN77" s="97">
        <v>1</v>
      </c>
      <c r="EO77" s="97">
        <v>2</v>
      </c>
      <c r="EP77" s="97">
        <v>2</v>
      </c>
      <c r="EQ77" s="97">
        <v>2</v>
      </c>
      <c r="ER77" s="97">
        <v>1</v>
      </c>
      <c r="ES77" s="97">
        <v>0</v>
      </c>
      <c r="ET77" s="97">
        <v>2</v>
      </c>
      <c r="EU77" s="139">
        <v>2</v>
      </c>
      <c r="EV77" s="134">
        <v>2</v>
      </c>
      <c r="EW77" s="97">
        <v>2</v>
      </c>
      <c r="EX77" s="97">
        <v>1</v>
      </c>
      <c r="EY77" s="97">
        <v>1</v>
      </c>
      <c r="EZ77" s="139">
        <v>2</v>
      </c>
      <c r="FA77" s="134">
        <v>1</v>
      </c>
      <c r="FB77" s="139">
        <v>1</v>
      </c>
      <c r="FC77" s="124" t="s">
        <v>177</v>
      </c>
      <c r="FD77" s="97" t="s">
        <v>177</v>
      </c>
      <c r="FE77" s="97" t="s">
        <v>177</v>
      </c>
      <c r="FF77" s="139" t="s">
        <v>177</v>
      </c>
      <c r="FG77" s="231">
        <f t="shared" si="27"/>
        <v>1.4375</v>
      </c>
      <c r="FH77" s="227">
        <f t="shared" si="28"/>
        <v>1</v>
      </c>
      <c r="FI77" s="228">
        <f t="shared" si="29"/>
        <v>1.6</v>
      </c>
      <c r="FJ77" s="228">
        <f t="shared" si="30"/>
        <v>1.4444444444444444</v>
      </c>
      <c r="FK77" s="230">
        <f t="shared" si="31"/>
        <v>1.4444444444444444</v>
      </c>
      <c r="FL77" s="139">
        <v>4</v>
      </c>
      <c r="FM77" s="142" t="s">
        <v>119</v>
      </c>
    </row>
    <row r="78" spans="3:169" ht="15.75" thickBot="1" x14ac:dyDescent="0.3">
      <c r="EJ78" s="891"/>
      <c r="EK78" s="39"/>
      <c r="EL78" s="123" t="s">
        <v>89</v>
      </c>
      <c r="EM78" s="134">
        <v>0</v>
      </c>
      <c r="EN78" s="97">
        <v>0</v>
      </c>
      <c r="EO78" s="97">
        <v>0</v>
      </c>
      <c r="EP78" s="97">
        <v>0</v>
      </c>
      <c r="EQ78" s="97">
        <v>0</v>
      </c>
      <c r="ER78" s="97">
        <v>1</v>
      </c>
      <c r="ES78" s="97">
        <v>1</v>
      </c>
      <c r="ET78" s="97">
        <v>1</v>
      </c>
      <c r="EU78" s="139">
        <v>1</v>
      </c>
      <c r="EV78" s="134">
        <v>0</v>
      </c>
      <c r="EW78" s="97">
        <v>1</v>
      </c>
      <c r="EX78" s="97">
        <v>1</v>
      </c>
      <c r="EY78" s="97">
        <v>1</v>
      </c>
      <c r="EZ78" s="139">
        <v>2</v>
      </c>
      <c r="FA78" s="134">
        <v>1</v>
      </c>
      <c r="FB78" s="139">
        <v>2</v>
      </c>
      <c r="FC78" s="124" t="s">
        <v>177</v>
      </c>
      <c r="FD78" s="97" t="s">
        <v>177</v>
      </c>
      <c r="FE78" s="97" t="s">
        <v>177</v>
      </c>
      <c r="FF78" s="139" t="s">
        <v>177</v>
      </c>
      <c r="FG78" s="231">
        <f t="shared" si="27"/>
        <v>0.75</v>
      </c>
      <c r="FH78" s="227">
        <f t="shared" si="28"/>
        <v>1.5</v>
      </c>
      <c r="FI78" s="227">
        <f t="shared" si="29"/>
        <v>1</v>
      </c>
      <c r="FJ78" s="227">
        <f t="shared" si="30"/>
        <v>0.44444444444444442</v>
      </c>
      <c r="FK78" s="230">
        <f t="shared" si="31"/>
        <v>1</v>
      </c>
      <c r="FL78" s="134">
        <v>5</v>
      </c>
      <c r="FM78" s="44" t="s">
        <v>114</v>
      </c>
    </row>
    <row r="79" spans="3:169" ht="15.75" thickBot="1" x14ac:dyDescent="0.3">
      <c r="EJ79" s="891"/>
      <c r="EK79" s="39"/>
      <c r="EL79" s="123" t="s">
        <v>135</v>
      </c>
      <c r="EM79" s="134">
        <v>0</v>
      </c>
      <c r="EN79" s="97">
        <v>0</v>
      </c>
      <c r="EO79" s="97">
        <v>0</v>
      </c>
      <c r="EP79" s="97">
        <v>0</v>
      </c>
      <c r="EQ79" s="97">
        <v>0</v>
      </c>
      <c r="ER79" s="97">
        <v>1</v>
      </c>
      <c r="ES79" s="97">
        <v>2</v>
      </c>
      <c r="ET79" s="97">
        <v>1</v>
      </c>
      <c r="EU79" s="139">
        <v>1</v>
      </c>
      <c r="EV79" s="134">
        <v>0</v>
      </c>
      <c r="EW79" s="97">
        <v>0</v>
      </c>
      <c r="EX79" s="97">
        <v>1</v>
      </c>
      <c r="EY79" s="97">
        <v>0</v>
      </c>
      <c r="EZ79" s="139">
        <v>2</v>
      </c>
      <c r="FA79" s="134">
        <v>2</v>
      </c>
      <c r="FB79" s="139">
        <v>0</v>
      </c>
      <c r="FC79" s="124" t="s">
        <v>177</v>
      </c>
      <c r="FD79" s="97" t="s">
        <v>177</v>
      </c>
      <c r="FE79" s="97" t="s">
        <v>177</v>
      </c>
      <c r="FF79" s="139" t="s">
        <v>177</v>
      </c>
      <c r="FG79" s="231">
        <f t="shared" si="27"/>
        <v>0.625</v>
      </c>
      <c r="FH79" s="227">
        <f t="shared" si="28"/>
        <v>1</v>
      </c>
      <c r="FI79" s="227">
        <f t="shared" si="29"/>
        <v>0.6</v>
      </c>
      <c r="FJ79" s="227">
        <f t="shared" si="30"/>
        <v>0.55555555555555558</v>
      </c>
      <c r="FK79" s="230">
        <f t="shared" si="31"/>
        <v>0.6</v>
      </c>
      <c r="FL79" s="97">
        <v>5</v>
      </c>
      <c r="FM79" s="14" t="s">
        <v>128</v>
      </c>
    </row>
    <row r="80" spans="3:169" ht="15.75" thickBot="1" x14ac:dyDescent="0.3">
      <c r="EJ80" s="891"/>
      <c r="EK80" s="39"/>
      <c r="EL80" s="123" t="s">
        <v>167</v>
      </c>
      <c r="EM80" s="134">
        <v>0</v>
      </c>
      <c r="EN80" s="97">
        <v>0</v>
      </c>
      <c r="EO80" s="97">
        <v>0</v>
      </c>
      <c r="EP80" s="97">
        <v>2</v>
      </c>
      <c r="EQ80" s="97">
        <v>0</v>
      </c>
      <c r="ER80" s="97">
        <v>0</v>
      </c>
      <c r="ES80" s="97">
        <v>0</v>
      </c>
      <c r="ET80" s="97">
        <v>1</v>
      </c>
      <c r="EU80" s="139">
        <v>0</v>
      </c>
      <c r="EV80" s="134">
        <v>2</v>
      </c>
      <c r="EW80" s="97">
        <v>2</v>
      </c>
      <c r="EX80" s="97">
        <v>0</v>
      </c>
      <c r="EY80" s="97">
        <v>1</v>
      </c>
      <c r="EZ80" s="139">
        <v>0</v>
      </c>
      <c r="FA80" s="134">
        <v>2</v>
      </c>
      <c r="FB80" s="139">
        <v>2</v>
      </c>
      <c r="FC80" s="124" t="s">
        <v>177</v>
      </c>
      <c r="FD80" s="97" t="s">
        <v>177</v>
      </c>
      <c r="FE80" s="97" t="s">
        <v>177</v>
      </c>
      <c r="FF80" s="139" t="s">
        <v>177</v>
      </c>
      <c r="FG80" s="231">
        <f t="shared" si="27"/>
        <v>0.75</v>
      </c>
      <c r="FH80" s="227">
        <f t="shared" si="28"/>
        <v>2</v>
      </c>
      <c r="FI80" s="227">
        <f t="shared" si="29"/>
        <v>1</v>
      </c>
      <c r="FJ80" s="227">
        <f t="shared" si="30"/>
        <v>0.33333333333333331</v>
      </c>
      <c r="FK80" s="230">
        <f t="shared" si="31"/>
        <v>1</v>
      </c>
      <c r="FL80" s="97">
        <v>5</v>
      </c>
      <c r="FM80" s="14" t="s">
        <v>118</v>
      </c>
    </row>
    <row r="81" spans="140:169" ht="15.75" thickBot="1" x14ac:dyDescent="0.3">
      <c r="EJ81" s="891"/>
      <c r="EK81" s="39"/>
      <c r="EL81" s="123" t="s">
        <v>136</v>
      </c>
      <c r="EM81" s="134">
        <v>0</v>
      </c>
      <c r="EN81" s="97">
        <v>0</v>
      </c>
      <c r="EO81" s="98"/>
      <c r="EP81" s="97">
        <v>0</v>
      </c>
      <c r="EQ81" s="97">
        <v>0</v>
      </c>
      <c r="ER81" s="97">
        <v>0</v>
      </c>
      <c r="ES81" s="97">
        <v>0</v>
      </c>
      <c r="ET81" s="97">
        <v>0</v>
      </c>
      <c r="EU81" s="139">
        <v>0</v>
      </c>
      <c r="EV81" s="134">
        <v>1</v>
      </c>
      <c r="EW81" s="97">
        <v>0</v>
      </c>
      <c r="EX81" s="97">
        <v>0</v>
      </c>
      <c r="EY81" s="97">
        <v>1</v>
      </c>
      <c r="EZ81" s="139">
        <v>1</v>
      </c>
      <c r="FA81" s="134">
        <v>1</v>
      </c>
      <c r="FB81" s="139">
        <v>1</v>
      </c>
      <c r="FC81" s="124" t="s">
        <v>177</v>
      </c>
      <c r="FD81" s="97" t="s">
        <v>177</v>
      </c>
      <c r="FE81" s="97" t="s">
        <v>177</v>
      </c>
      <c r="FF81" s="139" t="s">
        <v>177</v>
      </c>
      <c r="FG81" s="231">
        <f t="shared" si="27"/>
        <v>0.33333333333333331</v>
      </c>
      <c r="FH81" s="227">
        <f t="shared" si="28"/>
        <v>1</v>
      </c>
      <c r="FI81" s="227">
        <f t="shared" si="29"/>
        <v>0.6</v>
      </c>
      <c r="FJ81" s="227">
        <f t="shared" si="30"/>
        <v>0</v>
      </c>
      <c r="FK81" s="230">
        <f t="shared" si="31"/>
        <v>0.6</v>
      </c>
      <c r="FL81" s="97">
        <v>5</v>
      </c>
      <c r="FM81" s="14" t="s">
        <v>120</v>
      </c>
    </row>
    <row r="82" spans="140:169" ht="16.5" thickBot="1" x14ac:dyDescent="0.3">
      <c r="EJ82" s="891"/>
      <c r="EK82" s="39"/>
      <c r="EL82" s="123" t="s">
        <v>195</v>
      </c>
      <c r="EM82" s="134">
        <v>0</v>
      </c>
      <c r="EN82" s="97">
        <v>0</v>
      </c>
      <c r="EO82" s="97">
        <v>0</v>
      </c>
      <c r="EP82" s="97">
        <v>1</v>
      </c>
      <c r="EQ82" s="97">
        <v>1</v>
      </c>
      <c r="ER82" s="97">
        <v>1</v>
      </c>
      <c r="ES82" s="97">
        <v>1</v>
      </c>
      <c r="ET82" s="97">
        <v>1</v>
      </c>
      <c r="EU82" s="139">
        <v>1</v>
      </c>
      <c r="EV82" s="134">
        <v>1</v>
      </c>
      <c r="EW82" s="97">
        <v>1</v>
      </c>
      <c r="EX82" s="97">
        <v>1</v>
      </c>
      <c r="EY82" s="97">
        <v>1</v>
      </c>
      <c r="EZ82" s="139">
        <v>1</v>
      </c>
      <c r="FA82" s="134">
        <v>1</v>
      </c>
      <c r="FB82" s="139">
        <v>0</v>
      </c>
      <c r="FC82" s="124" t="s">
        <v>177</v>
      </c>
      <c r="FD82" s="97" t="s">
        <v>177</v>
      </c>
      <c r="FE82" s="97" t="s">
        <v>177</v>
      </c>
      <c r="FF82" s="139" t="s">
        <v>177</v>
      </c>
      <c r="FG82" s="231">
        <f t="shared" si="27"/>
        <v>0.75</v>
      </c>
      <c r="FH82" s="227">
        <f t="shared" si="28"/>
        <v>0.5</v>
      </c>
      <c r="FI82" s="228">
        <f t="shared" si="29"/>
        <v>1</v>
      </c>
      <c r="FJ82" s="228">
        <f t="shared" si="30"/>
        <v>0.66666666666666663</v>
      </c>
      <c r="FK82" s="230">
        <f t="shared" si="31"/>
        <v>0.66666666666666663</v>
      </c>
      <c r="FL82" s="139">
        <v>5</v>
      </c>
      <c r="FM82" s="142" t="s">
        <v>117</v>
      </c>
    </row>
    <row r="83" spans="140:169" ht="16.5" thickBot="1" x14ac:dyDescent="0.3">
      <c r="EJ83" s="891"/>
      <c r="EK83" s="39"/>
      <c r="EL83" s="123" t="s">
        <v>137</v>
      </c>
      <c r="EM83" s="134">
        <v>0</v>
      </c>
      <c r="EN83" s="97">
        <v>0</v>
      </c>
      <c r="EO83" s="98"/>
      <c r="EP83" s="97">
        <v>0</v>
      </c>
      <c r="EQ83" s="97">
        <v>0</v>
      </c>
      <c r="ER83" s="97">
        <v>1</v>
      </c>
      <c r="ES83" s="97">
        <v>1</v>
      </c>
      <c r="ET83" s="97">
        <v>0</v>
      </c>
      <c r="EU83" s="139">
        <v>1</v>
      </c>
      <c r="EV83" s="134">
        <v>1</v>
      </c>
      <c r="EW83" s="97">
        <v>1</v>
      </c>
      <c r="EX83" s="97">
        <v>0</v>
      </c>
      <c r="EY83" s="97">
        <v>0</v>
      </c>
      <c r="EZ83" s="139">
        <v>1</v>
      </c>
      <c r="FA83" s="134">
        <v>2</v>
      </c>
      <c r="FB83" s="139">
        <v>1</v>
      </c>
      <c r="FC83" s="124" t="s">
        <v>177</v>
      </c>
      <c r="FD83" s="97" t="s">
        <v>177</v>
      </c>
      <c r="FE83" s="97" t="s">
        <v>177</v>
      </c>
      <c r="FF83" s="139" t="s">
        <v>177</v>
      </c>
      <c r="FG83" s="231">
        <f t="shared" si="27"/>
        <v>0.6</v>
      </c>
      <c r="FH83" s="227">
        <f t="shared" si="28"/>
        <v>1.5</v>
      </c>
      <c r="FI83" s="227">
        <f t="shared" si="29"/>
        <v>0.6</v>
      </c>
      <c r="FJ83" s="227">
        <f t="shared" si="30"/>
        <v>0.33333333333333331</v>
      </c>
      <c r="FK83" s="230">
        <f t="shared" si="31"/>
        <v>0.6</v>
      </c>
      <c r="FL83" s="134">
        <v>5</v>
      </c>
      <c r="FM83" s="44" t="s">
        <v>123</v>
      </c>
    </row>
    <row r="84" spans="140:169" ht="16.5" thickBot="1" x14ac:dyDescent="0.3">
      <c r="EJ84" s="891"/>
      <c r="EK84" s="39"/>
      <c r="EL84" s="123" t="s">
        <v>138</v>
      </c>
      <c r="EM84" s="134">
        <v>0</v>
      </c>
      <c r="EN84" s="98"/>
      <c r="EO84" s="98"/>
      <c r="EP84" s="97">
        <v>0</v>
      </c>
      <c r="EQ84" s="97">
        <v>0</v>
      </c>
      <c r="ER84" s="97">
        <v>0</v>
      </c>
      <c r="ES84" s="98"/>
      <c r="ET84" s="97">
        <v>1</v>
      </c>
      <c r="EU84" s="139">
        <v>0</v>
      </c>
      <c r="EV84" s="134">
        <v>1</v>
      </c>
      <c r="EW84" s="97">
        <v>1</v>
      </c>
      <c r="EX84" s="97">
        <v>0</v>
      </c>
      <c r="EY84" s="97">
        <v>1</v>
      </c>
      <c r="EZ84" s="139">
        <v>1</v>
      </c>
      <c r="FA84" s="134">
        <v>1</v>
      </c>
      <c r="FB84" s="139">
        <v>1</v>
      </c>
      <c r="FC84" s="124" t="s">
        <v>177</v>
      </c>
      <c r="FD84" s="97" t="s">
        <v>177</v>
      </c>
      <c r="FE84" s="97" t="s">
        <v>177</v>
      </c>
      <c r="FF84" s="139" t="s">
        <v>177</v>
      </c>
      <c r="FG84" s="231">
        <f t="shared" si="27"/>
        <v>0.53846153846153844</v>
      </c>
      <c r="FH84" s="227">
        <f t="shared" si="28"/>
        <v>1</v>
      </c>
      <c r="FI84" s="227">
        <f t="shared" si="29"/>
        <v>0.8</v>
      </c>
      <c r="FJ84" s="227">
        <f t="shared" si="30"/>
        <v>0.1111111111111111</v>
      </c>
      <c r="FK84" s="230">
        <f t="shared" si="31"/>
        <v>0.8</v>
      </c>
      <c r="FL84" s="139">
        <v>5</v>
      </c>
      <c r="FM84" s="142" t="s">
        <v>115</v>
      </c>
    </row>
    <row r="85" spans="140:169" ht="16.5" thickBot="1" x14ac:dyDescent="0.3">
      <c r="EJ85" s="891"/>
      <c r="EK85" s="39"/>
      <c r="EL85" s="123" t="s">
        <v>273</v>
      </c>
      <c r="EM85" s="134">
        <v>0</v>
      </c>
      <c r="EN85" s="98"/>
      <c r="EO85" s="98"/>
      <c r="EP85" s="97">
        <v>0</v>
      </c>
      <c r="EQ85" s="97">
        <v>0</v>
      </c>
      <c r="ER85" s="97">
        <v>0</v>
      </c>
      <c r="ES85" s="97">
        <v>0</v>
      </c>
      <c r="ET85" s="97">
        <v>0</v>
      </c>
      <c r="EU85" s="139">
        <v>1</v>
      </c>
      <c r="EV85" s="134">
        <v>0</v>
      </c>
      <c r="EW85" s="97">
        <v>0</v>
      </c>
      <c r="EX85" s="97">
        <v>1</v>
      </c>
      <c r="EY85" s="97">
        <v>1</v>
      </c>
      <c r="EZ85" s="139">
        <v>1</v>
      </c>
      <c r="FA85" s="144"/>
      <c r="FB85" s="139">
        <v>0</v>
      </c>
      <c r="FC85" s="124" t="s">
        <v>177</v>
      </c>
      <c r="FD85" s="97" t="s">
        <v>177</v>
      </c>
      <c r="FE85" s="97" t="s">
        <v>177</v>
      </c>
      <c r="FF85" s="139" t="s">
        <v>177</v>
      </c>
      <c r="FG85" s="231">
        <f t="shared" si="27"/>
        <v>0.30769230769230771</v>
      </c>
      <c r="FH85" s="227">
        <f t="shared" si="28"/>
        <v>0</v>
      </c>
      <c r="FI85" s="228">
        <f t="shared" si="29"/>
        <v>0.6</v>
      </c>
      <c r="FJ85" s="227">
        <f t="shared" si="30"/>
        <v>0.1111111111111111</v>
      </c>
      <c r="FK85" s="230">
        <f t="shared" si="31"/>
        <v>0.1111111111111111</v>
      </c>
      <c r="FL85" s="124">
        <v>4</v>
      </c>
      <c r="FM85" s="159" t="s">
        <v>116</v>
      </c>
    </row>
    <row r="86" spans="140:169" ht="16.5" thickBot="1" x14ac:dyDescent="0.3">
      <c r="EJ86" s="891"/>
      <c r="EK86" s="39"/>
      <c r="EL86" s="123" t="s">
        <v>331</v>
      </c>
      <c r="EM86" s="134">
        <v>0</v>
      </c>
      <c r="EN86" s="97">
        <v>0</v>
      </c>
      <c r="EO86" s="98"/>
      <c r="EP86" s="97">
        <v>0</v>
      </c>
      <c r="EQ86" s="97">
        <v>2</v>
      </c>
      <c r="ER86" s="97">
        <v>0</v>
      </c>
      <c r="ES86" s="98"/>
      <c r="ET86" s="97">
        <v>0</v>
      </c>
      <c r="EU86" s="139">
        <v>2</v>
      </c>
      <c r="EV86" s="134">
        <v>2</v>
      </c>
      <c r="EW86" s="97">
        <v>2</v>
      </c>
      <c r="EX86" s="97">
        <v>2</v>
      </c>
      <c r="EY86" s="97">
        <v>2</v>
      </c>
      <c r="EZ86" s="139">
        <v>2</v>
      </c>
      <c r="FA86" s="134">
        <v>2</v>
      </c>
      <c r="FB86" s="139">
        <v>2</v>
      </c>
      <c r="FC86" s="124" t="s">
        <v>177</v>
      </c>
      <c r="FD86" s="97" t="s">
        <v>177</v>
      </c>
      <c r="FE86" s="97" t="s">
        <v>177</v>
      </c>
      <c r="FF86" s="139" t="s">
        <v>177</v>
      </c>
      <c r="FG86" s="231">
        <f t="shared" si="27"/>
        <v>1.2857142857142858</v>
      </c>
      <c r="FH86" s="227">
        <f t="shared" si="28"/>
        <v>2</v>
      </c>
      <c r="FI86" s="227">
        <f t="shared" si="29"/>
        <v>2</v>
      </c>
      <c r="FJ86" s="227">
        <f t="shared" si="30"/>
        <v>0.44444444444444442</v>
      </c>
      <c r="FK86" s="230">
        <f t="shared" si="31"/>
        <v>2</v>
      </c>
      <c r="FL86" s="97">
        <v>3</v>
      </c>
      <c r="FM86" s="14" t="s">
        <v>124</v>
      </c>
    </row>
    <row r="87" spans="140:169" ht="16.5" thickBot="1" x14ac:dyDescent="0.3">
      <c r="EJ87" s="891"/>
      <c r="EK87" s="39"/>
      <c r="EL87" s="123" t="s">
        <v>442</v>
      </c>
      <c r="EM87" s="134">
        <v>0</v>
      </c>
      <c r="EN87" s="97">
        <v>1</v>
      </c>
      <c r="EO87" s="98"/>
      <c r="EP87" s="97">
        <v>0</v>
      </c>
      <c r="EQ87" s="97">
        <v>0</v>
      </c>
      <c r="ER87" s="97">
        <v>0</v>
      </c>
      <c r="ES87" s="98"/>
      <c r="ET87" s="97">
        <v>1</v>
      </c>
      <c r="EU87" s="139">
        <v>1</v>
      </c>
      <c r="EV87" s="134">
        <v>1</v>
      </c>
      <c r="EW87" s="97">
        <v>0</v>
      </c>
      <c r="EX87" s="97">
        <v>2</v>
      </c>
      <c r="EY87" s="97">
        <v>1</v>
      </c>
      <c r="EZ87" s="139">
        <v>1</v>
      </c>
      <c r="FA87" s="134">
        <v>3</v>
      </c>
      <c r="FB87" s="139">
        <v>3</v>
      </c>
      <c r="FC87" s="124" t="s">
        <v>177</v>
      </c>
      <c r="FD87" s="97" t="s">
        <v>177</v>
      </c>
      <c r="FE87" s="97" t="s">
        <v>177</v>
      </c>
      <c r="FF87" s="139" t="s">
        <v>177</v>
      </c>
      <c r="FG87" s="231">
        <f t="shared" si="27"/>
        <v>1</v>
      </c>
      <c r="FH87" s="227">
        <f t="shared" si="28"/>
        <v>3</v>
      </c>
      <c r="FI87" s="227">
        <f t="shared" si="29"/>
        <v>1</v>
      </c>
      <c r="FJ87" s="227">
        <f t="shared" si="30"/>
        <v>0.33333333333333331</v>
      </c>
      <c r="FK87" s="230">
        <f t="shared" si="31"/>
        <v>1</v>
      </c>
      <c r="FL87" s="97">
        <v>4</v>
      </c>
      <c r="FM87" s="14" t="s">
        <v>131</v>
      </c>
    </row>
    <row r="88" spans="140:169" ht="16.5" thickBot="1" x14ac:dyDescent="0.3">
      <c r="EJ88" s="891"/>
      <c r="EK88" s="39"/>
      <c r="EL88" s="123" t="s">
        <v>443</v>
      </c>
      <c r="EM88" s="134">
        <v>0</v>
      </c>
      <c r="EN88" s="97">
        <v>0</v>
      </c>
      <c r="EO88" s="98"/>
      <c r="EP88" s="97">
        <v>1</v>
      </c>
      <c r="EQ88" s="97">
        <v>1</v>
      </c>
      <c r="ER88" s="97">
        <v>0</v>
      </c>
      <c r="ES88" s="98"/>
      <c r="ET88" s="97">
        <v>0</v>
      </c>
      <c r="EU88" s="139">
        <v>1</v>
      </c>
      <c r="EV88" s="134">
        <v>1</v>
      </c>
      <c r="EW88" s="97">
        <v>1</v>
      </c>
      <c r="EX88" s="97">
        <v>2</v>
      </c>
      <c r="EY88" s="97">
        <v>1</v>
      </c>
      <c r="EZ88" s="139">
        <v>0</v>
      </c>
      <c r="FA88" s="134">
        <v>2</v>
      </c>
      <c r="FB88" s="139">
        <v>2</v>
      </c>
      <c r="FC88" s="124" t="s">
        <v>177</v>
      </c>
      <c r="FD88" s="97" t="s">
        <v>177</v>
      </c>
      <c r="FE88" s="97" t="s">
        <v>177</v>
      </c>
      <c r="FF88" s="139" t="s">
        <v>177</v>
      </c>
      <c r="FG88" s="231">
        <f t="shared" si="27"/>
        <v>0.8571428571428571</v>
      </c>
      <c r="FH88" s="227">
        <f t="shared" si="28"/>
        <v>2</v>
      </c>
      <c r="FI88" s="227">
        <f t="shared" si="29"/>
        <v>1</v>
      </c>
      <c r="FJ88" s="227">
        <f t="shared" si="30"/>
        <v>0.33333333333333331</v>
      </c>
      <c r="FK88" s="230">
        <f t="shared" si="31"/>
        <v>1</v>
      </c>
      <c r="FL88" s="139">
        <v>3</v>
      </c>
      <c r="FM88" s="142" t="s">
        <v>133</v>
      </c>
    </row>
    <row r="89" spans="140:169" ht="16.5" thickBot="1" x14ac:dyDescent="0.3">
      <c r="EJ89" s="891"/>
      <c r="EK89" s="39"/>
      <c r="EL89" s="123" t="s">
        <v>462</v>
      </c>
      <c r="EM89" s="134">
        <v>0</v>
      </c>
      <c r="EN89" s="97">
        <v>0</v>
      </c>
      <c r="EO89" s="97">
        <v>1</v>
      </c>
      <c r="EP89" s="97">
        <v>1</v>
      </c>
      <c r="EQ89" s="97">
        <v>1</v>
      </c>
      <c r="ER89" s="97">
        <v>0</v>
      </c>
      <c r="ES89" s="98"/>
      <c r="ET89" s="97">
        <v>1</v>
      </c>
      <c r="EU89" s="139">
        <v>1</v>
      </c>
      <c r="EV89" s="134">
        <v>1</v>
      </c>
      <c r="EW89" s="97">
        <v>1</v>
      </c>
      <c r="EX89" s="97">
        <v>1</v>
      </c>
      <c r="EY89" s="97">
        <v>1</v>
      </c>
      <c r="EZ89" s="139">
        <v>1</v>
      </c>
      <c r="FA89" s="134">
        <v>1</v>
      </c>
      <c r="FB89" s="139">
        <v>1</v>
      </c>
      <c r="FC89" s="124" t="s">
        <v>177</v>
      </c>
      <c r="FD89" s="97" t="s">
        <v>177</v>
      </c>
      <c r="FE89" s="97" t="s">
        <v>177</v>
      </c>
      <c r="FF89" s="139" t="s">
        <v>177</v>
      </c>
      <c r="FG89" s="231">
        <f t="shared" si="27"/>
        <v>0.8</v>
      </c>
      <c r="FH89" s="227">
        <f t="shared" si="28"/>
        <v>1</v>
      </c>
      <c r="FI89" s="227">
        <f t="shared" si="29"/>
        <v>1</v>
      </c>
      <c r="FJ89" s="227">
        <f t="shared" si="30"/>
        <v>0.55555555555555558</v>
      </c>
      <c r="FK89" s="230">
        <f t="shared" si="31"/>
        <v>1</v>
      </c>
      <c r="FL89" s="231">
        <f t="shared" ref="FL89" si="32">AVERAGE(FL69:FL88)</f>
        <v>3.95</v>
      </c>
    </row>
    <row r="90" spans="140:169" ht="65.25" thickBot="1" x14ac:dyDescent="0.3">
      <c r="EJ90" s="891"/>
      <c r="EK90" s="39"/>
      <c r="EL90" s="123" t="s">
        <v>172</v>
      </c>
      <c r="EM90" s="134">
        <v>2</v>
      </c>
      <c r="EN90" s="97">
        <v>4</v>
      </c>
      <c r="EO90" s="97">
        <v>8</v>
      </c>
      <c r="EP90" s="97">
        <v>9</v>
      </c>
      <c r="EQ90" s="97">
        <v>12</v>
      </c>
      <c r="ER90" s="97">
        <v>12</v>
      </c>
      <c r="ES90" s="97">
        <v>12</v>
      </c>
      <c r="ET90" s="97">
        <v>15</v>
      </c>
      <c r="EU90" s="139">
        <v>23</v>
      </c>
      <c r="EV90" s="134">
        <v>25</v>
      </c>
      <c r="EW90" s="97">
        <v>26</v>
      </c>
      <c r="EX90" s="97">
        <v>27</v>
      </c>
      <c r="EY90" s="97">
        <v>28</v>
      </c>
      <c r="EZ90" s="139">
        <v>29</v>
      </c>
      <c r="FA90" s="134">
        <v>33</v>
      </c>
      <c r="FB90" s="139">
        <v>34</v>
      </c>
      <c r="FC90" s="124" t="s">
        <v>177</v>
      </c>
      <c r="FD90" s="97" t="s">
        <v>177</v>
      </c>
      <c r="FE90" s="97" t="s">
        <v>177</v>
      </c>
      <c r="FF90" s="139" t="s">
        <v>177</v>
      </c>
      <c r="FG90" s="231">
        <f t="shared" si="27"/>
        <v>18.6875</v>
      </c>
      <c r="FH90" s="227">
        <f t="shared" si="28"/>
        <v>33.5</v>
      </c>
      <c r="FI90" s="227">
        <f t="shared" si="29"/>
        <v>27</v>
      </c>
      <c r="FJ90" s="227">
        <f t="shared" si="30"/>
        <v>10.777777777777779</v>
      </c>
      <c r="FK90" s="230">
        <f t="shared" si="31"/>
        <v>27</v>
      </c>
      <c r="FL90" s="227">
        <f t="shared" ref="FL90" si="33">(FL84+FL83)/2</f>
        <v>5</v>
      </c>
    </row>
    <row r="91" spans="140:169" ht="42.75" thickBot="1" x14ac:dyDescent="0.3">
      <c r="EJ91" s="891"/>
      <c r="EK91" s="39"/>
      <c r="EL91" s="123" t="s">
        <v>173</v>
      </c>
      <c r="EM91" s="135">
        <v>2</v>
      </c>
      <c r="EN91" s="99">
        <v>1</v>
      </c>
      <c r="EO91" s="99">
        <v>1</v>
      </c>
      <c r="EP91" s="99">
        <v>2</v>
      </c>
      <c r="EQ91" s="99">
        <v>2</v>
      </c>
      <c r="ER91" s="99">
        <v>1</v>
      </c>
      <c r="ES91" s="99">
        <v>1</v>
      </c>
      <c r="ET91" s="99">
        <v>1</v>
      </c>
      <c r="EU91" s="141">
        <v>2</v>
      </c>
      <c r="EV91" s="135">
        <v>2</v>
      </c>
      <c r="EW91" s="99">
        <v>2</v>
      </c>
      <c r="EX91" s="99">
        <v>2</v>
      </c>
      <c r="EY91" s="99">
        <v>2</v>
      </c>
      <c r="EZ91" s="141">
        <v>1</v>
      </c>
      <c r="FA91" s="135">
        <v>1</v>
      </c>
      <c r="FB91" s="141">
        <v>1</v>
      </c>
      <c r="FC91" s="126" t="s">
        <v>280</v>
      </c>
      <c r="FD91" s="99" t="s">
        <v>280</v>
      </c>
      <c r="FE91" s="99" t="s">
        <v>280</v>
      </c>
      <c r="FF91" s="141" t="s">
        <v>280</v>
      </c>
      <c r="FG91" s="231"/>
      <c r="FH91" s="227"/>
      <c r="FI91" s="227"/>
      <c r="FJ91" s="227"/>
      <c r="FK91" s="230"/>
      <c r="FL91" s="227">
        <f t="shared" ref="FL91" si="34">(FL78+FL79+FL80+FL81+FL82)/5</f>
        <v>5</v>
      </c>
    </row>
    <row r="92" spans="140:169" ht="87" thickBot="1" x14ac:dyDescent="0.3">
      <c r="EJ92" s="891"/>
      <c r="EK92" s="39"/>
      <c r="EL92" s="123" t="s">
        <v>436</v>
      </c>
      <c r="EM92" s="135">
        <v>2</v>
      </c>
      <c r="EN92" s="99">
        <v>2</v>
      </c>
      <c r="EO92" s="99">
        <v>2</v>
      </c>
      <c r="EP92" s="99">
        <v>2</v>
      </c>
      <c r="EQ92" s="99">
        <v>2</v>
      </c>
      <c r="ER92" s="99">
        <v>2</v>
      </c>
      <c r="ES92" s="99">
        <v>2</v>
      </c>
      <c r="ET92" s="99">
        <v>2</v>
      </c>
      <c r="EU92" s="141">
        <v>2</v>
      </c>
      <c r="EV92" s="135">
        <v>3</v>
      </c>
      <c r="EW92" s="99">
        <v>3</v>
      </c>
      <c r="EX92" s="99">
        <v>3</v>
      </c>
      <c r="EY92" s="99">
        <v>3</v>
      </c>
      <c r="EZ92" s="141">
        <v>3</v>
      </c>
      <c r="FA92" s="135">
        <v>4</v>
      </c>
      <c r="FB92" s="141">
        <v>4</v>
      </c>
      <c r="FC92" s="126"/>
      <c r="FD92" s="99" t="s">
        <v>177</v>
      </c>
      <c r="FE92" s="99" t="s">
        <v>177</v>
      </c>
      <c r="FF92" s="141" t="s">
        <v>177</v>
      </c>
      <c r="FG92" s="231">
        <f>AVERAGE(EM92:FF92)</f>
        <v>2.5625</v>
      </c>
      <c r="FH92" s="227">
        <f>(FB92+FA92)/2</f>
        <v>4</v>
      </c>
      <c r="FI92" s="227">
        <f>(EV92+EW92+EX92+EY92+EZ92)/5</f>
        <v>3</v>
      </c>
      <c r="FJ92" s="227">
        <f>(EM92+EQ92+EP92+EO92+EN92+ER92+ES92+ET92+EU92)/9</f>
        <v>2</v>
      </c>
      <c r="FK92" s="230">
        <f>MEDIAN(FH92:FJ92)</f>
        <v>3</v>
      </c>
      <c r="FL92" s="227">
        <f t="shared" ref="FL92" si="35">(FL69+FL73+FL72+FL71+FL70+FL74+FL75+FL76+FL77)/9</f>
        <v>3.3333333333333335</v>
      </c>
    </row>
    <row r="93" spans="140:169" ht="105.75" thickBot="1" x14ac:dyDescent="0.3">
      <c r="EJ93" s="891"/>
      <c r="EK93" s="39"/>
      <c r="EL93" s="123" t="s">
        <v>174</v>
      </c>
      <c r="EM93" s="134" t="s">
        <v>171</v>
      </c>
      <c r="EN93" s="97" t="s">
        <v>171</v>
      </c>
      <c r="EO93" s="97" t="s">
        <v>171</v>
      </c>
      <c r="EP93" s="97" t="s">
        <v>171</v>
      </c>
      <c r="EQ93" s="97" t="s">
        <v>171</v>
      </c>
      <c r="ER93" s="97" t="s">
        <v>171</v>
      </c>
      <c r="ES93" s="97" t="s">
        <v>171</v>
      </c>
      <c r="ET93" s="97" t="s">
        <v>171</v>
      </c>
      <c r="EU93" s="139" t="s">
        <v>171</v>
      </c>
      <c r="EV93" s="134" t="s">
        <v>171</v>
      </c>
      <c r="EW93" s="97" t="s">
        <v>171</v>
      </c>
      <c r="EX93" s="97" t="s">
        <v>171</v>
      </c>
      <c r="EY93" s="97" t="s">
        <v>171</v>
      </c>
      <c r="EZ93" s="139" t="s">
        <v>171</v>
      </c>
      <c r="FA93" s="134" t="s">
        <v>171</v>
      </c>
      <c r="FB93" s="139" t="s">
        <v>171</v>
      </c>
      <c r="FC93" s="124" t="s">
        <v>171</v>
      </c>
      <c r="FD93" s="97" t="s">
        <v>171</v>
      </c>
      <c r="FE93" s="97" t="s">
        <v>171</v>
      </c>
      <c r="FF93" s="139" t="s">
        <v>171</v>
      </c>
      <c r="FG93" s="231"/>
      <c r="FH93" s="227"/>
      <c r="FI93" s="227"/>
      <c r="FJ93" s="227"/>
      <c r="FK93" s="230"/>
      <c r="FL93" s="230">
        <f t="shared" ref="FL93" si="36">MEDIAN(FL90:FL92)</f>
        <v>5</v>
      </c>
    </row>
    <row r="94" spans="140:169" ht="21.75" thickBot="1" x14ac:dyDescent="0.3">
      <c r="EJ94" s="891"/>
      <c r="EK94" s="39"/>
      <c r="EL94" s="123" t="s">
        <v>175</v>
      </c>
      <c r="EM94" s="134" t="s">
        <v>179</v>
      </c>
      <c r="EN94" s="97" t="s">
        <v>179</v>
      </c>
      <c r="EO94" s="97" t="s">
        <v>178</v>
      </c>
      <c r="EP94" s="97" t="s">
        <v>178</v>
      </c>
      <c r="EQ94" s="97" t="s">
        <v>178</v>
      </c>
      <c r="ER94" s="97" t="s">
        <v>179</v>
      </c>
      <c r="ES94" s="97" t="s">
        <v>179</v>
      </c>
      <c r="ET94" s="97" t="s">
        <v>179</v>
      </c>
      <c r="EU94" s="139" t="s">
        <v>179</v>
      </c>
      <c r="EV94" s="134" t="s">
        <v>178</v>
      </c>
      <c r="EW94" s="97" t="s">
        <v>179</v>
      </c>
      <c r="EX94" s="97" t="s">
        <v>178</v>
      </c>
      <c r="EY94" s="97" t="s">
        <v>178</v>
      </c>
      <c r="EZ94" s="139" t="s">
        <v>178</v>
      </c>
      <c r="FA94" s="134" t="s">
        <v>178</v>
      </c>
      <c r="FB94" s="139" t="s">
        <v>178</v>
      </c>
      <c r="FC94" s="124" t="s">
        <v>178</v>
      </c>
      <c r="FD94" s="97" t="s">
        <v>178</v>
      </c>
      <c r="FE94" s="97" t="s">
        <v>178</v>
      </c>
      <c r="FF94" s="139" t="s">
        <v>179</v>
      </c>
      <c r="FG94" s="231"/>
      <c r="FH94" s="227"/>
      <c r="FI94" s="227"/>
      <c r="FJ94" s="227"/>
      <c r="FK94" s="230"/>
    </row>
    <row r="95" spans="140:169" ht="179.25" thickBot="1" x14ac:dyDescent="0.3">
      <c r="EJ95" s="891"/>
      <c r="EK95" s="39"/>
      <c r="EL95" s="123" t="s">
        <v>176</v>
      </c>
      <c r="EM95" s="134">
        <v>3</v>
      </c>
      <c r="EN95" s="97">
        <v>3</v>
      </c>
      <c r="EO95" s="97">
        <v>4</v>
      </c>
      <c r="EP95" s="97">
        <v>3</v>
      </c>
      <c r="EQ95" s="97">
        <v>3</v>
      </c>
      <c r="ER95" s="97">
        <v>4</v>
      </c>
      <c r="ES95" s="97">
        <v>3</v>
      </c>
      <c r="ET95" s="97">
        <v>3</v>
      </c>
      <c r="EU95" s="139">
        <v>4</v>
      </c>
      <c r="EV95" s="134">
        <v>5</v>
      </c>
      <c r="EW95" s="97">
        <v>5</v>
      </c>
      <c r="EX95" s="97">
        <v>5</v>
      </c>
      <c r="EY95" s="97">
        <v>5</v>
      </c>
      <c r="EZ95" s="139">
        <v>5</v>
      </c>
      <c r="FA95" s="134">
        <v>5</v>
      </c>
      <c r="FB95" s="139">
        <v>5</v>
      </c>
      <c r="FC95" s="124">
        <v>4</v>
      </c>
      <c r="FD95" s="97">
        <v>3</v>
      </c>
      <c r="FE95" s="97">
        <v>4</v>
      </c>
      <c r="FF95" s="139">
        <v>3</v>
      </c>
      <c r="FG95" s="231">
        <f>AVERAGE(EM95:FF95)</f>
        <v>3.95</v>
      </c>
      <c r="FH95" s="227">
        <f>(FB95+FA95)/2</f>
        <v>5</v>
      </c>
      <c r="FI95" s="227">
        <f>(EV95+EW95+EX95+EY95+EZ95)/5</f>
        <v>5</v>
      </c>
      <c r="FJ95" s="227">
        <f>(EM95+EQ95+EP95+EO95+EN95+ER95+ES95+ET95+EU95)/9</f>
        <v>3.3333333333333335</v>
      </c>
      <c r="FK95" s="230">
        <f>MEDIAN(FH95:FJ95)</f>
        <v>5</v>
      </c>
    </row>
    <row r="96" spans="140:169" ht="15.75" thickBot="1" x14ac:dyDescent="0.3">
      <c r="EJ96" s="892"/>
      <c r="EK96" s="14"/>
      <c r="EL96" s="154"/>
      <c r="EM96" s="44" t="s">
        <v>130</v>
      </c>
      <c r="EN96" s="14" t="s">
        <v>122</v>
      </c>
      <c r="EO96" s="14" t="s">
        <v>125</v>
      </c>
      <c r="EP96" s="14" t="s">
        <v>132</v>
      </c>
      <c r="EQ96" s="14" t="s">
        <v>121</v>
      </c>
      <c r="ER96" s="14" t="s">
        <v>126</v>
      </c>
      <c r="ES96" s="14" t="s">
        <v>127</v>
      </c>
      <c r="ET96" s="14" t="s">
        <v>129</v>
      </c>
      <c r="EU96" s="142" t="s">
        <v>119</v>
      </c>
      <c r="EV96" s="44" t="s">
        <v>114</v>
      </c>
      <c r="EW96" s="14" t="s">
        <v>128</v>
      </c>
      <c r="EX96" s="14" t="s">
        <v>118</v>
      </c>
      <c r="EY96" s="14" t="s">
        <v>120</v>
      </c>
      <c r="EZ96" s="142" t="s">
        <v>117</v>
      </c>
      <c r="FA96" s="44" t="s">
        <v>123</v>
      </c>
      <c r="FB96" s="142" t="s">
        <v>115</v>
      </c>
      <c r="FC96" s="159" t="s">
        <v>116</v>
      </c>
      <c r="FD96" s="14" t="s">
        <v>124</v>
      </c>
      <c r="FE96" s="14" t="s">
        <v>131</v>
      </c>
      <c r="FF96" s="142" t="s">
        <v>133</v>
      </c>
    </row>
  </sheetData>
  <mergeCells count="38">
    <mergeCell ref="EJ1:FM1"/>
    <mergeCell ref="EJ24:EK24"/>
    <mergeCell ref="EJ66:FM66"/>
    <mergeCell ref="EJ67:EJ96"/>
    <mergeCell ref="FG67:FG68"/>
    <mergeCell ref="C70:O70"/>
    <mergeCell ref="C71:O71"/>
    <mergeCell ref="BR1:CY1"/>
    <mergeCell ref="BR27:BS27"/>
    <mergeCell ref="DA1:EH1"/>
    <mergeCell ref="DA31:DB31"/>
    <mergeCell ref="AH49:BH49"/>
    <mergeCell ref="AG1:BN1"/>
    <mergeCell ref="AH46:BH46"/>
    <mergeCell ref="AH47:BH47"/>
    <mergeCell ref="AH48:BH48"/>
    <mergeCell ref="AH55:BH55"/>
    <mergeCell ref="AH56:BH56"/>
    <mergeCell ref="C67:O67"/>
    <mergeCell ref="C68:O68"/>
    <mergeCell ref="C69:O69"/>
    <mergeCell ref="AH50:BH50"/>
    <mergeCell ref="AH51:BH51"/>
    <mergeCell ref="AH52:BH52"/>
    <mergeCell ref="AH53:BH53"/>
    <mergeCell ref="AH54:BH54"/>
    <mergeCell ref="C65:O65"/>
    <mergeCell ref="C66:O66"/>
    <mergeCell ref="C60:O60"/>
    <mergeCell ref="C61:O61"/>
    <mergeCell ref="C62:O62"/>
    <mergeCell ref="C63:O63"/>
    <mergeCell ref="C64:O64"/>
    <mergeCell ref="A1:AD1"/>
    <mergeCell ref="A33:B33"/>
    <mergeCell ref="C57:O57"/>
    <mergeCell ref="C58:O58"/>
    <mergeCell ref="C59:O59"/>
  </mergeCell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V76"/>
  <sheetViews>
    <sheetView topLeftCell="A49" workbookViewId="0">
      <selection activeCell="AD75" sqref="AD75"/>
    </sheetView>
  </sheetViews>
  <sheetFormatPr defaultRowHeight="15" x14ac:dyDescent="0.25"/>
  <cols>
    <col min="1" max="1" width="3.28515625" bestFit="1" customWidth="1"/>
    <col min="2" max="2" width="7.140625" customWidth="1"/>
    <col min="3" max="27" width="3.42578125" bestFit="1" customWidth="1"/>
    <col min="28" max="28" width="5.7109375" bestFit="1" customWidth="1"/>
    <col min="29" max="29" width="3.28515625" bestFit="1" customWidth="1"/>
    <col min="30" max="31" width="5.7109375" bestFit="1" customWidth="1"/>
    <col min="32" max="32" width="3.28515625" bestFit="1" customWidth="1"/>
    <col min="33" max="33" width="8.28515625" bestFit="1" customWidth="1"/>
    <col min="34" max="34" width="21.140625" bestFit="1" customWidth="1"/>
    <col min="36" max="36" width="3.28515625" bestFit="1" customWidth="1"/>
    <col min="37" max="37" width="8.42578125" customWidth="1"/>
    <col min="38" max="53" width="3.42578125" bestFit="1" customWidth="1"/>
    <col min="54" max="54" width="7" bestFit="1" customWidth="1"/>
    <col min="55" max="61" width="3.42578125" bestFit="1" customWidth="1"/>
    <col min="62" max="62" width="5.7109375" bestFit="1" customWidth="1"/>
    <col min="63" max="63" width="12.7109375" bestFit="1" customWidth="1"/>
    <col min="64" max="65" width="5.7109375" bestFit="1" customWidth="1"/>
    <col min="66" max="66" width="3.28515625" bestFit="1" customWidth="1"/>
    <col min="67" max="67" width="8.28515625" bestFit="1" customWidth="1"/>
    <col min="68" max="68" width="22.140625" bestFit="1" customWidth="1"/>
    <col min="70" max="70" width="3.28515625" customWidth="1"/>
    <col min="71" max="71" width="8.140625" customWidth="1"/>
    <col min="72" max="93" width="3.42578125" customWidth="1"/>
    <col min="94" max="94" width="5.7109375" customWidth="1"/>
    <col min="95" max="95" width="12.7109375" bestFit="1" customWidth="1"/>
    <col min="96" max="97" width="5.7109375" customWidth="1"/>
    <col min="98" max="98" width="3.28515625" customWidth="1"/>
    <col min="99" max="99" width="8.28515625" customWidth="1"/>
    <col min="100" max="100" width="21.7109375" bestFit="1" customWidth="1"/>
  </cols>
  <sheetData>
    <row r="1" spans="1:100" ht="15.75" x14ac:dyDescent="0.25">
      <c r="A1" s="950" t="s">
        <v>435</v>
      </c>
      <c r="B1" s="951"/>
      <c r="C1" s="951"/>
      <c r="D1" s="951"/>
      <c r="E1" s="951"/>
      <c r="F1" s="951"/>
      <c r="G1" s="951"/>
      <c r="H1" s="951"/>
      <c r="I1" s="951"/>
      <c r="J1" s="951"/>
      <c r="K1" s="951"/>
      <c r="L1" s="951"/>
      <c r="M1" s="951"/>
      <c r="N1" s="951"/>
      <c r="O1" s="951"/>
      <c r="P1" s="951"/>
      <c r="Q1" s="951"/>
      <c r="R1" s="951"/>
      <c r="S1" s="951"/>
      <c r="T1" s="951"/>
      <c r="U1" s="951"/>
      <c r="V1" s="951"/>
      <c r="W1" s="951"/>
      <c r="X1" s="951"/>
      <c r="Y1" s="951"/>
      <c r="Z1" s="951"/>
      <c r="AA1" s="951"/>
      <c r="AB1" s="951"/>
      <c r="AC1" s="951"/>
      <c r="AD1" s="951"/>
      <c r="AE1" s="951"/>
      <c r="AF1" s="951"/>
      <c r="AG1" s="951"/>
      <c r="AH1" s="951"/>
      <c r="AJ1" s="887" t="s">
        <v>441</v>
      </c>
      <c r="AK1" s="887"/>
      <c r="AL1" s="887"/>
      <c r="AM1" s="887"/>
      <c r="AN1" s="887"/>
      <c r="AO1" s="887"/>
      <c r="AP1" s="887"/>
      <c r="AQ1" s="887"/>
      <c r="AR1" s="887"/>
      <c r="AS1" s="887"/>
      <c r="AT1" s="887"/>
      <c r="AU1" s="887"/>
      <c r="AV1" s="887"/>
      <c r="AW1" s="887"/>
      <c r="AX1" s="887"/>
      <c r="AY1" s="887"/>
      <c r="AZ1" s="887"/>
      <c r="BA1" s="887"/>
      <c r="BB1" s="887"/>
      <c r="BC1" s="887"/>
      <c r="BD1" s="887"/>
      <c r="BE1" s="887"/>
      <c r="BF1" s="887"/>
      <c r="BG1" s="887"/>
      <c r="BH1" s="887"/>
      <c r="BI1" s="887"/>
      <c r="BJ1" s="887"/>
      <c r="BK1" s="887"/>
      <c r="BL1" s="887"/>
      <c r="BM1" s="887"/>
      <c r="BN1" s="887"/>
      <c r="BO1" s="887"/>
      <c r="BP1" s="887"/>
      <c r="BR1" s="887" t="s">
        <v>455</v>
      </c>
      <c r="BS1" s="887"/>
      <c r="BT1" s="887"/>
      <c r="BU1" s="887"/>
      <c r="BV1" s="887"/>
      <c r="BW1" s="887"/>
      <c r="BX1" s="887"/>
      <c r="BY1" s="887"/>
      <c r="BZ1" s="887"/>
      <c r="CA1" s="887"/>
      <c r="CB1" s="887"/>
      <c r="CC1" s="887"/>
      <c r="CD1" s="887"/>
      <c r="CE1" s="887"/>
      <c r="CF1" s="887"/>
      <c r="CG1" s="887"/>
      <c r="CH1" s="887"/>
      <c r="CI1" s="887"/>
      <c r="CJ1" s="887"/>
      <c r="CK1" s="887"/>
      <c r="CL1" s="887"/>
      <c r="CM1" s="887"/>
      <c r="CN1" s="887"/>
      <c r="CO1" s="887"/>
      <c r="CP1" s="887"/>
      <c r="CQ1" s="887"/>
      <c r="CR1" s="887"/>
      <c r="CS1" s="887"/>
      <c r="CT1" s="887"/>
      <c r="CU1" s="887"/>
      <c r="CV1" s="887"/>
    </row>
    <row r="2" spans="1:100" x14ac:dyDescent="0.25">
      <c r="AJ2" s="39"/>
      <c r="AK2" s="39"/>
      <c r="AL2" s="39"/>
      <c r="AM2" s="39"/>
      <c r="AN2" s="39"/>
      <c r="AO2" s="39"/>
      <c r="AP2" s="39"/>
      <c r="AQ2" s="39"/>
      <c r="AR2" s="39"/>
      <c r="AS2" s="39"/>
      <c r="AT2" s="39"/>
      <c r="AU2" s="39"/>
      <c r="AV2" s="39"/>
      <c r="AW2" s="39"/>
      <c r="AX2" s="39"/>
      <c r="AY2" s="39"/>
      <c r="AZ2" s="39"/>
      <c r="BA2" s="39"/>
      <c r="BB2" s="39"/>
      <c r="BC2" s="39"/>
      <c r="BD2" s="39"/>
      <c r="BE2" s="39"/>
      <c r="BF2" s="39"/>
      <c r="BG2" s="39"/>
      <c r="BH2" s="39"/>
      <c r="BI2" s="39"/>
      <c r="BJ2" s="39"/>
      <c r="BK2" s="39"/>
      <c r="BL2" s="39"/>
      <c r="BM2" s="39"/>
      <c r="BN2" s="39"/>
      <c r="BO2" s="39"/>
      <c r="BP2" s="39"/>
      <c r="BR2" s="39"/>
      <c r="BS2" s="39"/>
      <c r="BT2" s="39"/>
      <c r="BU2" s="39"/>
      <c r="BV2" s="39"/>
      <c r="BW2" s="39"/>
      <c r="BX2" s="39"/>
      <c r="BY2" s="39"/>
      <c r="BZ2" s="39"/>
      <c r="CA2" s="39"/>
      <c r="CB2" s="39"/>
      <c r="CC2" s="39"/>
      <c r="CD2" s="39"/>
      <c r="CE2" s="39"/>
      <c r="CF2" s="39"/>
      <c r="CG2" s="39"/>
      <c r="CH2" s="39"/>
      <c r="CI2" s="39"/>
      <c r="CJ2" s="39"/>
      <c r="CK2" s="39"/>
      <c r="CL2" s="39"/>
      <c r="CM2" s="39"/>
      <c r="CN2" s="39"/>
      <c r="CO2" s="39"/>
      <c r="CP2" s="39"/>
      <c r="CQ2" s="39"/>
      <c r="CR2" s="39"/>
      <c r="CS2" s="39"/>
      <c r="CT2" s="39"/>
      <c r="CU2" s="39"/>
      <c r="CV2" s="39"/>
    </row>
    <row r="3" spans="1:100" ht="65.25" thickBot="1" x14ac:dyDescent="0.3">
      <c r="A3" s="123" t="s">
        <v>150</v>
      </c>
      <c r="B3" s="123" t="s">
        <v>151</v>
      </c>
      <c r="C3" s="123" t="s">
        <v>152</v>
      </c>
      <c r="D3" s="123" t="s">
        <v>153</v>
      </c>
      <c r="E3" s="123" t="s">
        <v>426</v>
      </c>
      <c r="F3" s="123" t="s">
        <v>427</v>
      </c>
      <c r="G3" s="123" t="s">
        <v>156</v>
      </c>
      <c r="H3" s="123" t="s">
        <v>157</v>
      </c>
      <c r="I3" s="123" t="s">
        <v>158</v>
      </c>
      <c r="J3" s="123" t="s">
        <v>182</v>
      </c>
      <c r="K3" s="123" t="s">
        <v>159</v>
      </c>
      <c r="L3" s="123" t="s">
        <v>160</v>
      </c>
      <c r="M3" s="123" t="s">
        <v>161</v>
      </c>
      <c r="N3" s="123" t="s">
        <v>185</v>
      </c>
      <c r="O3" s="123" t="s">
        <v>186</v>
      </c>
      <c r="P3" s="123" t="s">
        <v>163</v>
      </c>
      <c r="Q3" s="123" t="s">
        <v>428</v>
      </c>
      <c r="R3" s="123" t="s">
        <v>429</v>
      </c>
      <c r="S3" s="123" t="s">
        <v>135</v>
      </c>
      <c r="T3" s="123" t="s">
        <v>188</v>
      </c>
      <c r="U3" s="123" t="s">
        <v>189</v>
      </c>
      <c r="V3" s="123" t="s">
        <v>430</v>
      </c>
      <c r="W3" s="123" t="s">
        <v>431</v>
      </c>
      <c r="X3" s="123" t="s">
        <v>432</v>
      </c>
      <c r="Y3" s="123" t="s">
        <v>191</v>
      </c>
      <c r="Z3" s="123" t="s">
        <v>433</v>
      </c>
      <c r="AA3" s="123" t="s">
        <v>434</v>
      </c>
      <c r="AB3" s="123" t="s">
        <v>172</v>
      </c>
      <c r="AC3" s="123" t="s">
        <v>173</v>
      </c>
      <c r="AD3" s="123" t="s">
        <v>436</v>
      </c>
      <c r="AE3" s="123" t="s">
        <v>174</v>
      </c>
      <c r="AF3" s="123" t="s">
        <v>175</v>
      </c>
      <c r="AG3" s="123" t="s">
        <v>176</v>
      </c>
      <c r="AH3" s="40"/>
      <c r="AJ3" s="123" t="s">
        <v>150</v>
      </c>
      <c r="AK3" s="123" t="s">
        <v>151</v>
      </c>
      <c r="AL3" s="123" t="s">
        <v>152</v>
      </c>
      <c r="AM3" s="123" t="s">
        <v>153</v>
      </c>
      <c r="AN3" s="123" t="s">
        <v>154</v>
      </c>
      <c r="AO3" s="123" t="s">
        <v>439</v>
      </c>
      <c r="AP3" s="123" t="s">
        <v>155</v>
      </c>
      <c r="AQ3" s="123" t="s">
        <v>156</v>
      </c>
      <c r="AR3" s="123" t="s">
        <v>440</v>
      </c>
      <c r="AS3" s="123" t="s">
        <v>157</v>
      </c>
      <c r="AT3" s="123" t="s">
        <v>158</v>
      </c>
      <c r="AU3" s="123" t="s">
        <v>182</v>
      </c>
      <c r="AV3" s="123" t="s">
        <v>183</v>
      </c>
      <c r="AW3" s="123" t="s">
        <v>159</v>
      </c>
      <c r="AX3" s="123" t="s">
        <v>160</v>
      </c>
      <c r="AY3" s="123" t="s">
        <v>161</v>
      </c>
      <c r="AZ3" s="123" t="s">
        <v>185</v>
      </c>
      <c r="BA3" s="123" t="s">
        <v>186</v>
      </c>
      <c r="BB3" s="123" t="s">
        <v>163</v>
      </c>
      <c r="BC3" s="123" t="s">
        <v>164</v>
      </c>
      <c r="BD3" s="123" t="s">
        <v>278</v>
      </c>
      <c r="BE3" s="123" t="s">
        <v>165</v>
      </c>
      <c r="BF3" s="123" t="s">
        <v>166</v>
      </c>
      <c r="BG3" s="123" t="s">
        <v>188</v>
      </c>
      <c r="BH3" s="123" t="s">
        <v>189</v>
      </c>
      <c r="BI3" s="123" t="s">
        <v>190</v>
      </c>
      <c r="BJ3" s="123" t="s">
        <v>172</v>
      </c>
      <c r="BK3" s="123" t="s">
        <v>173</v>
      </c>
      <c r="BL3" s="123" t="s">
        <v>436</v>
      </c>
      <c r="BM3" s="123" t="s">
        <v>174</v>
      </c>
      <c r="BN3" s="123" t="s">
        <v>175</v>
      </c>
      <c r="BO3" s="123" t="s">
        <v>176</v>
      </c>
      <c r="BP3" s="40"/>
      <c r="BR3" s="123" t="s">
        <v>150</v>
      </c>
      <c r="BS3" s="123" t="s">
        <v>151</v>
      </c>
      <c r="BT3" s="123" t="s">
        <v>152</v>
      </c>
      <c r="BU3" s="123" t="s">
        <v>153</v>
      </c>
      <c r="BV3" s="123" t="s">
        <v>154</v>
      </c>
      <c r="BW3" s="123" t="s">
        <v>155</v>
      </c>
      <c r="BX3" s="123" t="s">
        <v>156</v>
      </c>
      <c r="BY3" s="123" t="s">
        <v>157</v>
      </c>
      <c r="BZ3" s="123" t="s">
        <v>158</v>
      </c>
      <c r="CA3" s="123" t="s">
        <v>182</v>
      </c>
      <c r="CB3" s="123" t="s">
        <v>159</v>
      </c>
      <c r="CC3" s="123" t="s">
        <v>160</v>
      </c>
      <c r="CD3" s="123" t="s">
        <v>185</v>
      </c>
      <c r="CE3" s="123" t="s">
        <v>186</v>
      </c>
      <c r="CF3" s="123" t="s">
        <v>187</v>
      </c>
      <c r="CG3" s="123" t="s">
        <v>163</v>
      </c>
      <c r="CH3" s="123" t="s">
        <v>164</v>
      </c>
      <c r="CI3" s="123" t="s">
        <v>278</v>
      </c>
      <c r="CJ3" s="123" t="s">
        <v>165</v>
      </c>
      <c r="CK3" s="123" t="s">
        <v>166</v>
      </c>
      <c r="CL3" s="123" t="s">
        <v>454</v>
      </c>
      <c r="CM3" s="123" t="s">
        <v>188</v>
      </c>
      <c r="CN3" s="123" t="s">
        <v>189</v>
      </c>
      <c r="CO3" s="123" t="s">
        <v>190</v>
      </c>
      <c r="CP3" s="123" t="s">
        <v>172</v>
      </c>
      <c r="CQ3" s="123" t="s">
        <v>173</v>
      </c>
      <c r="CR3" s="123" t="s">
        <v>436</v>
      </c>
      <c r="CS3" s="123" t="s">
        <v>174</v>
      </c>
      <c r="CT3" s="123" t="s">
        <v>175</v>
      </c>
      <c r="CU3" s="123" t="s">
        <v>176</v>
      </c>
      <c r="CV3" s="40"/>
    </row>
    <row r="4" spans="1:100" x14ac:dyDescent="0.25">
      <c r="A4" s="132">
        <v>1</v>
      </c>
      <c r="B4" s="133">
        <v>70019</v>
      </c>
      <c r="C4" s="134">
        <v>1</v>
      </c>
      <c r="D4" s="134">
        <v>0</v>
      </c>
      <c r="E4" s="134">
        <v>0</v>
      </c>
      <c r="F4" s="134">
        <v>0</v>
      </c>
      <c r="G4" s="134">
        <v>0</v>
      </c>
      <c r="H4" s="134">
        <v>0</v>
      </c>
      <c r="I4" s="134">
        <v>0</v>
      </c>
      <c r="J4" s="134">
        <v>1</v>
      </c>
      <c r="K4" s="134">
        <v>0</v>
      </c>
      <c r="L4" s="134">
        <v>0</v>
      </c>
      <c r="M4" s="134">
        <v>0</v>
      </c>
      <c r="N4" s="134">
        <v>0</v>
      </c>
      <c r="O4" s="134">
        <v>0</v>
      </c>
      <c r="P4" s="134">
        <v>0</v>
      </c>
      <c r="Q4" s="134">
        <v>0</v>
      </c>
      <c r="R4" s="144"/>
      <c r="S4" s="144"/>
      <c r="T4" s="134">
        <v>0</v>
      </c>
      <c r="U4" s="134">
        <v>1</v>
      </c>
      <c r="V4" s="134">
        <v>0</v>
      </c>
      <c r="W4" s="134">
        <v>0</v>
      </c>
      <c r="X4" s="134">
        <v>0</v>
      </c>
      <c r="Y4" s="134">
        <v>0</v>
      </c>
      <c r="Z4" s="134">
        <v>0</v>
      </c>
      <c r="AA4" s="134">
        <v>0</v>
      </c>
      <c r="AB4" s="134">
        <v>3</v>
      </c>
      <c r="AC4" s="135">
        <v>1</v>
      </c>
      <c r="AD4" s="135">
        <v>2</v>
      </c>
      <c r="AE4" s="134" t="s">
        <v>171</v>
      </c>
      <c r="AF4" s="134" t="s">
        <v>179</v>
      </c>
      <c r="AG4" s="134">
        <v>3</v>
      </c>
      <c r="AH4" s="190" t="s">
        <v>85</v>
      </c>
      <c r="AJ4" s="132">
        <v>1</v>
      </c>
      <c r="AK4" s="133">
        <v>80007</v>
      </c>
      <c r="AL4" s="134">
        <v>1</v>
      </c>
      <c r="AM4" s="134">
        <v>0</v>
      </c>
      <c r="AN4" s="144"/>
      <c r="AO4" s="134">
        <v>0</v>
      </c>
      <c r="AP4" s="134">
        <v>0</v>
      </c>
      <c r="AQ4" s="134">
        <v>0</v>
      </c>
      <c r="AR4" s="134">
        <v>0</v>
      </c>
      <c r="AS4" s="144"/>
      <c r="AT4" s="134">
        <v>0</v>
      </c>
      <c r="AU4" s="134">
        <v>0</v>
      </c>
      <c r="AV4" s="134">
        <v>0</v>
      </c>
      <c r="AW4" s="134">
        <v>0</v>
      </c>
      <c r="AX4" s="134">
        <v>0</v>
      </c>
      <c r="AY4" s="144"/>
      <c r="AZ4" s="134">
        <v>0</v>
      </c>
      <c r="BA4" s="144"/>
      <c r="BB4" s="144"/>
      <c r="BC4" s="144"/>
      <c r="BD4" s="134">
        <v>1</v>
      </c>
      <c r="BE4" s="144"/>
      <c r="BF4" s="134">
        <v>0</v>
      </c>
      <c r="BG4" s="134">
        <v>0</v>
      </c>
      <c r="BH4" s="134">
        <v>0</v>
      </c>
      <c r="BI4" s="134">
        <v>0</v>
      </c>
      <c r="BJ4" s="134">
        <v>2</v>
      </c>
      <c r="BK4" s="135">
        <v>2</v>
      </c>
      <c r="BL4" s="135">
        <v>2</v>
      </c>
      <c r="BM4" s="134" t="s">
        <v>279</v>
      </c>
      <c r="BN4" s="134" t="s">
        <v>179</v>
      </c>
      <c r="BO4" s="134">
        <v>3</v>
      </c>
      <c r="BP4" s="44" t="s">
        <v>96</v>
      </c>
      <c r="BR4" s="132">
        <v>1</v>
      </c>
      <c r="BS4" s="133">
        <v>90020</v>
      </c>
      <c r="BT4" s="144"/>
      <c r="BU4" s="144"/>
      <c r="BV4" s="144"/>
      <c r="BW4" s="144"/>
      <c r="BX4" s="144"/>
      <c r="BY4" s="134">
        <v>1</v>
      </c>
      <c r="BZ4" s="134">
        <v>0</v>
      </c>
      <c r="CA4" s="134">
        <v>0</v>
      </c>
      <c r="CB4" s="144"/>
      <c r="CC4" s="144"/>
      <c r="CD4" s="144"/>
      <c r="CE4" s="144"/>
      <c r="CF4" s="144"/>
      <c r="CG4" s="144"/>
      <c r="CH4" s="144"/>
      <c r="CI4" s="134">
        <v>0</v>
      </c>
      <c r="CJ4" s="134">
        <v>0</v>
      </c>
      <c r="CK4" s="134">
        <v>0</v>
      </c>
      <c r="CL4" s="134">
        <v>0</v>
      </c>
      <c r="CM4" s="134">
        <v>0</v>
      </c>
      <c r="CN4" s="144"/>
      <c r="CO4" s="144"/>
      <c r="CP4" s="134">
        <v>1</v>
      </c>
      <c r="CQ4" s="135">
        <v>2</v>
      </c>
      <c r="CR4" s="135">
        <v>2</v>
      </c>
      <c r="CS4" s="134" t="s">
        <v>171</v>
      </c>
      <c r="CT4" s="134" t="s">
        <v>179</v>
      </c>
      <c r="CU4" s="134">
        <v>3</v>
      </c>
      <c r="CV4" s="44" t="s">
        <v>133</v>
      </c>
    </row>
    <row r="5" spans="1:100" x14ac:dyDescent="0.25">
      <c r="A5" s="136">
        <v>2</v>
      </c>
      <c r="B5" s="96">
        <v>70016</v>
      </c>
      <c r="C5" s="97">
        <v>0</v>
      </c>
      <c r="D5" s="98"/>
      <c r="E5" s="97">
        <v>0</v>
      </c>
      <c r="F5" s="97">
        <v>0</v>
      </c>
      <c r="G5" s="97">
        <v>0</v>
      </c>
      <c r="H5" s="97">
        <v>0</v>
      </c>
      <c r="I5" s="97">
        <v>0</v>
      </c>
      <c r="J5" s="97">
        <v>0</v>
      </c>
      <c r="K5" s="97">
        <v>1</v>
      </c>
      <c r="L5" s="97">
        <v>0</v>
      </c>
      <c r="M5" s="97">
        <v>0</v>
      </c>
      <c r="N5" s="97">
        <v>0</v>
      </c>
      <c r="O5" s="97">
        <v>0</v>
      </c>
      <c r="P5" s="97">
        <v>1</v>
      </c>
      <c r="Q5" s="97">
        <v>0</v>
      </c>
      <c r="R5" s="97">
        <v>0</v>
      </c>
      <c r="S5" s="97">
        <v>1</v>
      </c>
      <c r="T5" s="97">
        <v>0</v>
      </c>
      <c r="U5" s="97">
        <v>1</v>
      </c>
      <c r="V5" s="97">
        <v>1</v>
      </c>
      <c r="W5" s="97">
        <v>0</v>
      </c>
      <c r="X5" s="97">
        <v>0</v>
      </c>
      <c r="Y5" s="97">
        <v>0</v>
      </c>
      <c r="Z5" s="97">
        <v>0</v>
      </c>
      <c r="AA5" s="97">
        <v>0</v>
      </c>
      <c r="AB5" s="97">
        <v>5</v>
      </c>
      <c r="AC5" s="99">
        <v>2</v>
      </c>
      <c r="AD5" s="99">
        <v>2</v>
      </c>
      <c r="AE5" s="97" t="s">
        <v>171</v>
      </c>
      <c r="AF5" s="97" t="s">
        <v>178</v>
      </c>
      <c r="AG5" s="97">
        <v>3</v>
      </c>
      <c r="AH5" s="191" t="s">
        <v>82</v>
      </c>
      <c r="AJ5" s="136">
        <v>2</v>
      </c>
      <c r="AK5" s="96">
        <v>80008</v>
      </c>
      <c r="AL5" s="97">
        <v>1</v>
      </c>
      <c r="AM5" s="98"/>
      <c r="AN5" s="98"/>
      <c r="AO5" s="97">
        <v>0</v>
      </c>
      <c r="AP5" s="98"/>
      <c r="AQ5" s="97">
        <v>0</v>
      </c>
      <c r="AR5" s="98"/>
      <c r="AS5" s="98"/>
      <c r="AT5" s="98"/>
      <c r="AU5" s="98"/>
      <c r="AV5" s="98"/>
      <c r="AW5" s="97">
        <v>0</v>
      </c>
      <c r="AX5" s="97">
        <v>0</v>
      </c>
      <c r="AY5" s="97">
        <v>0</v>
      </c>
      <c r="AZ5" s="97">
        <v>1</v>
      </c>
      <c r="BA5" s="97">
        <v>0</v>
      </c>
      <c r="BB5" s="98"/>
      <c r="BC5" s="97">
        <v>0</v>
      </c>
      <c r="BD5" s="97">
        <v>0</v>
      </c>
      <c r="BE5" s="98"/>
      <c r="BF5" s="97">
        <v>0</v>
      </c>
      <c r="BG5" s="97">
        <v>0</v>
      </c>
      <c r="BH5" s="97">
        <v>0</v>
      </c>
      <c r="BI5" s="97">
        <v>0</v>
      </c>
      <c r="BJ5" s="97">
        <v>2</v>
      </c>
      <c r="BK5" s="99">
        <v>1</v>
      </c>
      <c r="BL5" s="99">
        <v>2</v>
      </c>
      <c r="BM5" s="97" t="s">
        <v>279</v>
      </c>
      <c r="BN5" s="97" t="s">
        <v>178</v>
      </c>
      <c r="BO5" s="97">
        <v>3</v>
      </c>
      <c r="BP5" s="14" t="s">
        <v>97</v>
      </c>
      <c r="BR5" s="136">
        <v>2</v>
      </c>
      <c r="BS5" s="96">
        <v>90014</v>
      </c>
      <c r="BT5" s="97">
        <v>0</v>
      </c>
      <c r="BU5" s="98"/>
      <c r="BV5" s="97">
        <v>0</v>
      </c>
      <c r="BW5" s="98"/>
      <c r="BX5" s="98"/>
      <c r="BY5" s="97">
        <v>2</v>
      </c>
      <c r="BZ5" s="97">
        <v>0</v>
      </c>
      <c r="CA5" s="97">
        <v>0</v>
      </c>
      <c r="CB5" s="97">
        <v>0</v>
      </c>
      <c r="CC5" s="97">
        <v>0</v>
      </c>
      <c r="CD5" s="98"/>
      <c r="CE5" s="98"/>
      <c r="CF5" s="97">
        <v>0</v>
      </c>
      <c r="CG5" s="98"/>
      <c r="CH5" s="98"/>
      <c r="CI5" s="98"/>
      <c r="CJ5" s="98"/>
      <c r="CK5" s="97">
        <v>0</v>
      </c>
      <c r="CL5" s="97">
        <v>0</v>
      </c>
      <c r="CM5" s="97">
        <v>0</v>
      </c>
      <c r="CN5" s="98"/>
      <c r="CO5" s="98"/>
      <c r="CP5" s="97">
        <v>2</v>
      </c>
      <c r="CQ5" s="99">
        <v>1</v>
      </c>
      <c r="CR5" s="99">
        <v>2</v>
      </c>
      <c r="CS5" s="97" t="s">
        <v>171</v>
      </c>
      <c r="CT5" s="97" t="s">
        <v>179</v>
      </c>
      <c r="CU5" s="97">
        <v>3</v>
      </c>
      <c r="CV5" s="14" t="s">
        <v>127</v>
      </c>
    </row>
    <row r="6" spans="1:100" x14ac:dyDescent="0.25">
      <c r="A6" s="136">
        <v>3</v>
      </c>
      <c r="B6" s="96">
        <v>70006</v>
      </c>
      <c r="C6" s="97">
        <v>0</v>
      </c>
      <c r="D6" s="97">
        <v>0</v>
      </c>
      <c r="E6" s="98"/>
      <c r="F6" s="97">
        <v>0</v>
      </c>
      <c r="G6" s="97">
        <v>0</v>
      </c>
      <c r="H6" s="97">
        <v>1</v>
      </c>
      <c r="I6" s="97">
        <v>0</v>
      </c>
      <c r="J6" s="97">
        <v>0</v>
      </c>
      <c r="K6" s="97">
        <v>0</v>
      </c>
      <c r="L6" s="97">
        <v>0</v>
      </c>
      <c r="M6" s="97">
        <v>0</v>
      </c>
      <c r="N6" s="97">
        <v>0</v>
      </c>
      <c r="O6" s="97">
        <v>1</v>
      </c>
      <c r="P6" s="97">
        <v>1</v>
      </c>
      <c r="Q6" s="97">
        <v>1</v>
      </c>
      <c r="R6" s="97">
        <v>0</v>
      </c>
      <c r="S6" s="97">
        <v>0</v>
      </c>
      <c r="T6" s="97">
        <v>1</v>
      </c>
      <c r="U6" s="97">
        <v>1</v>
      </c>
      <c r="V6" s="97">
        <v>0</v>
      </c>
      <c r="W6" s="97">
        <v>0</v>
      </c>
      <c r="X6" s="98"/>
      <c r="Y6" s="97">
        <v>0</v>
      </c>
      <c r="Z6" s="97">
        <v>0</v>
      </c>
      <c r="AA6" s="98"/>
      <c r="AB6" s="97">
        <v>6</v>
      </c>
      <c r="AC6" s="99">
        <v>2</v>
      </c>
      <c r="AD6" s="99">
        <v>2</v>
      </c>
      <c r="AE6" s="97" t="s">
        <v>171</v>
      </c>
      <c r="AF6" s="97" t="s">
        <v>178</v>
      </c>
      <c r="AG6" s="97">
        <v>4</v>
      </c>
      <c r="AH6" s="191" t="s">
        <v>73</v>
      </c>
      <c r="AJ6" s="136">
        <v>3</v>
      </c>
      <c r="AK6" s="96">
        <v>80011</v>
      </c>
      <c r="AL6" s="97">
        <v>1</v>
      </c>
      <c r="AM6" s="98"/>
      <c r="AN6" s="98"/>
      <c r="AO6" s="98"/>
      <c r="AP6" s="98"/>
      <c r="AQ6" s="98"/>
      <c r="AR6" s="98"/>
      <c r="AS6" s="98"/>
      <c r="AT6" s="98"/>
      <c r="AU6" s="98"/>
      <c r="AV6" s="98"/>
      <c r="AW6" s="97">
        <v>0</v>
      </c>
      <c r="AX6" s="97">
        <v>0</v>
      </c>
      <c r="AY6" s="97">
        <v>0</v>
      </c>
      <c r="AZ6" s="97">
        <v>0</v>
      </c>
      <c r="BA6" s="98"/>
      <c r="BB6" s="98"/>
      <c r="BC6" s="97">
        <v>0</v>
      </c>
      <c r="BD6" s="97">
        <v>0</v>
      </c>
      <c r="BE6" s="98"/>
      <c r="BF6" s="97">
        <v>1</v>
      </c>
      <c r="BG6" s="97">
        <v>0</v>
      </c>
      <c r="BH6" s="97">
        <v>0</v>
      </c>
      <c r="BI6" s="97">
        <v>0</v>
      </c>
      <c r="BJ6" s="97">
        <v>2</v>
      </c>
      <c r="BK6" s="99">
        <v>1</v>
      </c>
      <c r="BL6" s="99">
        <v>2</v>
      </c>
      <c r="BM6" s="97" t="s">
        <v>279</v>
      </c>
      <c r="BN6" s="97" t="s">
        <v>178</v>
      </c>
      <c r="BO6" s="97">
        <v>4</v>
      </c>
      <c r="BP6" s="14" t="s">
        <v>100</v>
      </c>
      <c r="BR6" s="136">
        <v>3</v>
      </c>
      <c r="BS6" s="96">
        <v>90017</v>
      </c>
      <c r="BT6" s="97">
        <v>0</v>
      </c>
      <c r="BU6" s="97">
        <v>0</v>
      </c>
      <c r="BV6" s="97">
        <v>0</v>
      </c>
      <c r="BW6" s="97">
        <v>0</v>
      </c>
      <c r="BX6" s="98"/>
      <c r="BY6" s="97">
        <v>0</v>
      </c>
      <c r="BZ6" s="97">
        <v>1</v>
      </c>
      <c r="CA6" s="97">
        <v>0</v>
      </c>
      <c r="CB6" s="98"/>
      <c r="CC6" s="98"/>
      <c r="CD6" s="98"/>
      <c r="CE6" s="97">
        <v>0</v>
      </c>
      <c r="CF6" s="97">
        <v>1</v>
      </c>
      <c r="CG6" s="98"/>
      <c r="CH6" s="97">
        <v>0</v>
      </c>
      <c r="CI6" s="98"/>
      <c r="CJ6" s="98"/>
      <c r="CK6" s="98"/>
      <c r="CL6" s="98"/>
      <c r="CM6" s="98"/>
      <c r="CN6" s="98"/>
      <c r="CO6" s="98"/>
      <c r="CP6" s="97">
        <v>2</v>
      </c>
      <c r="CQ6" s="99">
        <v>2</v>
      </c>
      <c r="CR6" s="99">
        <v>2</v>
      </c>
      <c r="CS6" s="97" t="s">
        <v>171</v>
      </c>
      <c r="CT6" s="97" t="s">
        <v>179</v>
      </c>
      <c r="CU6" s="97">
        <v>3</v>
      </c>
      <c r="CV6" s="14" t="s">
        <v>130</v>
      </c>
    </row>
    <row r="7" spans="1:100" x14ac:dyDescent="0.25">
      <c r="A7" s="136">
        <v>4</v>
      </c>
      <c r="B7" s="96">
        <v>70011</v>
      </c>
      <c r="C7" s="97">
        <v>0</v>
      </c>
      <c r="D7" s="97">
        <v>0</v>
      </c>
      <c r="E7" s="97">
        <v>0</v>
      </c>
      <c r="F7" s="97">
        <v>0</v>
      </c>
      <c r="G7" s="97">
        <v>0</v>
      </c>
      <c r="H7" s="97">
        <v>2</v>
      </c>
      <c r="I7" s="97">
        <v>0</v>
      </c>
      <c r="J7" s="97">
        <v>1</v>
      </c>
      <c r="K7" s="97">
        <v>1</v>
      </c>
      <c r="L7" s="98"/>
      <c r="M7" s="97">
        <v>0</v>
      </c>
      <c r="N7" s="97">
        <v>0</v>
      </c>
      <c r="O7" s="97">
        <v>1</v>
      </c>
      <c r="P7" s="97">
        <v>1</v>
      </c>
      <c r="Q7" s="97">
        <v>0</v>
      </c>
      <c r="R7" s="97">
        <v>0</v>
      </c>
      <c r="S7" s="97">
        <v>0</v>
      </c>
      <c r="T7" s="97">
        <v>1</v>
      </c>
      <c r="U7" s="98"/>
      <c r="V7" s="98"/>
      <c r="W7" s="98"/>
      <c r="X7" s="98"/>
      <c r="Y7" s="98"/>
      <c r="Z7" s="98"/>
      <c r="AA7" s="98"/>
      <c r="AB7" s="97">
        <v>7</v>
      </c>
      <c r="AC7" s="99">
        <v>2</v>
      </c>
      <c r="AD7" s="99">
        <v>2</v>
      </c>
      <c r="AE7" s="97" t="s">
        <v>171</v>
      </c>
      <c r="AF7" s="97" t="s">
        <v>179</v>
      </c>
      <c r="AG7" s="97">
        <v>4</v>
      </c>
      <c r="AH7" s="191" t="s">
        <v>78</v>
      </c>
      <c r="AJ7" s="136">
        <v>4</v>
      </c>
      <c r="AK7" s="96">
        <v>80023</v>
      </c>
      <c r="AL7" s="97">
        <v>0</v>
      </c>
      <c r="AM7" s="97">
        <v>0</v>
      </c>
      <c r="AN7" s="97">
        <v>1</v>
      </c>
      <c r="AO7" s="98"/>
      <c r="AP7" s="97">
        <v>0</v>
      </c>
      <c r="AQ7" s="97">
        <v>0</v>
      </c>
      <c r="AR7" s="97">
        <v>0</v>
      </c>
      <c r="AS7" s="98"/>
      <c r="AT7" s="98"/>
      <c r="AU7" s="97">
        <v>0</v>
      </c>
      <c r="AV7" s="97">
        <v>0</v>
      </c>
      <c r="AW7" s="97">
        <v>0</v>
      </c>
      <c r="AX7" s="97">
        <v>0</v>
      </c>
      <c r="AY7" s="97">
        <v>0</v>
      </c>
      <c r="AZ7" s="97">
        <v>0</v>
      </c>
      <c r="BA7" s="97">
        <v>0</v>
      </c>
      <c r="BB7" s="98"/>
      <c r="BC7" s="97">
        <v>0</v>
      </c>
      <c r="BD7" s="97">
        <v>0</v>
      </c>
      <c r="BE7" s="98"/>
      <c r="BF7" s="97">
        <v>1</v>
      </c>
      <c r="BG7" s="97">
        <v>0</v>
      </c>
      <c r="BH7" s="97">
        <v>0</v>
      </c>
      <c r="BI7" s="97">
        <v>0</v>
      </c>
      <c r="BJ7" s="97">
        <v>2</v>
      </c>
      <c r="BK7" s="99">
        <v>2</v>
      </c>
      <c r="BL7" s="99">
        <v>2</v>
      </c>
      <c r="BM7" s="97" t="s">
        <v>281</v>
      </c>
      <c r="BN7" s="97" t="s">
        <v>178</v>
      </c>
      <c r="BO7" s="97">
        <v>3</v>
      </c>
      <c r="BP7" s="14" t="s">
        <v>105</v>
      </c>
      <c r="BR7" s="136">
        <v>4</v>
      </c>
      <c r="BS7" s="96">
        <v>90009</v>
      </c>
      <c r="BT7" s="97">
        <v>0</v>
      </c>
      <c r="BU7" s="97">
        <v>0</v>
      </c>
      <c r="BV7" s="97">
        <v>0</v>
      </c>
      <c r="BW7" s="97">
        <v>1</v>
      </c>
      <c r="BX7" s="97">
        <v>0</v>
      </c>
      <c r="BY7" s="97">
        <v>1</v>
      </c>
      <c r="BZ7" s="97">
        <v>0</v>
      </c>
      <c r="CA7" s="97">
        <v>1</v>
      </c>
      <c r="CB7" s="97">
        <v>0</v>
      </c>
      <c r="CC7" s="97">
        <v>0</v>
      </c>
      <c r="CD7" s="97">
        <v>0</v>
      </c>
      <c r="CE7" s="97">
        <v>0</v>
      </c>
      <c r="CF7" s="97">
        <v>0</v>
      </c>
      <c r="CG7" s="98"/>
      <c r="CH7" s="98"/>
      <c r="CI7" s="98"/>
      <c r="CJ7" s="97">
        <v>0</v>
      </c>
      <c r="CK7" s="97">
        <v>0</v>
      </c>
      <c r="CL7" s="98"/>
      <c r="CM7" s="97">
        <v>0</v>
      </c>
      <c r="CN7" s="98"/>
      <c r="CO7" s="98"/>
      <c r="CP7" s="97">
        <v>3</v>
      </c>
      <c r="CQ7" s="99">
        <v>1</v>
      </c>
      <c r="CR7" s="99">
        <v>2</v>
      </c>
      <c r="CS7" s="97" t="s">
        <v>171</v>
      </c>
      <c r="CT7" s="97" t="s">
        <v>179</v>
      </c>
      <c r="CU7" s="97">
        <v>3</v>
      </c>
      <c r="CV7" s="14" t="s">
        <v>122</v>
      </c>
    </row>
    <row r="8" spans="1:100" x14ac:dyDescent="0.25">
      <c r="A8" s="136">
        <v>5</v>
      </c>
      <c r="B8" s="96">
        <v>70010</v>
      </c>
      <c r="C8" s="97">
        <v>1</v>
      </c>
      <c r="D8" s="97">
        <v>0</v>
      </c>
      <c r="E8" s="97">
        <v>0</v>
      </c>
      <c r="F8" s="97">
        <v>0</v>
      </c>
      <c r="G8" s="98"/>
      <c r="H8" s="98"/>
      <c r="I8" s="97">
        <v>0</v>
      </c>
      <c r="J8" s="97">
        <v>1</v>
      </c>
      <c r="K8" s="97">
        <v>0</v>
      </c>
      <c r="L8" s="97">
        <v>0</v>
      </c>
      <c r="M8" s="97">
        <v>0</v>
      </c>
      <c r="N8" s="97">
        <v>0</v>
      </c>
      <c r="O8" s="97">
        <v>0</v>
      </c>
      <c r="P8" s="97">
        <v>1</v>
      </c>
      <c r="Q8" s="97">
        <v>1</v>
      </c>
      <c r="R8" s="97">
        <v>0</v>
      </c>
      <c r="S8" s="97">
        <v>1</v>
      </c>
      <c r="T8" s="97">
        <v>1</v>
      </c>
      <c r="U8" s="97">
        <v>1</v>
      </c>
      <c r="V8" s="97">
        <v>1</v>
      </c>
      <c r="W8" s="97">
        <v>0</v>
      </c>
      <c r="X8" s="97">
        <v>1</v>
      </c>
      <c r="Y8" s="97">
        <v>0</v>
      </c>
      <c r="Z8" s="98"/>
      <c r="AA8" s="98"/>
      <c r="AB8" s="97">
        <v>9</v>
      </c>
      <c r="AC8" s="99">
        <v>1</v>
      </c>
      <c r="AD8" s="99">
        <v>2</v>
      </c>
      <c r="AE8" s="97" t="s">
        <v>171</v>
      </c>
      <c r="AF8" s="97" t="s">
        <v>178</v>
      </c>
      <c r="AG8" s="97">
        <v>4</v>
      </c>
      <c r="AH8" s="191" t="s">
        <v>77</v>
      </c>
      <c r="AJ8" s="136">
        <v>5</v>
      </c>
      <c r="AK8" s="96">
        <v>80004</v>
      </c>
      <c r="AL8" s="97">
        <v>0</v>
      </c>
      <c r="AM8" s="97">
        <v>0</v>
      </c>
      <c r="AN8" s="97">
        <v>0</v>
      </c>
      <c r="AO8" s="98"/>
      <c r="AP8" s="97">
        <v>0</v>
      </c>
      <c r="AQ8" s="97">
        <v>0</v>
      </c>
      <c r="AR8" s="97">
        <v>0</v>
      </c>
      <c r="AS8" s="97">
        <v>0</v>
      </c>
      <c r="AT8" s="97">
        <v>1</v>
      </c>
      <c r="AU8" s="97">
        <v>0</v>
      </c>
      <c r="AV8" s="97">
        <v>0</v>
      </c>
      <c r="AW8" s="97">
        <v>1</v>
      </c>
      <c r="AX8" s="97">
        <v>1</v>
      </c>
      <c r="AY8" s="98"/>
      <c r="AZ8" s="97">
        <v>0</v>
      </c>
      <c r="BA8" s="97">
        <v>0</v>
      </c>
      <c r="BB8" s="98"/>
      <c r="BC8" s="97">
        <v>0</v>
      </c>
      <c r="BD8" s="98"/>
      <c r="BE8" s="98"/>
      <c r="BF8" s="97">
        <v>1</v>
      </c>
      <c r="BG8" s="97">
        <v>0</v>
      </c>
      <c r="BH8" s="97">
        <v>0</v>
      </c>
      <c r="BI8" s="97">
        <v>0</v>
      </c>
      <c r="BJ8" s="97">
        <v>4</v>
      </c>
      <c r="BK8" s="99">
        <v>1</v>
      </c>
      <c r="BL8" s="99">
        <v>2</v>
      </c>
      <c r="BM8" s="97" t="s">
        <v>279</v>
      </c>
      <c r="BN8" s="97" t="s">
        <v>179</v>
      </c>
      <c r="BO8" s="97">
        <v>4</v>
      </c>
      <c r="BP8" s="14" t="s">
        <v>93</v>
      </c>
      <c r="BR8" s="136">
        <v>5</v>
      </c>
      <c r="BS8" s="96">
        <v>90011</v>
      </c>
      <c r="BT8" s="98"/>
      <c r="BU8" s="98"/>
      <c r="BV8" s="97">
        <v>0</v>
      </c>
      <c r="BW8" s="98"/>
      <c r="BX8" s="98"/>
      <c r="BY8" s="97">
        <v>1</v>
      </c>
      <c r="BZ8" s="97">
        <v>0</v>
      </c>
      <c r="CA8" s="97">
        <v>0</v>
      </c>
      <c r="CB8" s="97">
        <v>1</v>
      </c>
      <c r="CC8" s="97">
        <v>0</v>
      </c>
      <c r="CD8" s="98"/>
      <c r="CE8" s="98"/>
      <c r="CF8" s="97">
        <v>0</v>
      </c>
      <c r="CG8" s="98"/>
      <c r="CH8" s="97">
        <v>0</v>
      </c>
      <c r="CI8" s="98"/>
      <c r="CJ8" s="97">
        <v>2</v>
      </c>
      <c r="CK8" s="98"/>
      <c r="CL8" s="98"/>
      <c r="CM8" s="98"/>
      <c r="CN8" s="98"/>
      <c r="CO8" s="98"/>
      <c r="CP8" s="97">
        <v>4</v>
      </c>
      <c r="CQ8" s="99">
        <v>1</v>
      </c>
      <c r="CR8" s="99">
        <v>2</v>
      </c>
      <c r="CS8" s="97" t="s">
        <v>171</v>
      </c>
      <c r="CT8" s="97" t="s">
        <v>178</v>
      </c>
      <c r="CU8" s="97">
        <v>3</v>
      </c>
      <c r="CV8" s="14" t="s">
        <v>124</v>
      </c>
    </row>
    <row r="9" spans="1:100" x14ac:dyDescent="0.25">
      <c r="A9" s="136">
        <v>6</v>
      </c>
      <c r="B9" s="96">
        <v>70018</v>
      </c>
      <c r="C9" s="97">
        <v>0</v>
      </c>
      <c r="D9" s="97">
        <v>0</v>
      </c>
      <c r="E9" s="97">
        <v>0</v>
      </c>
      <c r="F9" s="97">
        <v>0</v>
      </c>
      <c r="G9" s="97">
        <v>0</v>
      </c>
      <c r="H9" s="97">
        <v>1</v>
      </c>
      <c r="I9" s="97">
        <v>0</v>
      </c>
      <c r="J9" s="97">
        <v>1</v>
      </c>
      <c r="K9" s="97">
        <v>0</v>
      </c>
      <c r="L9" s="97">
        <v>0</v>
      </c>
      <c r="M9" s="97">
        <v>0</v>
      </c>
      <c r="N9" s="97">
        <v>1</v>
      </c>
      <c r="O9" s="97">
        <v>1</v>
      </c>
      <c r="P9" s="97">
        <v>1</v>
      </c>
      <c r="Q9" s="97">
        <v>0</v>
      </c>
      <c r="R9" s="97">
        <v>0</v>
      </c>
      <c r="S9" s="97">
        <v>0</v>
      </c>
      <c r="T9" s="97">
        <v>2</v>
      </c>
      <c r="U9" s="97">
        <v>1</v>
      </c>
      <c r="V9" s="97">
        <v>0</v>
      </c>
      <c r="W9" s="97">
        <v>0</v>
      </c>
      <c r="X9" s="97">
        <v>0</v>
      </c>
      <c r="Y9" s="97">
        <v>0</v>
      </c>
      <c r="Z9" s="97">
        <v>1</v>
      </c>
      <c r="AA9" s="97">
        <v>0</v>
      </c>
      <c r="AB9" s="97">
        <v>9</v>
      </c>
      <c r="AC9" s="99">
        <v>2</v>
      </c>
      <c r="AD9" s="99">
        <v>2</v>
      </c>
      <c r="AE9" s="97" t="s">
        <v>171</v>
      </c>
      <c r="AF9" s="97" t="s">
        <v>179</v>
      </c>
      <c r="AG9" s="97">
        <v>3</v>
      </c>
      <c r="AH9" s="191" t="s">
        <v>84</v>
      </c>
      <c r="AJ9" s="136">
        <v>6</v>
      </c>
      <c r="AK9" s="96">
        <v>80006</v>
      </c>
      <c r="AL9" s="97">
        <v>1</v>
      </c>
      <c r="AM9" s="98"/>
      <c r="AN9" s="97">
        <v>0</v>
      </c>
      <c r="AO9" s="97">
        <v>0</v>
      </c>
      <c r="AP9" s="97">
        <v>0</v>
      </c>
      <c r="AQ9" s="98"/>
      <c r="AR9" s="97">
        <v>0</v>
      </c>
      <c r="AS9" s="97">
        <v>0</v>
      </c>
      <c r="AT9" s="97">
        <v>0</v>
      </c>
      <c r="AU9" s="97">
        <v>0</v>
      </c>
      <c r="AV9" s="97">
        <v>0</v>
      </c>
      <c r="AW9" s="97">
        <v>1</v>
      </c>
      <c r="AX9" s="97">
        <v>2</v>
      </c>
      <c r="AY9" s="97">
        <v>0</v>
      </c>
      <c r="AZ9" s="97">
        <v>0</v>
      </c>
      <c r="BA9" s="97">
        <v>0</v>
      </c>
      <c r="BB9" s="98"/>
      <c r="BC9" s="97">
        <v>0</v>
      </c>
      <c r="BD9" s="97">
        <v>0</v>
      </c>
      <c r="BE9" s="97">
        <v>0</v>
      </c>
      <c r="BF9" s="98"/>
      <c r="BG9" s="97">
        <v>0</v>
      </c>
      <c r="BH9" s="97">
        <v>0</v>
      </c>
      <c r="BI9" s="98"/>
      <c r="BJ9" s="97">
        <v>4</v>
      </c>
      <c r="BK9" s="99">
        <v>1</v>
      </c>
      <c r="BL9" s="99">
        <v>2</v>
      </c>
      <c r="BM9" s="97" t="s">
        <v>279</v>
      </c>
      <c r="BN9" s="97" t="s">
        <v>179</v>
      </c>
      <c r="BO9" s="97">
        <v>3</v>
      </c>
      <c r="BP9" s="14" t="s">
        <v>95</v>
      </c>
      <c r="BR9" s="136">
        <v>6</v>
      </c>
      <c r="BS9" s="96">
        <v>90016</v>
      </c>
      <c r="BT9" s="97">
        <v>1</v>
      </c>
      <c r="BU9" s="97">
        <v>0</v>
      </c>
      <c r="BV9" s="97">
        <v>1</v>
      </c>
      <c r="BW9" s="98"/>
      <c r="BX9" s="98"/>
      <c r="BY9" s="97">
        <v>2</v>
      </c>
      <c r="BZ9" s="97">
        <v>0</v>
      </c>
      <c r="CA9" s="97">
        <v>1</v>
      </c>
      <c r="CB9" s="97">
        <v>0</v>
      </c>
      <c r="CC9" s="97">
        <v>0</v>
      </c>
      <c r="CD9" s="98"/>
      <c r="CE9" s="97">
        <v>0</v>
      </c>
      <c r="CF9" s="97">
        <v>0</v>
      </c>
      <c r="CG9" s="98"/>
      <c r="CH9" s="98"/>
      <c r="CI9" s="97">
        <v>0</v>
      </c>
      <c r="CJ9" s="97">
        <v>0</v>
      </c>
      <c r="CK9" s="97">
        <v>0</v>
      </c>
      <c r="CL9" s="97">
        <v>0</v>
      </c>
      <c r="CM9" s="97">
        <v>0</v>
      </c>
      <c r="CN9" s="97">
        <v>0</v>
      </c>
      <c r="CO9" s="97">
        <v>0</v>
      </c>
      <c r="CP9" s="97">
        <v>5</v>
      </c>
      <c r="CQ9" s="99">
        <v>1</v>
      </c>
      <c r="CR9" s="99">
        <v>2</v>
      </c>
      <c r="CS9" s="97" t="s">
        <v>171</v>
      </c>
      <c r="CT9" s="97" t="s">
        <v>179</v>
      </c>
      <c r="CU9" s="97">
        <v>3</v>
      </c>
      <c r="CV9" s="14" t="s">
        <v>129</v>
      </c>
    </row>
    <row r="10" spans="1:100" ht="15.75" thickBot="1" x14ac:dyDescent="0.3">
      <c r="A10" s="137">
        <v>7</v>
      </c>
      <c r="B10" s="138">
        <v>70022</v>
      </c>
      <c r="C10" s="145"/>
      <c r="D10" s="145"/>
      <c r="E10" s="139">
        <v>1</v>
      </c>
      <c r="F10" s="139">
        <v>1</v>
      </c>
      <c r="G10" s="139">
        <v>0</v>
      </c>
      <c r="H10" s="139">
        <v>0</v>
      </c>
      <c r="I10" s="145"/>
      <c r="J10" s="145"/>
      <c r="K10" s="145"/>
      <c r="L10" s="139">
        <v>1</v>
      </c>
      <c r="M10" s="139">
        <v>1</v>
      </c>
      <c r="N10" s="139">
        <v>0</v>
      </c>
      <c r="O10" s="139">
        <v>1</v>
      </c>
      <c r="P10" s="139">
        <v>1</v>
      </c>
      <c r="Q10" s="139">
        <v>0</v>
      </c>
      <c r="R10" s="145"/>
      <c r="S10" s="139">
        <v>1</v>
      </c>
      <c r="T10" s="139">
        <v>2</v>
      </c>
      <c r="U10" s="145"/>
      <c r="V10" s="145"/>
      <c r="W10" s="145"/>
      <c r="X10" s="145"/>
      <c r="Y10" s="145"/>
      <c r="Z10" s="145"/>
      <c r="AA10" s="145"/>
      <c r="AB10" s="139">
        <v>9</v>
      </c>
      <c r="AC10" s="141">
        <v>1</v>
      </c>
      <c r="AD10" s="141">
        <v>2</v>
      </c>
      <c r="AE10" s="139" t="s">
        <v>171</v>
      </c>
      <c r="AF10" s="139" t="s">
        <v>178</v>
      </c>
      <c r="AG10" s="139">
        <v>3</v>
      </c>
      <c r="AH10" s="192" t="s">
        <v>88</v>
      </c>
      <c r="AJ10" s="136">
        <v>7</v>
      </c>
      <c r="AK10" s="96">
        <v>80031</v>
      </c>
      <c r="AL10" s="97">
        <v>0</v>
      </c>
      <c r="AM10" s="98"/>
      <c r="AN10" s="97">
        <v>0</v>
      </c>
      <c r="AO10" s="98"/>
      <c r="AP10" s="98"/>
      <c r="AQ10" s="98"/>
      <c r="AR10" s="98"/>
      <c r="AS10" s="98"/>
      <c r="AT10" s="98"/>
      <c r="AU10" s="98"/>
      <c r="AV10" s="98"/>
      <c r="AW10" s="98"/>
      <c r="AX10" s="97">
        <v>2</v>
      </c>
      <c r="AY10" s="98"/>
      <c r="AZ10" s="97">
        <v>0</v>
      </c>
      <c r="BA10" s="97">
        <v>1</v>
      </c>
      <c r="BB10" s="98"/>
      <c r="BC10" s="97">
        <v>0</v>
      </c>
      <c r="BD10" s="97">
        <v>0</v>
      </c>
      <c r="BE10" s="98"/>
      <c r="BF10" s="97">
        <v>1</v>
      </c>
      <c r="BG10" s="97">
        <v>0</v>
      </c>
      <c r="BH10" s="97">
        <v>0</v>
      </c>
      <c r="BI10" s="97">
        <v>0</v>
      </c>
      <c r="BJ10" s="97">
        <v>4</v>
      </c>
      <c r="BK10" s="99">
        <v>2</v>
      </c>
      <c r="BL10" s="99">
        <v>2</v>
      </c>
      <c r="BM10" s="97" t="s">
        <v>281</v>
      </c>
      <c r="BN10" s="97" t="s">
        <v>178</v>
      </c>
      <c r="BO10" s="97">
        <v>4</v>
      </c>
      <c r="BP10" s="14" t="s">
        <v>276</v>
      </c>
      <c r="BR10" s="136">
        <v>7</v>
      </c>
      <c r="BS10" s="96">
        <v>90019</v>
      </c>
      <c r="BT10" s="97">
        <v>0</v>
      </c>
      <c r="BU10" s="97">
        <v>0</v>
      </c>
      <c r="BV10" s="97">
        <v>0</v>
      </c>
      <c r="BW10" s="97">
        <v>0</v>
      </c>
      <c r="BX10" s="97">
        <v>0</v>
      </c>
      <c r="BY10" s="97">
        <v>2</v>
      </c>
      <c r="BZ10" s="97">
        <v>0</v>
      </c>
      <c r="CA10" s="97">
        <v>0</v>
      </c>
      <c r="CB10" s="97">
        <v>0</v>
      </c>
      <c r="CC10" s="97">
        <v>0</v>
      </c>
      <c r="CD10" s="97">
        <v>0</v>
      </c>
      <c r="CE10" s="97">
        <v>0</v>
      </c>
      <c r="CF10" s="97">
        <v>0</v>
      </c>
      <c r="CG10" s="97">
        <v>0</v>
      </c>
      <c r="CH10" s="97">
        <v>0</v>
      </c>
      <c r="CI10" s="97">
        <v>0</v>
      </c>
      <c r="CJ10" s="97">
        <v>2</v>
      </c>
      <c r="CK10" s="97">
        <v>1</v>
      </c>
      <c r="CL10" s="97">
        <v>1</v>
      </c>
      <c r="CM10" s="97">
        <v>0</v>
      </c>
      <c r="CN10" s="97">
        <v>0</v>
      </c>
      <c r="CO10" s="97">
        <v>0</v>
      </c>
      <c r="CP10" s="97">
        <v>6</v>
      </c>
      <c r="CQ10" s="99">
        <v>1</v>
      </c>
      <c r="CR10" s="99">
        <v>2</v>
      </c>
      <c r="CS10" s="97" t="s">
        <v>171</v>
      </c>
      <c r="CT10" s="97" t="s">
        <v>178</v>
      </c>
      <c r="CU10" s="97">
        <v>3</v>
      </c>
      <c r="CV10" s="14" t="s">
        <v>132</v>
      </c>
    </row>
    <row r="11" spans="1:100" x14ac:dyDescent="0.25">
      <c r="A11" s="132">
        <v>8</v>
      </c>
      <c r="B11" s="133">
        <v>70001</v>
      </c>
      <c r="C11" s="134">
        <v>1</v>
      </c>
      <c r="D11" s="134">
        <v>0</v>
      </c>
      <c r="E11" s="144"/>
      <c r="F11" s="144"/>
      <c r="G11" s="134">
        <v>1</v>
      </c>
      <c r="H11" s="144"/>
      <c r="I11" s="134">
        <v>0</v>
      </c>
      <c r="J11" s="134">
        <v>0</v>
      </c>
      <c r="K11" s="134">
        <v>1</v>
      </c>
      <c r="L11" s="134">
        <v>0</v>
      </c>
      <c r="M11" s="134">
        <v>0</v>
      </c>
      <c r="N11" s="134">
        <v>0</v>
      </c>
      <c r="O11" s="144"/>
      <c r="P11" s="134">
        <v>1</v>
      </c>
      <c r="Q11" s="134">
        <v>1</v>
      </c>
      <c r="R11" s="144"/>
      <c r="S11" s="134">
        <v>1</v>
      </c>
      <c r="T11" s="134">
        <v>2</v>
      </c>
      <c r="U11" s="134">
        <v>1</v>
      </c>
      <c r="V11" s="134">
        <v>1</v>
      </c>
      <c r="W11" s="144"/>
      <c r="X11" s="144"/>
      <c r="Y11" s="134">
        <v>0</v>
      </c>
      <c r="Z11" s="144"/>
      <c r="AA11" s="144"/>
      <c r="AB11" s="134">
        <v>10</v>
      </c>
      <c r="AC11" s="135">
        <v>1</v>
      </c>
      <c r="AD11" s="135">
        <v>3</v>
      </c>
      <c r="AE11" s="134" t="s">
        <v>171</v>
      </c>
      <c r="AF11" s="134" t="s">
        <v>178</v>
      </c>
      <c r="AG11" s="134">
        <v>4</v>
      </c>
      <c r="AH11" s="190" t="s">
        <v>68</v>
      </c>
      <c r="AJ11" s="136">
        <v>8</v>
      </c>
      <c r="AK11" s="96">
        <v>80005</v>
      </c>
      <c r="AL11" s="97">
        <v>1</v>
      </c>
      <c r="AM11" s="98"/>
      <c r="AN11" s="98"/>
      <c r="AO11" s="97">
        <v>0</v>
      </c>
      <c r="AP11" s="97">
        <v>0</v>
      </c>
      <c r="AQ11" s="98"/>
      <c r="AR11" s="97">
        <v>0</v>
      </c>
      <c r="AS11" s="97">
        <v>0</v>
      </c>
      <c r="AT11" s="97">
        <v>0</v>
      </c>
      <c r="AU11" s="97">
        <v>0</v>
      </c>
      <c r="AV11" s="97">
        <v>0</v>
      </c>
      <c r="AW11" s="97">
        <v>0</v>
      </c>
      <c r="AX11" s="97">
        <v>2</v>
      </c>
      <c r="AY11" s="97">
        <v>0</v>
      </c>
      <c r="AZ11" s="97">
        <v>0</v>
      </c>
      <c r="BA11" s="97">
        <v>0</v>
      </c>
      <c r="BB11" s="98"/>
      <c r="BC11" s="97">
        <v>0</v>
      </c>
      <c r="BD11" s="97">
        <v>0</v>
      </c>
      <c r="BE11" s="98"/>
      <c r="BF11" s="97">
        <v>1</v>
      </c>
      <c r="BG11" s="97">
        <v>0</v>
      </c>
      <c r="BH11" s="97">
        <v>1</v>
      </c>
      <c r="BI11" s="97">
        <v>0</v>
      </c>
      <c r="BJ11" s="97">
        <v>5</v>
      </c>
      <c r="BK11" s="99">
        <v>2</v>
      </c>
      <c r="BL11" s="99">
        <v>2</v>
      </c>
      <c r="BM11" s="97" t="s">
        <v>279</v>
      </c>
      <c r="BN11" s="97" t="s">
        <v>179</v>
      </c>
      <c r="BO11" s="97">
        <v>3</v>
      </c>
      <c r="BP11" s="14" t="s">
        <v>94</v>
      </c>
      <c r="BR11" s="136">
        <v>8</v>
      </c>
      <c r="BS11" s="96">
        <v>90018</v>
      </c>
      <c r="BT11" s="97">
        <v>0</v>
      </c>
      <c r="BU11" s="97">
        <v>0</v>
      </c>
      <c r="BV11" s="97">
        <v>0</v>
      </c>
      <c r="BW11" s="98"/>
      <c r="BX11" s="97">
        <v>0</v>
      </c>
      <c r="BY11" s="97">
        <v>2</v>
      </c>
      <c r="BZ11" s="97">
        <v>0</v>
      </c>
      <c r="CA11" s="97">
        <v>1</v>
      </c>
      <c r="CB11" s="97">
        <v>0</v>
      </c>
      <c r="CC11" s="97">
        <v>0</v>
      </c>
      <c r="CD11" s="97">
        <v>0</v>
      </c>
      <c r="CE11" s="97">
        <v>0</v>
      </c>
      <c r="CF11" s="97">
        <v>0</v>
      </c>
      <c r="CG11" s="98"/>
      <c r="CH11" s="97">
        <v>0</v>
      </c>
      <c r="CI11" s="97">
        <v>0</v>
      </c>
      <c r="CJ11" s="97">
        <v>2</v>
      </c>
      <c r="CK11" s="97">
        <v>1</v>
      </c>
      <c r="CL11" s="97">
        <v>1</v>
      </c>
      <c r="CM11" s="97">
        <v>0</v>
      </c>
      <c r="CN11" s="97">
        <v>0</v>
      </c>
      <c r="CO11" s="97">
        <v>0</v>
      </c>
      <c r="CP11" s="97">
        <v>7</v>
      </c>
      <c r="CQ11" s="99">
        <v>1</v>
      </c>
      <c r="CR11" s="99">
        <v>2</v>
      </c>
      <c r="CS11" s="97" t="s">
        <v>171</v>
      </c>
      <c r="CT11" s="97" t="s">
        <v>178</v>
      </c>
      <c r="CU11" s="97">
        <v>4</v>
      </c>
      <c r="CV11" s="14" t="s">
        <v>131</v>
      </c>
    </row>
    <row r="12" spans="1:100" x14ac:dyDescent="0.25">
      <c r="A12" s="136">
        <v>9</v>
      </c>
      <c r="B12" s="96">
        <v>70005</v>
      </c>
      <c r="C12" s="97">
        <v>1</v>
      </c>
      <c r="D12" s="97">
        <v>0</v>
      </c>
      <c r="E12" s="97">
        <v>0</v>
      </c>
      <c r="F12" s="97">
        <v>0</v>
      </c>
      <c r="G12" s="97">
        <v>0</v>
      </c>
      <c r="H12" s="97">
        <v>1</v>
      </c>
      <c r="I12" s="97">
        <v>0</v>
      </c>
      <c r="J12" s="97">
        <v>2</v>
      </c>
      <c r="K12" s="97">
        <v>0</v>
      </c>
      <c r="L12" s="97">
        <v>0</v>
      </c>
      <c r="M12" s="97">
        <v>0</v>
      </c>
      <c r="N12" s="97">
        <v>0</v>
      </c>
      <c r="O12" s="97">
        <v>0</v>
      </c>
      <c r="P12" s="97">
        <v>1</v>
      </c>
      <c r="Q12" s="97">
        <v>0</v>
      </c>
      <c r="R12" s="97">
        <v>0</v>
      </c>
      <c r="S12" s="97">
        <v>0</v>
      </c>
      <c r="T12" s="97">
        <v>2</v>
      </c>
      <c r="U12" s="97">
        <v>2</v>
      </c>
      <c r="V12" s="97">
        <v>1</v>
      </c>
      <c r="W12" s="97">
        <v>0</v>
      </c>
      <c r="X12" s="97">
        <v>1</v>
      </c>
      <c r="Y12" s="97">
        <v>0</v>
      </c>
      <c r="Z12" s="97">
        <v>0</v>
      </c>
      <c r="AA12" s="97">
        <v>0</v>
      </c>
      <c r="AB12" s="97">
        <v>11</v>
      </c>
      <c r="AC12" s="99">
        <v>2</v>
      </c>
      <c r="AD12" s="99">
        <v>3</v>
      </c>
      <c r="AE12" s="97" t="s">
        <v>171</v>
      </c>
      <c r="AF12" s="97" t="s">
        <v>178</v>
      </c>
      <c r="AG12" s="97">
        <v>3</v>
      </c>
      <c r="AH12" s="191" t="s">
        <v>72</v>
      </c>
      <c r="AJ12" s="136">
        <v>9</v>
      </c>
      <c r="AK12" s="96">
        <v>80026</v>
      </c>
      <c r="AL12" s="97">
        <v>0</v>
      </c>
      <c r="AM12" s="97">
        <v>0</v>
      </c>
      <c r="AN12" s="98"/>
      <c r="AO12" s="98"/>
      <c r="AP12" s="98"/>
      <c r="AQ12" s="98"/>
      <c r="AR12" s="98"/>
      <c r="AS12" s="97">
        <v>0</v>
      </c>
      <c r="AT12" s="97">
        <v>0</v>
      </c>
      <c r="AU12" s="97">
        <v>0</v>
      </c>
      <c r="AV12" s="98"/>
      <c r="AW12" s="97">
        <v>1</v>
      </c>
      <c r="AX12" s="97">
        <v>0</v>
      </c>
      <c r="AY12" s="97">
        <v>0</v>
      </c>
      <c r="AZ12" s="97">
        <v>0</v>
      </c>
      <c r="BA12" s="97">
        <v>2</v>
      </c>
      <c r="BB12" s="98"/>
      <c r="BC12" s="97">
        <v>0</v>
      </c>
      <c r="BD12" s="97">
        <v>0</v>
      </c>
      <c r="BE12" s="97">
        <v>0</v>
      </c>
      <c r="BF12" s="97">
        <v>1</v>
      </c>
      <c r="BG12" s="97">
        <v>0</v>
      </c>
      <c r="BH12" s="97">
        <v>1</v>
      </c>
      <c r="BI12" s="97">
        <v>0</v>
      </c>
      <c r="BJ12" s="97">
        <v>5</v>
      </c>
      <c r="BK12" s="99">
        <v>2</v>
      </c>
      <c r="BL12" s="99">
        <v>2</v>
      </c>
      <c r="BM12" s="97" t="s">
        <v>281</v>
      </c>
      <c r="BN12" s="97" t="s">
        <v>178</v>
      </c>
      <c r="BO12" s="97">
        <v>4</v>
      </c>
      <c r="BP12" s="14" t="s">
        <v>108</v>
      </c>
      <c r="BR12" s="136">
        <v>9</v>
      </c>
      <c r="BS12" s="96">
        <v>90008</v>
      </c>
      <c r="BT12" s="97">
        <v>2</v>
      </c>
      <c r="BU12" s="97">
        <v>1</v>
      </c>
      <c r="BV12" s="97">
        <v>0</v>
      </c>
      <c r="BW12" s="97">
        <v>0</v>
      </c>
      <c r="BX12" s="97">
        <v>0</v>
      </c>
      <c r="BY12" s="97">
        <v>1</v>
      </c>
      <c r="BZ12" s="97">
        <v>1</v>
      </c>
      <c r="CA12" s="97">
        <v>1</v>
      </c>
      <c r="CB12" s="97">
        <v>0</v>
      </c>
      <c r="CC12" s="97">
        <v>1</v>
      </c>
      <c r="CD12" s="97">
        <v>0</v>
      </c>
      <c r="CE12" s="97">
        <v>0</v>
      </c>
      <c r="CF12" s="97">
        <v>0</v>
      </c>
      <c r="CG12" s="97">
        <v>0</v>
      </c>
      <c r="CH12" s="97">
        <v>0</v>
      </c>
      <c r="CI12" s="97">
        <v>0</v>
      </c>
      <c r="CJ12" s="97">
        <v>0</v>
      </c>
      <c r="CK12" s="97">
        <v>0</v>
      </c>
      <c r="CL12" s="97">
        <v>0</v>
      </c>
      <c r="CM12" s="97">
        <v>1</v>
      </c>
      <c r="CN12" s="97">
        <v>0</v>
      </c>
      <c r="CO12" s="97">
        <v>0</v>
      </c>
      <c r="CP12" s="97">
        <v>8</v>
      </c>
      <c r="CQ12" s="99">
        <v>2</v>
      </c>
      <c r="CR12" s="99">
        <v>2</v>
      </c>
      <c r="CS12" s="97" t="s">
        <v>171</v>
      </c>
      <c r="CT12" s="97" t="s">
        <v>178</v>
      </c>
      <c r="CU12" s="97">
        <v>3</v>
      </c>
      <c r="CV12" s="14" t="s">
        <v>121</v>
      </c>
    </row>
    <row r="13" spans="1:100" ht="15.75" thickBot="1" x14ac:dyDescent="0.3">
      <c r="A13" s="136">
        <v>10</v>
      </c>
      <c r="B13" s="96">
        <v>70021</v>
      </c>
      <c r="C13" s="97">
        <v>0</v>
      </c>
      <c r="D13" s="97">
        <v>0</v>
      </c>
      <c r="E13" s="97">
        <v>0</v>
      </c>
      <c r="F13" s="97">
        <v>0</v>
      </c>
      <c r="G13" s="97">
        <v>1</v>
      </c>
      <c r="H13" s="97">
        <v>0</v>
      </c>
      <c r="I13" s="97">
        <v>0</v>
      </c>
      <c r="J13" s="97">
        <v>1</v>
      </c>
      <c r="K13" s="97">
        <v>1</v>
      </c>
      <c r="L13" s="97">
        <v>1</v>
      </c>
      <c r="M13" s="97">
        <v>1</v>
      </c>
      <c r="N13" s="97">
        <v>1</v>
      </c>
      <c r="O13" s="97">
        <v>0</v>
      </c>
      <c r="P13" s="97">
        <v>0</v>
      </c>
      <c r="Q13" s="97">
        <v>0</v>
      </c>
      <c r="R13" s="97">
        <v>0</v>
      </c>
      <c r="S13" s="97">
        <v>0</v>
      </c>
      <c r="T13" s="97">
        <v>2</v>
      </c>
      <c r="U13" s="97">
        <v>1</v>
      </c>
      <c r="V13" s="97">
        <v>1</v>
      </c>
      <c r="W13" s="97">
        <v>0</v>
      </c>
      <c r="X13" s="97">
        <v>0</v>
      </c>
      <c r="Y13" s="97">
        <v>1</v>
      </c>
      <c r="Z13" s="97">
        <v>0</v>
      </c>
      <c r="AA13" s="97">
        <v>0</v>
      </c>
      <c r="AB13" s="97">
        <v>11</v>
      </c>
      <c r="AC13" s="99">
        <v>1</v>
      </c>
      <c r="AD13" s="99">
        <v>3</v>
      </c>
      <c r="AE13" s="97" t="s">
        <v>171</v>
      </c>
      <c r="AF13" s="97" t="s">
        <v>178</v>
      </c>
      <c r="AG13" s="97">
        <v>3</v>
      </c>
      <c r="AH13" s="191" t="s">
        <v>87</v>
      </c>
      <c r="AJ13" s="136">
        <v>10</v>
      </c>
      <c r="AK13" s="96">
        <v>80030</v>
      </c>
      <c r="AL13" s="97">
        <v>0</v>
      </c>
      <c r="AM13" s="98"/>
      <c r="AN13" s="97">
        <v>1</v>
      </c>
      <c r="AO13" s="98"/>
      <c r="AP13" s="98"/>
      <c r="AQ13" s="98"/>
      <c r="AR13" s="97">
        <v>0</v>
      </c>
      <c r="AS13" s="98"/>
      <c r="AT13" s="98"/>
      <c r="AU13" s="98"/>
      <c r="AV13" s="98"/>
      <c r="AW13" s="97">
        <v>1</v>
      </c>
      <c r="AX13" s="97">
        <v>2</v>
      </c>
      <c r="AY13" s="98"/>
      <c r="AZ13" s="97">
        <v>0</v>
      </c>
      <c r="BA13" s="97">
        <v>0</v>
      </c>
      <c r="BB13" s="98"/>
      <c r="BC13" s="98"/>
      <c r="BD13" s="97">
        <v>0</v>
      </c>
      <c r="BE13" s="98"/>
      <c r="BF13" s="97">
        <v>1</v>
      </c>
      <c r="BG13" s="97">
        <v>0</v>
      </c>
      <c r="BH13" s="97">
        <v>0</v>
      </c>
      <c r="BI13" s="97">
        <v>0</v>
      </c>
      <c r="BJ13" s="97">
        <v>5</v>
      </c>
      <c r="BK13" s="99">
        <v>1</v>
      </c>
      <c r="BL13" s="99">
        <v>2</v>
      </c>
      <c r="BM13" s="97" t="s">
        <v>281</v>
      </c>
      <c r="BN13" s="97" t="s">
        <v>179</v>
      </c>
      <c r="BO13" s="97">
        <v>3</v>
      </c>
      <c r="BP13" s="14" t="s">
        <v>112</v>
      </c>
      <c r="BR13" s="137">
        <v>10</v>
      </c>
      <c r="BS13" s="138">
        <v>90013</v>
      </c>
      <c r="BT13" s="139">
        <v>3</v>
      </c>
      <c r="BU13" s="139">
        <v>0</v>
      </c>
      <c r="BV13" s="139">
        <v>0</v>
      </c>
      <c r="BW13" s="145"/>
      <c r="BX13" s="145"/>
      <c r="BY13" s="139">
        <v>1</v>
      </c>
      <c r="BZ13" s="139">
        <v>0</v>
      </c>
      <c r="CA13" s="139">
        <v>0</v>
      </c>
      <c r="CB13" s="139">
        <v>0</v>
      </c>
      <c r="CC13" s="139">
        <v>0</v>
      </c>
      <c r="CD13" s="145"/>
      <c r="CE13" s="145"/>
      <c r="CF13" s="139">
        <v>0</v>
      </c>
      <c r="CG13" s="145"/>
      <c r="CH13" s="145"/>
      <c r="CI13" s="145"/>
      <c r="CJ13" s="139">
        <v>2</v>
      </c>
      <c r="CK13" s="139">
        <v>1</v>
      </c>
      <c r="CL13" s="139">
        <v>1</v>
      </c>
      <c r="CM13" s="139">
        <v>0</v>
      </c>
      <c r="CN13" s="139">
        <v>0</v>
      </c>
      <c r="CO13" s="139">
        <v>1</v>
      </c>
      <c r="CP13" s="139">
        <v>9</v>
      </c>
      <c r="CQ13" s="141">
        <v>2</v>
      </c>
      <c r="CR13" s="141">
        <v>2</v>
      </c>
      <c r="CS13" s="139" t="s">
        <v>171</v>
      </c>
      <c r="CT13" s="139" t="s">
        <v>179</v>
      </c>
      <c r="CU13" s="139">
        <v>4</v>
      </c>
      <c r="CV13" s="142" t="s">
        <v>126</v>
      </c>
    </row>
    <row r="14" spans="1:100" x14ac:dyDescent="0.25">
      <c r="A14" s="136">
        <v>11</v>
      </c>
      <c r="B14" s="96">
        <v>70015</v>
      </c>
      <c r="C14" s="97">
        <v>0</v>
      </c>
      <c r="D14" s="97">
        <v>0</v>
      </c>
      <c r="E14" s="97">
        <v>0</v>
      </c>
      <c r="F14" s="97">
        <v>0</v>
      </c>
      <c r="G14" s="97">
        <v>0</v>
      </c>
      <c r="H14" s="97">
        <v>2</v>
      </c>
      <c r="I14" s="97">
        <v>1</v>
      </c>
      <c r="J14" s="97">
        <v>2</v>
      </c>
      <c r="K14" s="97">
        <v>1</v>
      </c>
      <c r="L14" s="97">
        <v>1</v>
      </c>
      <c r="M14" s="97">
        <v>2</v>
      </c>
      <c r="N14" s="97">
        <v>0</v>
      </c>
      <c r="O14" s="97">
        <v>0</v>
      </c>
      <c r="P14" s="97">
        <v>1</v>
      </c>
      <c r="Q14" s="97">
        <v>0</v>
      </c>
      <c r="R14" s="97">
        <v>0</v>
      </c>
      <c r="S14" s="97">
        <v>1</v>
      </c>
      <c r="T14" s="97">
        <v>1</v>
      </c>
      <c r="U14" s="97">
        <v>0</v>
      </c>
      <c r="V14" s="97">
        <v>0</v>
      </c>
      <c r="W14" s="97">
        <v>0</v>
      </c>
      <c r="X14" s="97">
        <v>0</v>
      </c>
      <c r="Y14" s="97">
        <v>0</v>
      </c>
      <c r="Z14" s="97">
        <v>0</v>
      </c>
      <c r="AA14" s="97">
        <v>0</v>
      </c>
      <c r="AB14" s="97">
        <v>12</v>
      </c>
      <c r="AC14" s="99">
        <v>2</v>
      </c>
      <c r="AD14" s="99">
        <v>3</v>
      </c>
      <c r="AE14" s="97" t="s">
        <v>171</v>
      </c>
      <c r="AF14" s="97" t="s">
        <v>178</v>
      </c>
      <c r="AG14" s="97">
        <v>4</v>
      </c>
      <c r="AH14" s="191" t="s">
        <v>81</v>
      </c>
      <c r="AJ14" s="136">
        <v>11</v>
      </c>
      <c r="AK14" s="96">
        <v>80032</v>
      </c>
      <c r="AL14" s="97">
        <v>0</v>
      </c>
      <c r="AM14" s="98"/>
      <c r="AN14" s="97">
        <v>1</v>
      </c>
      <c r="AO14" s="98"/>
      <c r="AP14" s="98"/>
      <c r="AQ14" s="98"/>
      <c r="AR14" s="98"/>
      <c r="AS14" s="98"/>
      <c r="AT14" s="97">
        <v>1</v>
      </c>
      <c r="AU14" s="98"/>
      <c r="AV14" s="98"/>
      <c r="AW14" s="97">
        <v>1</v>
      </c>
      <c r="AX14" s="97">
        <v>0</v>
      </c>
      <c r="AY14" s="98"/>
      <c r="AZ14" s="97">
        <v>0</v>
      </c>
      <c r="BA14" s="98"/>
      <c r="BB14" s="98"/>
      <c r="BC14" s="97">
        <v>0</v>
      </c>
      <c r="BD14" s="97">
        <v>0</v>
      </c>
      <c r="BE14" s="98"/>
      <c r="BF14" s="97">
        <v>1</v>
      </c>
      <c r="BG14" s="97">
        <v>0</v>
      </c>
      <c r="BH14" s="97">
        <v>1</v>
      </c>
      <c r="BI14" s="97">
        <v>0</v>
      </c>
      <c r="BJ14" s="97">
        <v>5</v>
      </c>
      <c r="BK14" s="99">
        <v>2</v>
      </c>
      <c r="BL14" s="99">
        <v>2</v>
      </c>
      <c r="BM14" s="97" t="s">
        <v>281</v>
      </c>
      <c r="BN14" s="97" t="s">
        <v>179</v>
      </c>
      <c r="BO14" s="97">
        <v>3</v>
      </c>
      <c r="BP14" s="14" t="s">
        <v>113</v>
      </c>
      <c r="BR14" s="132">
        <v>11</v>
      </c>
      <c r="BS14" s="133">
        <v>90001</v>
      </c>
      <c r="BT14" s="134">
        <v>0</v>
      </c>
      <c r="BU14" s="134">
        <v>0</v>
      </c>
      <c r="BV14" s="134">
        <v>0</v>
      </c>
      <c r="BW14" s="134">
        <v>0</v>
      </c>
      <c r="BX14" s="134">
        <v>2</v>
      </c>
      <c r="BY14" s="134">
        <v>2</v>
      </c>
      <c r="BZ14" s="134">
        <v>0</v>
      </c>
      <c r="CA14" s="134">
        <v>1</v>
      </c>
      <c r="CB14" s="134">
        <v>0</v>
      </c>
      <c r="CC14" s="134">
        <v>2</v>
      </c>
      <c r="CD14" s="134">
        <v>0</v>
      </c>
      <c r="CE14" s="134">
        <v>0</v>
      </c>
      <c r="CF14" s="134">
        <v>0</v>
      </c>
      <c r="CG14" s="134">
        <v>0</v>
      </c>
      <c r="CH14" s="134">
        <v>0</v>
      </c>
      <c r="CI14" s="134">
        <v>0</v>
      </c>
      <c r="CJ14" s="134">
        <v>2</v>
      </c>
      <c r="CK14" s="134">
        <v>1</v>
      </c>
      <c r="CL14" s="134">
        <v>1</v>
      </c>
      <c r="CM14" s="134">
        <v>0</v>
      </c>
      <c r="CN14" s="134">
        <v>0</v>
      </c>
      <c r="CO14" s="134">
        <v>2</v>
      </c>
      <c r="CP14" s="134">
        <v>13</v>
      </c>
      <c r="CQ14" s="135">
        <v>1</v>
      </c>
      <c r="CR14" s="135">
        <v>3</v>
      </c>
      <c r="CS14" s="134" t="s">
        <v>171</v>
      </c>
      <c r="CT14" s="134" t="s">
        <v>178</v>
      </c>
      <c r="CU14" s="134">
        <v>5</v>
      </c>
      <c r="CV14" s="44" t="s">
        <v>114</v>
      </c>
    </row>
    <row r="15" spans="1:100" x14ac:dyDescent="0.25">
      <c r="A15" s="136">
        <v>12</v>
      </c>
      <c r="B15" s="96">
        <v>70004</v>
      </c>
      <c r="C15" s="97">
        <v>0</v>
      </c>
      <c r="D15" s="97">
        <v>0</v>
      </c>
      <c r="E15" s="98"/>
      <c r="F15" s="98"/>
      <c r="G15" s="98"/>
      <c r="H15" s="97">
        <v>1</v>
      </c>
      <c r="I15" s="97">
        <v>1</v>
      </c>
      <c r="J15" s="97">
        <v>2</v>
      </c>
      <c r="K15" s="97">
        <v>1</v>
      </c>
      <c r="L15" s="97">
        <v>1</v>
      </c>
      <c r="M15" s="97">
        <v>1</v>
      </c>
      <c r="N15" s="97">
        <v>1</v>
      </c>
      <c r="O15" s="97">
        <v>0</v>
      </c>
      <c r="P15" s="97">
        <v>1</v>
      </c>
      <c r="Q15" s="97">
        <v>0</v>
      </c>
      <c r="R15" s="98"/>
      <c r="S15" s="97">
        <v>1</v>
      </c>
      <c r="T15" s="97">
        <v>1</v>
      </c>
      <c r="U15" s="97">
        <v>0</v>
      </c>
      <c r="V15" s="97">
        <v>0</v>
      </c>
      <c r="W15" s="97">
        <v>0</v>
      </c>
      <c r="X15" s="97">
        <v>0</v>
      </c>
      <c r="Y15" s="97">
        <v>1</v>
      </c>
      <c r="Z15" s="97">
        <v>1</v>
      </c>
      <c r="AA15" s="97">
        <v>0</v>
      </c>
      <c r="AB15" s="97">
        <v>13</v>
      </c>
      <c r="AC15" s="99">
        <v>2</v>
      </c>
      <c r="AD15" s="99">
        <v>3</v>
      </c>
      <c r="AE15" s="97" t="s">
        <v>171</v>
      </c>
      <c r="AF15" s="97" t="s">
        <v>179</v>
      </c>
      <c r="AG15" s="97">
        <v>4</v>
      </c>
      <c r="AH15" s="191" t="s">
        <v>71</v>
      </c>
      <c r="AJ15" s="136">
        <v>12</v>
      </c>
      <c r="AK15" s="96">
        <v>80012</v>
      </c>
      <c r="AL15" s="97">
        <v>0</v>
      </c>
      <c r="AM15" s="97">
        <v>0</v>
      </c>
      <c r="AN15" s="97">
        <v>0</v>
      </c>
      <c r="AO15" s="98"/>
      <c r="AP15" s="97">
        <v>0</v>
      </c>
      <c r="AQ15" s="97">
        <v>0</v>
      </c>
      <c r="AR15" s="97">
        <v>0</v>
      </c>
      <c r="AS15" s="97">
        <v>0</v>
      </c>
      <c r="AT15" s="97">
        <v>0</v>
      </c>
      <c r="AU15" s="97">
        <v>0</v>
      </c>
      <c r="AV15" s="97">
        <v>0</v>
      </c>
      <c r="AW15" s="97">
        <v>1</v>
      </c>
      <c r="AX15" s="97">
        <v>2</v>
      </c>
      <c r="AY15" s="97">
        <v>0</v>
      </c>
      <c r="AZ15" s="97">
        <v>0</v>
      </c>
      <c r="BA15" s="97">
        <v>1</v>
      </c>
      <c r="BB15" s="98"/>
      <c r="BC15" s="97">
        <v>0</v>
      </c>
      <c r="BD15" s="97">
        <v>1</v>
      </c>
      <c r="BE15" s="98"/>
      <c r="BF15" s="97">
        <v>1</v>
      </c>
      <c r="BG15" s="97">
        <v>0</v>
      </c>
      <c r="BH15" s="97">
        <v>0</v>
      </c>
      <c r="BI15" s="97">
        <v>0</v>
      </c>
      <c r="BJ15" s="97">
        <v>6</v>
      </c>
      <c r="BK15" s="99">
        <v>2</v>
      </c>
      <c r="BL15" s="99">
        <v>2</v>
      </c>
      <c r="BM15" s="97" t="s">
        <v>279</v>
      </c>
      <c r="BN15" s="97" t="s">
        <v>178</v>
      </c>
      <c r="BO15" s="97">
        <v>5</v>
      </c>
      <c r="BP15" s="14" t="s">
        <v>101</v>
      </c>
      <c r="BR15" s="136">
        <v>12</v>
      </c>
      <c r="BS15" s="96">
        <v>90002</v>
      </c>
      <c r="BT15" s="97">
        <v>2</v>
      </c>
      <c r="BU15" s="97">
        <v>0</v>
      </c>
      <c r="BV15" s="97">
        <v>0</v>
      </c>
      <c r="BW15" s="97">
        <v>0</v>
      </c>
      <c r="BX15" s="97">
        <v>1</v>
      </c>
      <c r="BY15" s="97">
        <v>1</v>
      </c>
      <c r="BZ15" s="97">
        <v>2</v>
      </c>
      <c r="CA15" s="97">
        <v>0</v>
      </c>
      <c r="CB15" s="97">
        <v>1</v>
      </c>
      <c r="CC15" s="97">
        <v>0</v>
      </c>
      <c r="CD15" s="97">
        <v>1</v>
      </c>
      <c r="CE15" s="97">
        <v>0</v>
      </c>
      <c r="CF15" s="97">
        <v>0</v>
      </c>
      <c r="CG15" s="98"/>
      <c r="CH15" s="97">
        <v>0</v>
      </c>
      <c r="CI15" s="97">
        <v>0</v>
      </c>
      <c r="CJ15" s="97">
        <v>2</v>
      </c>
      <c r="CK15" s="97">
        <v>1</v>
      </c>
      <c r="CL15" s="97">
        <v>1</v>
      </c>
      <c r="CM15" s="97">
        <v>1</v>
      </c>
      <c r="CN15" s="98"/>
      <c r="CO15" s="98"/>
      <c r="CP15" s="97">
        <v>13</v>
      </c>
      <c r="CQ15" s="99">
        <v>2</v>
      </c>
      <c r="CR15" s="99">
        <v>3</v>
      </c>
      <c r="CS15" s="97" t="s">
        <v>171</v>
      </c>
      <c r="CT15" s="97" t="s">
        <v>178</v>
      </c>
      <c r="CU15" s="97">
        <v>5</v>
      </c>
      <c r="CV15" s="14" t="s">
        <v>115</v>
      </c>
    </row>
    <row r="16" spans="1:100" x14ac:dyDescent="0.25">
      <c r="A16" s="136">
        <v>13</v>
      </c>
      <c r="B16" s="96">
        <v>70017</v>
      </c>
      <c r="C16" s="97">
        <v>1</v>
      </c>
      <c r="D16" s="97">
        <v>0</v>
      </c>
      <c r="E16" s="97">
        <v>0</v>
      </c>
      <c r="F16" s="97">
        <v>0</v>
      </c>
      <c r="G16" s="98"/>
      <c r="H16" s="97">
        <v>0</v>
      </c>
      <c r="I16" s="97">
        <v>1</v>
      </c>
      <c r="J16" s="97">
        <v>0</v>
      </c>
      <c r="K16" s="97">
        <v>1</v>
      </c>
      <c r="L16" s="97">
        <v>1</v>
      </c>
      <c r="M16" s="97">
        <v>1</v>
      </c>
      <c r="N16" s="97">
        <v>0</v>
      </c>
      <c r="O16" s="97">
        <v>0</v>
      </c>
      <c r="P16" s="97">
        <v>0</v>
      </c>
      <c r="Q16" s="97">
        <v>0</v>
      </c>
      <c r="R16" s="97">
        <v>0</v>
      </c>
      <c r="S16" s="97">
        <v>1</v>
      </c>
      <c r="T16" s="97">
        <v>2</v>
      </c>
      <c r="U16" s="97">
        <v>2</v>
      </c>
      <c r="V16" s="97">
        <v>1</v>
      </c>
      <c r="W16" s="97">
        <v>1</v>
      </c>
      <c r="X16" s="97">
        <v>1</v>
      </c>
      <c r="Y16" s="97">
        <v>1</v>
      </c>
      <c r="Z16" s="97">
        <v>1</v>
      </c>
      <c r="AA16" s="97">
        <v>0</v>
      </c>
      <c r="AB16" s="97">
        <v>15</v>
      </c>
      <c r="AC16" s="99">
        <v>1</v>
      </c>
      <c r="AD16" s="99">
        <v>3</v>
      </c>
      <c r="AE16" s="97" t="s">
        <v>171</v>
      </c>
      <c r="AF16" s="97" t="s">
        <v>178</v>
      </c>
      <c r="AG16" s="97">
        <v>4</v>
      </c>
      <c r="AH16" s="191" t="s">
        <v>83</v>
      </c>
      <c r="AJ16" s="136">
        <v>13</v>
      </c>
      <c r="AK16" s="96">
        <v>80021</v>
      </c>
      <c r="AL16" s="97">
        <v>2</v>
      </c>
      <c r="AM16" s="98"/>
      <c r="AN16" s="98"/>
      <c r="AO16" s="98"/>
      <c r="AP16" s="98"/>
      <c r="AQ16" s="98"/>
      <c r="AR16" s="97">
        <v>2</v>
      </c>
      <c r="AS16" s="98"/>
      <c r="AT16" s="98"/>
      <c r="AU16" s="98"/>
      <c r="AV16" s="98"/>
      <c r="AW16" s="98"/>
      <c r="AX16" s="97">
        <v>0</v>
      </c>
      <c r="AY16" s="98"/>
      <c r="AZ16" s="98"/>
      <c r="BA16" s="97">
        <v>0</v>
      </c>
      <c r="BB16" s="98"/>
      <c r="BC16" s="98"/>
      <c r="BD16" s="97">
        <v>0</v>
      </c>
      <c r="BE16" s="98"/>
      <c r="BF16" s="97">
        <v>1</v>
      </c>
      <c r="BG16" s="97">
        <v>0</v>
      </c>
      <c r="BH16" s="97">
        <v>1</v>
      </c>
      <c r="BI16" s="97">
        <v>0</v>
      </c>
      <c r="BJ16" s="97">
        <v>6</v>
      </c>
      <c r="BK16" s="99">
        <v>1</v>
      </c>
      <c r="BL16" s="99">
        <v>2</v>
      </c>
      <c r="BM16" s="97" t="s">
        <v>281</v>
      </c>
      <c r="BN16" s="97" t="s">
        <v>179</v>
      </c>
      <c r="BO16" s="97">
        <v>3</v>
      </c>
      <c r="BP16" s="14" t="s">
        <v>103</v>
      </c>
      <c r="BR16" s="136">
        <v>13</v>
      </c>
      <c r="BS16" s="96">
        <v>90015</v>
      </c>
      <c r="BT16" s="97">
        <v>0</v>
      </c>
      <c r="BU16" s="97">
        <v>0</v>
      </c>
      <c r="BV16" s="98"/>
      <c r="BW16" s="98"/>
      <c r="BX16" s="97">
        <v>1</v>
      </c>
      <c r="BY16" s="97">
        <v>1</v>
      </c>
      <c r="BZ16" s="97">
        <v>2</v>
      </c>
      <c r="CA16" s="97">
        <v>0</v>
      </c>
      <c r="CB16" s="97">
        <v>0</v>
      </c>
      <c r="CC16" s="97">
        <v>0</v>
      </c>
      <c r="CD16" s="98"/>
      <c r="CE16" s="97">
        <v>0</v>
      </c>
      <c r="CF16" s="97">
        <v>1</v>
      </c>
      <c r="CG16" s="97">
        <v>2</v>
      </c>
      <c r="CH16" s="97">
        <v>1</v>
      </c>
      <c r="CI16" s="97">
        <v>0</v>
      </c>
      <c r="CJ16" s="97">
        <v>2</v>
      </c>
      <c r="CK16" s="97">
        <v>1</v>
      </c>
      <c r="CL16" s="97">
        <v>1</v>
      </c>
      <c r="CM16" s="97">
        <v>1</v>
      </c>
      <c r="CN16" s="97">
        <v>0</v>
      </c>
      <c r="CO16" s="97">
        <v>0</v>
      </c>
      <c r="CP16" s="97">
        <v>13</v>
      </c>
      <c r="CQ16" s="99">
        <v>2</v>
      </c>
      <c r="CR16" s="99">
        <v>3</v>
      </c>
      <c r="CS16" s="97" t="s">
        <v>171</v>
      </c>
      <c r="CT16" s="97" t="s">
        <v>179</v>
      </c>
      <c r="CU16" s="97">
        <v>5</v>
      </c>
      <c r="CV16" s="14" t="s">
        <v>128</v>
      </c>
    </row>
    <row r="17" spans="1:100" x14ac:dyDescent="0.25">
      <c r="A17" s="136">
        <v>14</v>
      </c>
      <c r="B17" s="96">
        <v>70020</v>
      </c>
      <c r="C17" s="97">
        <v>1</v>
      </c>
      <c r="D17" s="97">
        <v>0</v>
      </c>
      <c r="E17" s="97">
        <v>0</v>
      </c>
      <c r="F17" s="97">
        <v>0</v>
      </c>
      <c r="G17" s="97">
        <v>0</v>
      </c>
      <c r="H17" s="97">
        <v>0</v>
      </c>
      <c r="I17" s="97">
        <v>0</v>
      </c>
      <c r="J17" s="97">
        <v>1</v>
      </c>
      <c r="K17" s="97">
        <v>0</v>
      </c>
      <c r="L17" s="97">
        <v>0</v>
      </c>
      <c r="M17" s="97">
        <v>0</v>
      </c>
      <c r="N17" s="97">
        <v>1</v>
      </c>
      <c r="O17" s="97">
        <v>1</v>
      </c>
      <c r="P17" s="97">
        <v>1</v>
      </c>
      <c r="Q17" s="97">
        <v>0</v>
      </c>
      <c r="R17" s="97">
        <v>0</v>
      </c>
      <c r="S17" s="97">
        <v>1</v>
      </c>
      <c r="T17" s="97">
        <v>2</v>
      </c>
      <c r="U17" s="97">
        <v>2</v>
      </c>
      <c r="V17" s="97">
        <v>1</v>
      </c>
      <c r="W17" s="97">
        <v>1</v>
      </c>
      <c r="X17" s="97">
        <v>1</v>
      </c>
      <c r="Y17" s="97">
        <v>1</v>
      </c>
      <c r="Z17" s="97">
        <v>1</v>
      </c>
      <c r="AA17" s="97">
        <v>2</v>
      </c>
      <c r="AB17" s="97">
        <v>17</v>
      </c>
      <c r="AC17" s="99">
        <v>2</v>
      </c>
      <c r="AD17" s="99">
        <v>3</v>
      </c>
      <c r="AE17" s="97" t="s">
        <v>171</v>
      </c>
      <c r="AF17" s="97" t="s">
        <v>179</v>
      </c>
      <c r="AG17" s="97">
        <v>4</v>
      </c>
      <c r="AH17" s="191" t="s">
        <v>86</v>
      </c>
      <c r="AJ17" s="136">
        <v>14</v>
      </c>
      <c r="AK17" s="96">
        <v>80022</v>
      </c>
      <c r="AL17" s="97">
        <v>1</v>
      </c>
      <c r="AM17" s="98"/>
      <c r="AN17" s="98"/>
      <c r="AO17" s="97">
        <v>0</v>
      </c>
      <c r="AP17" s="98"/>
      <c r="AQ17" s="98"/>
      <c r="AR17" s="98"/>
      <c r="AS17" s="98"/>
      <c r="AT17" s="98"/>
      <c r="AU17" s="98"/>
      <c r="AV17" s="98"/>
      <c r="AW17" s="98"/>
      <c r="AX17" s="97">
        <v>0</v>
      </c>
      <c r="AY17" s="98"/>
      <c r="AZ17" s="97">
        <v>2</v>
      </c>
      <c r="BA17" s="97">
        <v>1</v>
      </c>
      <c r="BB17" s="98"/>
      <c r="BC17" s="97">
        <v>0</v>
      </c>
      <c r="BD17" s="97">
        <v>0</v>
      </c>
      <c r="BE17" s="98"/>
      <c r="BF17" s="97">
        <v>1</v>
      </c>
      <c r="BG17" s="97">
        <v>0</v>
      </c>
      <c r="BH17" s="97">
        <v>1</v>
      </c>
      <c r="BI17" s="97">
        <v>0</v>
      </c>
      <c r="BJ17" s="97">
        <v>6</v>
      </c>
      <c r="BK17" s="99">
        <v>1</v>
      </c>
      <c r="BL17" s="99">
        <v>2</v>
      </c>
      <c r="BM17" s="97" t="s">
        <v>281</v>
      </c>
      <c r="BN17" s="97" t="s">
        <v>178</v>
      </c>
      <c r="BO17" s="97">
        <v>3</v>
      </c>
      <c r="BP17" s="14" t="s">
        <v>104</v>
      </c>
      <c r="BR17" s="136">
        <v>14</v>
      </c>
      <c r="BS17" s="96">
        <v>90003</v>
      </c>
      <c r="BT17" s="97">
        <v>1</v>
      </c>
      <c r="BU17" s="97">
        <v>0</v>
      </c>
      <c r="BV17" s="97">
        <v>0</v>
      </c>
      <c r="BW17" s="97">
        <v>2</v>
      </c>
      <c r="BX17" s="97">
        <v>0</v>
      </c>
      <c r="BY17" s="97">
        <v>1</v>
      </c>
      <c r="BZ17" s="97">
        <v>1</v>
      </c>
      <c r="CA17" s="97">
        <v>0</v>
      </c>
      <c r="CB17" s="97">
        <v>2</v>
      </c>
      <c r="CC17" s="97">
        <v>0</v>
      </c>
      <c r="CD17" s="97">
        <v>0</v>
      </c>
      <c r="CE17" s="97">
        <v>0</v>
      </c>
      <c r="CF17" s="97">
        <v>1</v>
      </c>
      <c r="CG17" s="97">
        <v>0</v>
      </c>
      <c r="CH17" s="97">
        <v>0</v>
      </c>
      <c r="CI17" s="97">
        <v>0</v>
      </c>
      <c r="CJ17" s="97">
        <v>2</v>
      </c>
      <c r="CK17" s="97">
        <v>1</v>
      </c>
      <c r="CL17" s="97">
        <v>1</v>
      </c>
      <c r="CM17" s="97">
        <v>1</v>
      </c>
      <c r="CN17" s="97">
        <v>2</v>
      </c>
      <c r="CO17" s="97">
        <v>3</v>
      </c>
      <c r="CP17" s="97">
        <v>18</v>
      </c>
      <c r="CQ17" s="99">
        <v>2</v>
      </c>
      <c r="CR17" s="99">
        <v>3</v>
      </c>
      <c r="CS17" s="97" t="s">
        <v>171</v>
      </c>
      <c r="CT17" s="97" t="s">
        <v>178</v>
      </c>
      <c r="CU17" s="97">
        <v>4</v>
      </c>
      <c r="CV17" s="14" t="s">
        <v>116</v>
      </c>
    </row>
    <row r="18" spans="1:100" x14ac:dyDescent="0.25">
      <c r="A18" s="136">
        <v>15</v>
      </c>
      <c r="B18" s="96">
        <v>70003</v>
      </c>
      <c r="C18" s="97">
        <v>1</v>
      </c>
      <c r="D18" s="97">
        <v>0</v>
      </c>
      <c r="E18" s="97">
        <v>0</v>
      </c>
      <c r="F18" s="97">
        <v>0</v>
      </c>
      <c r="G18" s="97">
        <v>0</v>
      </c>
      <c r="H18" s="97">
        <v>1</v>
      </c>
      <c r="I18" s="97">
        <v>0</v>
      </c>
      <c r="J18" s="97">
        <v>2</v>
      </c>
      <c r="K18" s="97">
        <v>1</v>
      </c>
      <c r="L18" s="97">
        <v>1</v>
      </c>
      <c r="M18" s="97">
        <v>2</v>
      </c>
      <c r="N18" s="97">
        <v>0</v>
      </c>
      <c r="O18" s="97">
        <v>1</v>
      </c>
      <c r="P18" s="97">
        <v>1</v>
      </c>
      <c r="Q18" s="97">
        <v>1</v>
      </c>
      <c r="R18" s="97">
        <v>1</v>
      </c>
      <c r="S18" s="97">
        <v>1</v>
      </c>
      <c r="T18" s="97">
        <v>2</v>
      </c>
      <c r="U18" s="97">
        <v>2</v>
      </c>
      <c r="V18" s="98"/>
      <c r="W18" s="98"/>
      <c r="X18" s="98"/>
      <c r="Y18" s="97">
        <v>0</v>
      </c>
      <c r="Z18" s="97">
        <v>1</v>
      </c>
      <c r="AA18" s="97">
        <v>0</v>
      </c>
      <c r="AB18" s="97">
        <v>18</v>
      </c>
      <c r="AC18" s="99">
        <v>2</v>
      </c>
      <c r="AD18" s="99">
        <v>3</v>
      </c>
      <c r="AE18" s="97" t="s">
        <v>171</v>
      </c>
      <c r="AF18" s="97" t="s">
        <v>178</v>
      </c>
      <c r="AG18" s="97">
        <v>4</v>
      </c>
      <c r="AH18" s="191" t="s">
        <v>70</v>
      </c>
      <c r="AJ18" s="136">
        <v>15</v>
      </c>
      <c r="AK18" s="96">
        <v>80010</v>
      </c>
      <c r="AL18" s="97">
        <v>1</v>
      </c>
      <c r="AM18" s="98"/>
      <c r="AN18" s="97">
        <v>0</v>
      </c>
      <c r="AO18" s="98"/>
      <c r="AP18" s="97">
        <v>0</v>
      </c>
      <c r="AQ18" s="97">
        <v>0</v>
      </c>
      <c r="AR18" s="98"/>
      <c r="AS18" s="98"/>
      <c r="AT18" s="98"/>
      <c r="AU18" s="97">
        <v>0</v>
      </c>
      <c r="AV18" s="97">
        <v>0</v>
      </c>
      <c r="AW18" s="97">
        <v>0</v>
      </c>
      <c r="AX18" s="97">
        <v>2</v>
      </c>
      <c r="AY18" s="97">
        <v>0</v>
      </c>
      <c r="AZ18" s="97">
        <v>0</v>
      </c>
      <c r="BA18" s="97">
        <v>2</v>
      </c>
      <c r="BB18" s="98"/>
      <c r="BC18" s="97">
        <v>0</v>
      </c>
      <c r="BD18" s="97">
        <v>1</v>
      </c>
      <c r="BE18" s="97">
        <v>0</v>
      </c>
      <c r="BF18" s="97">
        <v>1</v>
      </c>
      <c r="BG18" s="97">
        <v>0</v>
      </c>
      <c r="BH18" s="97">
        <v>0</v>
      </c>
      <c r="BI18" s="97">
        <v>0</v>
      </c>
      <c r="BJ18" s="97">
        <v>7</v>
      </c>
      <c r="BK18" s="99">
        <v>2</v>
      </c>
      <c r="BL18" s="99">
        <v>2</v>
      </c>
      <c r="BM18" s="97" t="s">
        <v>279</v>
      </c>
      <c r="BN18" s="97" t="s">
        <v>178</v>
      </c>
      <c r="BO18" s="97">
        <v>4</v>
      </c>
      <c r="BP18" s="14" t="s">
        <v>99</v>
      </c>
      <c r="BR18" s="136">
        <v>15</v>
      </c>
      <c r="BS18" s="96">
        <v>90006</v>
      </c>
      <c r="BT18" s="97">
        <v>3</v>
      </c>
      <c r="BU18" s="97">
        <v>1</v>
      </c>
      <c r="BV18" s="97">
        <v>1</v>
      </c>
      <c r="BW18" s="97">
        <v>0</v>
      </c>
      <c r="BX18" s="97">
        <v>0</v>
      </c>
      <c r="BY18" s="97">
        <v>2</v>
      </c>
      <c r="BZ18" s="97">
        <v>1</v>
      </c>
      <c r="CA18" s="97">
        <v>1</v>
      </c>
      <c r="CB18" s="97">
        <v>1</v>
      </c>
      <c r="CC18" s="97">
        <v>2</v>
      </c>
      <c r="CD18" s="97">
        <v>0</v>
      </c>
      <c r="CE18" s="97">
        <v>0</v>
      </c>
      <c r="CF18" s="97">
        <v>1</v>
      </c>
      <c r="CG18" s="97">
        <v>0</v>
      </c>
      <c r="CH18" s="97">
        <v>0</v>
      </c>
      <c r="CI18" s="97">
        <v>0</v>
      </c>
      <c r="CJ18" s="97">
        <v>1</v>
      </c>
      <c r="CK18" s="97">
        <v>1</v>
      </c>
      <c r="CL18" s="97">
        <v>1</v>
      </c>
      <c r="CM18" s="97">
        <v>0</v>
      </c>
      <c r="CN18" s="97">
        <v>2</v>
      </c>
      <c r="CO18" s="97">
        <v>0</v>
      </c>
      <c r="CP18" s="97">
        <v>18</v>
      </c>
      <c r="CQ18" s="99">
        <v>2</v>
      </c>
      <c r="CR18" s="99">
        <v>3</v>
      </c>
      <c r="CS18" s="97" t="s">
        <v>171</v>
      </c>
      <c r="CT18" s="97" t="s">
        <v>179</v>
      </c>
      <c r="CU18" s="97">
        <v>4</v>
      </c>
      <c r="CV18" s="14" t="s">
        <v>119</v>
      </c>
    </row>
    <row r="19" spans="1:100" x14ac:dyDescent="0.25">
      <c r="A19" s="136">
        <v>16</v>
      </c>
      <c r="B19" s="96">
        <v>70012</v>
      </c>
      <c r="C19" s="97">
        <v>0</v>
      </c>
      <c r="D19" s="97">
        <v>1</v>
      </c>
      <c r="E19" s="97">
        <v>0</v>
      </c>
      <c r="F19" s="97">
        <v>0</v>
      </c>
      <c r="G19" s="97">
        <v>0</v>
      </c>
      <c r="H19" s="97">
        <v>2</v>
      </c>
      <c r="I19" s="97">
        <v>1</v>
      </c>
      <c r="J19" s="97">
        <v>2</v>
      </c>
      <c r="K19" s="97">
        <v>1</v>
      </c>
      <c r="L19" s="97">
        <v>1</v>
      </c>
      <c r="M19" s="97">
        <v>1</v>
      </c>
      <c r="N19" s="97">
        <v>1</v>
      </c>
      <c r="O19" s="97">
        <v>1</v>
      </c>
      <c r="P19" s="97">
        <v>2</v>
      </c>
      <c r="Q19" s="97">
        <v>1</v>
      </c>
      <c r="R19" s="97">
        <v>0</v>
      </c>
      <c r="S19" s="97">
        <v>0</v>
      </c>
      <c r="T19" s="97">
        <v>2</v>
      </c>
      <c r="U19" s="97">
        <v>2</v>
      </c>
      <c r="V19" s="97">
        <v>0</v>
      </c>
      <c r="W19" s="97">
        <v>0</v>
      </c>
      <c r="X19" s="97">
        <v>0</v>
      </c>
      <c r="Y19" s="97">
        <v>0</v>
      </c>
      <c r="Z19" s="98"/>
      <c r="AA19" s="98"/>
      <c r="AB19" s="97">
        <v>18</v>
      </c>
      <c r="AC19" s="99">
        <v>2</v>
      </c>
      <c r="AD19" s="99">
        <v>3</v>
      </c>
      <c r="AE19" s="97" t="s">
        <v>171</v>
      </c>
      <c r="AF19" s="97" t="s">
        <v>179</v>
      </c>
      <c r="AG19" s="97">
        <v>4</v>
      </c>
      <c r="AH19" s="191" t="s">
        <v>0</v>
      </c>
      <c r="AJ19" s="136">
        <v>16</v>
      </c>
      <c r="AK19" s="96">
        <v>80024</v>
      </c>
      <c r="AL19" s="97">
        <v>2</v>
      </c>
      <c r="AM19" s="98"/>
      <c r="AN19" s="98"/>
      <c r="AO19" s="98"/>
      <c r="AP19" s="98"/>
      <c r="AQ19" s="98"/>
      <c r="AR19" s="97">
        <v>1</v>
      </c>
      <c r="AS19" s="97">
        <v>0</v>
      </c>
      <c r="AT19" s="98"/>
      <c r="AU19" s="98"/>
      <c r="AV19" s="98"/>
      <c r="AW19" s="97">
        <v>1</v>
      </c>
      <c r="AX19" s="97">
        <v>0</v>
      </c>
      <c r="AY19" s="97">
        <v>0</v>
      </c>
      <c r="AZ19" s="97">
        <v>1</v>
      </c>
      <c r="BA19" s="97">
        <v>0</v>
      </c>
      <c r="BB19" s="98"/>
      <c r="BC19" s="97">
        <v>0</v>
      </c>
      <c r="BD19" s="97">
        <v>1</v>
      </c>
      <c r="BE19" s="98"/>
      <c r="BF19" s="97">
        <v>1</v>
      </c>
      <c r="BG19" s="97">
        <v>0</v>
      </c>
      <c r="BH19" s="97">
        <v>0</v>
      </c>
      <c r="BI19" s="97">
        <v>0</v>
      </c>
      <c r="BJ19" s="97">
        <v>7</v>
      </c>
      <c r="BK19" s="99">
        <v>1</v>
      </c>
      <c r="BL19" s="99">
        <v>2</v>
      </c>
      <c r="BM19" s="97" t="s">
        <v>281</v>
      </c>
      <c r="BN19" s="97" t="s">
        <v>179</v>
      </c>
      <c r="BO19" s="97">
        <v>4</v>
      </c>
      <c r="BP19" s="14" t="s">
        <v>106</v>
      </c>
      <c r="BR19" s="136">
        <v>16</v>
      </c>
      <c r="BS19" s="96">
        <v>90007</v>
      </c>
      <c r="BT19" s="97">
        <v>3</v>
      </c>
      <c r="BU19" s="97">
        <v>0</v>
      </c>
      <c r="BV19" s="97">
        <v>2</v>
      </c>
      <c r="BW19" s="97">
        <v>1</v>
      </c>
      <c r="BX19" s="97">
        <v>1</v>
      </c>
      <c r="BY19" s="97">
        <v>2</v>
      </c>
      <c r="BZ19" s="97">
        <v>0</v>
      </c>
      <c r="CA19" s="97">
        <v>1</v>
      </c>
      <c r="CB19" s="97">
        <v>2</v>
      </c>
      <c r="CC19" s="97">
        <v>1</v>
      </c>
      <c r="CD19" s="97">
        <v>0</v>
      </c>
      <c r="CE19" s="97">
        <v>0</v>
      </c>
      <c r="CF19" s="97">
        <v>0</v>
      </c>
      <c r="CG19" s="97">
        <v>0</v>
      </c>
      <c r="CH19" s="97">
        <v>0</v>
      </c>
      <c r="CI19" s="97">
        <v>0</v>
      </c>
      <c r="CJ19" s="97">
        <v>2</v>
      </c>
      <c r="CK19" s="97">
        <v>1</v>
      </c>
      <c r="CL19" s="97">
        <v>1</v>
      </c>
      <c r="CM19" s="97">
        <v>0</v>
      </c>
      <c r="CN19" s="97">
        <v>0</v>
      </c>
      <c r="CO19" s="97">
        <v>2</v>
      </c>
      <c r="CP19" s="97">
        <v>19</v>
      </c>
      <c r="CQ19" s="99">
        <v>1</v>
      </c>
      <c r="CR19" s="99">
        <v>3</v>
      </c>
      <c r="CS19" s="97" t="s">
        <v>171</v>
      </c>
      <c r="CT19" s="97" t="s">
        <v>178</v>
      </c>
      <c r="CU19" s="97">
        <v>5</v>
      </c>
      <c r="CV19" s="14" t="s">
        <v>120</v>
      </c>
    </row>
    <row r="20" spans="1:100" x14ac:dyDescent="0.25">
      <c r="A20" s="136">
        <v>17</v>
      </c>
      <c r="B20" s="96">
        <v>70013</v>
      </c>
      <c r="C20" s="97">
        <v>1</v>
      </c>
      <c r="D20" s="97">
        <v>0</v>
      </c>
      <c r="E20" s="97">
        <v>0</v>
      </c>
      <c r="F20" s="97">
        <v>0</v>
      </c>
      <c r="G20" s="97">
        <v>0</v>
      </c>
      <c r="H20" s="97">
        <v>2</v>
      </c>
      <c r="I20" s="97">
        <v>0</v>
      </c>
      <c r="J20" s="97">
        <v>1</v>
      </c>
      <c r="K20" s="97">
        <v>1</v>
      </c>
      <c r="L20" s="97">
        <v>1</v>
      </c>
      <c r="M20" s="97">
        <v>2</v>
      </c>
      <c r="N20" s="97">
        <v>2</v>
      </c>
      <c r="O20" s="97">
        <v>0</v>
      </c>
      <c r="P20" s="97">
        <v>1</v>
      </c>
      <c r="Q20" s="97">
        <v>0</v>
      </c>
      <c r="R20" s="97">
        <v>0</v>
      </c>
      <c r="S20" s="97">
        <v>2</v>
      </c>
      <c r="T20" s="97">
        <v>2</v>
      </c>
      <c r="U20" s="97">
        <v>2</v>
      </c>
      <c r="V20" s="97">
        <v>0</v>
      </c>
      <c r="W20" s="97">
        <v>0</v>
      </c>
      <c r="X20" s="97">
        <v>0</v>
      </c>
      <c r="Y20" s="97">
        <v>0</v>
      </c>
      <c r="Z20" s="97">
        <v>1</v>
      </c>
      <c r="AA20" s="97">
        <v>0</v>
      </c>
      <c r="AB20" s="97">
        <v>18</v>
      </c>
      <c r="AC20" s="99">
        <v>2</v>
      </c>
      <c r="AD20" s="99">
        <v>3</v>
      </c>
      <c r="AE20" s="97" t="s">
        <v>171</v>
      </c>
      <c r="AF20" s="97" t="s">
        <v>179</v>
      </c>
      <c r="AG20" s="97">
        <v>4</v>
      </c>
      <c r="AH20" s="191" t="s">
        <v>79</v>
      </c>
      <c r="AJ20" s="136">
        <v>17</v>
      </c>
      <c r="AK20" s="96">
        <v>80013</v>
      </c>
      <c r="AL20" s="97">
        <v>0</v>
      </c>
      <c r="AM20" s="97">
        <v>0</v>
      </c>
      <c r="AN20" s="97">
        <v>0</v>
      </c>
      <c r="AO20" s="97">
        <v>0</v>
      </c>
      <c r="AP20" s="97">
        <v>0</v>
      </c>
      <c r="AQ20" s="97">
        <v>0</v>
      </c>
      <c r="AR20" s="97">
        <v>0</v>
      </c>
      <c r="AS20" s="97">
        <v>0</v>
      </c>
      <c r="AT20" s="97">
        <v>0</v>
      </c>
      <c r="AU20" s="97">
        <v>0</v>
      </c>
      <c r="AV20" s="97">
        <v>0</v>
      </c>
      <c r="AW20" s="97">
        <v>1</v>
      </c>
      <c r="AX20" s="97">
        <v>2</v>
      </c>
      <c r="AY20" s="97">
        <v>0</v>
      </c>
      <c r="AZ20" s="97">
        <v>1</v>
      </c>
      <c r="BA20" s="97">
        <v>3</v>
      </c>
      <c r="BB20" s="98"/>
      <c r="BC20" s="97">
        <v>0</v>
      </c>
      <c r="BD20" s="97">
        <v>1</v>
      </c>
      <c r="BE20" s="98"/>
      <c r="BF20" s="97">
        <v>0</v>
      </c>
      <c r="BG20" s="97">
        <v>0</v>
      </c>
      <c r="BH20" s="97">
        <v>0</v>
      </c>
      <c r="BI20" s="97">
        <v>0</v>
      </c>
      <c r="BJ20" s="97">
        <v>8</v>
      </c>
      <c r="BK20" s="99">
        <v>2</v>
      </c>
      <c r="BL20" s="99">
        <v>2</v>
      </c>
      <c r="BM20" s="97" t="s">
        <v>279</v>
      </c>
      <c r="BN20" s="97" t="s">
        <v>179</v>
      </c>
      <c r="BO20" s="97">
        <v>3</v>
      </c>
      <c r="BP20" s="14" t="s">
        <v>102</v>
      </c>
      <c r="BR20" s="136">
        <v>17</v>
      </c>
      <c r="BS20" s="96">
        <v>90005</v>
      </c>
      <c r="BT20" s="97">
        <v>2</v>
      </c>
      <c r="BU20" s="97">
        <v>1</v>
      </c>
      <c r="BV20" s="97">
        <v>2</v>
      </c>
      <c r="BW20" s="97">
        <v>2</v>
      </c>
      <c r="BX20" s="97">
        <v>0</v>
      </c>
      <c r="BY20" s="97">
        <v>1</v>
      </c>
      <c r="BZ20" s="97">
        <v>1</v>
      </c>
      <c r="CA20" s="97">
        <v>0</v>
      </c>
      <c r="CB20" s="97">
        <v>2</v>
      </c>
      <c r="CC20" s="97">
        <v>0</v>
      </c>
      <c r="CD20" s="97">
        <v>0</v>
      </c>
      <c r="CE20" s="97">
        <v>2</v>
      </c>
      <c r="CF20" s="97">
        <v>1</v>
      </c>
      <c r="CG20" s="97">
        <v>0</v>
      </c>
      <c r="CH20" s="97">
        <v>0</v>
      </c>
      <c r="CI20" s="97">
        <v>1</v>
      </c>
      <c r="CJ20" s="97">
        <v>2</v>
      </c>
      <c r="CK20" s="97">
        <v>1</v>
      </c>
      <c r="CL20" s="97">
        <v>1</v>
      </c>
      <c r="CM20" s="97">
        <v>1</v>
      </c>
      <c r="CN20" s="97">
        <v>2</v>
      </c>
      <c r="CO20" s="97">
        <v>1</v>
      </c>
      <c r="CP20" s="97">
        <v>23</v>
      </c>
      <c r="CQ20" s="99">
        <v>2</v>
      </c>
      <c r="CR20" s="99">
        <v>3</v>
      </c>
      <c r="CS20" s="97" t="s">
        <v>171</v>
      </c>
      <c r="CT20" s="97" t="s">
        <v>178</v>
      </c>
      <c r="CU20" s="97">
        <v>5</v>
      </c>
      <c r="CV20" s="14" t="s">
        <v>118</v>
      </c>
    </row>
    <row r="21" spans="1:100" x14ac:dyDescent="0.25">
      <c r="A21" s="136">
        <v>18</v>
      </c>
      <c r="B21" s="96">
        <v>70014</v>
      </c>
      <c r="C21" s="97">
        <v>0</v>
      </c>
      <c r="D21" s="97">
        <v>0</v>
      </c>
      <c r="E21" s="97">
        <v>0</v>
      </c>
      <c r="F21" s="97">
        <v>0</v>
      </c>
      <c r="G21" s="97">
        <v>1</v>
      </c>
      <c r="H21" s="97">
        <v>0</v>
      </c>
      <c r="I21" s="97">
        <v>1</v>
      </c>
      <c r="J21" s="97">
        <v>1</v>
      </c>
      <c r="K21" s="97">
        <v>1</v>
      </c>
      <c r="L21" s="97">
        <v>0</v>
      </c>
      <c r="M21" s="97">
        <v>0</v>
      </c>
      <c r="N21" s="97">
        <v>1</v>
      </c>
      <c r="O21" s="97">
        <v>1</v>
      </c>
      <c r="P21" s="97">
        <v>2</v>
      </c>
      <c r="Q21" s="97">
        <v>1</v>
      </c>
      <c r="R21" s="97">
        <v>2</v>
      </c>
      <c r="S21" s="97">
        <v>2</v>
      </c>
      <c r="T21" s="97">
        <v>2</v>
      </c>
      <c r="U21" s="97">
        <v>1</v>
      </c>
      <c r="V21" s="97">
        <v>0</v>
      </c>
      <c r="W21" s="97">
        <v>0</v>
      </c>
      <c r="X21" s="97">
        <v>0</v>
      </c>
      <c r="Y21" s="97">
        <v>1</v>
      </c>
      <c r="Z21" s="97">
        <v>1</v>
      </c>
      <c r="AA21" s="97">
        <v>1</v>
      </c>
      <c r="AB21" s="97">
        <v>19</v>
      </c>
      <c r="AC21" s="99">
        <v>1</v>
      </c>
      <c r="AD21" s="99">
        <v>3</v>
      </c>
      <c r="AE21" s="97" t="s">
        <v>171</v>
      </c>
      <c r="AF21" s="97" t="s">
        <v>179</v>
      </c>
      <c r="AG21" s="97">
        <v>4</v>
      </c>
      <c r="AH21" s="191" t="s">
        <v>80</v>
      </c>
      <c r="AJ21" s="136">
        <v>18</v>
      </c>
      <c r="AK21" s="96">
        <v>80025</v>
      </c>
      <c r="AL21" s="97">
        <v>2</v>
      </c>
      <c r="AM21" s="98"/>
      <c r="AN21" s="98"/>
      <c r="AO21" s="98"/>
      <c r="AP21" s="98"/>
      <c r="AQ21" s="98"/>
      <c r="AR21" s="97">
        <v>2</v>
      </c>
      <c r="AS21" s="97">
        <v>0</v>
      </c>
      <c r="AT21" s="98"/>
      <c r="AU21" s="97">
        <v>0</v>
      </c>
      <c r="AV21" s="98"/>
      <c r="AW21" s="97">
        <v>1</v>
      </c>
      <c r="AX21" s="97">
        <v>0</v>
      </c>
      <c r="AY21" s="97">
        <v>0</v>
      </c>
      <c r="AZ21" s="97">
        <v>1</v>
      </c>
      <c r="BA21" s="97">
        <v>0</v>
      </c>
      <c r="BB21" s="98"/>
      <c r="BC21" s="97">
        <v>0</v>
      </c>
      <c r="BD21" s="97">
        <v>0</v>
      </c>
      <c r="BE21" s="98"/>
      <c r="BF21" s="97">
        <v>1</v>
      </c>
      <c r="BG21" s="97">
        <v>0</v>
      </c>
      <c r="BH21" s="97">
        <v>1</v>
      </c>
      <c r="BI21" s="97">
        <v>0</v>
      </c>
      <c r="BJ21" s="97">
        <v>8</v>
      </c>
      <c r="BK21" s="99">
        <v>1</v>
      </c>
      <c r="BL21" s="99">
        <v>2</v>
      </c>
      <c r="BM21" s="97" t="s">
        <v>281</v>
      </c>
      <c r="BN21" s="97" t="s">
        <v>179</v>
      </c>
      <c r="BO21" s="97">
        <v>4</v>
      </c>
      <c r="BP21" s="14" t="s">
        <v>107</v>
      </c>
      <c r="BR21" s="136">
        <v>18</v>
      </c>
      <c r="BS21" s="96">
        <v>90010</v>
      </c>
      <c r="BT21" s="97">
        <v>2</v>
      </c>
      <c r="BU21" s="97">
        <v>0</v>
      </c>
      <c r="BV21" s="97">
        <v>1</v>
      </c>
      <c r="BW21" s="97">
        <v>0</v>
      </c>
      <c r="BX21" s="97">
        <v>2</v>
      </c>
      <c r="BY21" s="97">
        <v>2</v>
      </c>
      <c r="BZ21" s="97">
        <v>2</v>
      </c>
      <c r="CA21" s="97">
        <v>1</v>
      </c>
      <c r="CB21" s="97">
        <v>2</v>
      </c>
      <c r="CC21" s="97">
        <v>1</v>
      </c>
      <c r="CD21" s="97">
        <v>0</v>
      </c>
      <c r="CE21" s="97">
        <v>0</v>
      </c>
      <c r="CF21" s="97">
        <v>0</v>
      </c>
      <c r="CG21" s="97">
        <v>0</v>
      </c>
      <c r="CH21" s="97">
        <v>1</v>
      </c>
      <c r="CI21" s="97">
        <v>1</v>
      </c>
      <c r="CJ21" s="97">
        <v>2</v>
      </c>
      <c r="CK21" s="97">
        <v>1</v>
      </c>
      <c r="CL21" s="97">
        <v>1</v>
      </c>
      <c r="CM21" s="97">
        <v>1</v>
      </c>
      <c r="CN21" s="97">
        <v>1</v>
      </c>
      <c r="CO21" s="97">
        <v>2</v>
      </c>
      <c r="CP21" s="97">
        <v>23</v>
      </c>
      <c r="CQ21" s="99">
        <v>1</v>
      </c>
      <c r="CR21" s="99">
        <v>3</v>
      </c>
      <c r="CS21" s="97" t="s">
        <v>171</v>
      </c>
      <c r="CT21" s="97" t="s">
        <v>178</v>
      </c>
      <c r="CU21" s="97">
        <v>5</v>
      </c>
      <c r="CV21" s="14" t="s">
        <v>123</v>
      </c>
    </row>
    <row r="22" spans="1:100" ht="15.75" thickBot="1" x14ac:dyDescent="0.3">
      <c r="A22" s="136">
        <v>19</v>
      </c>
      <c r="B22" s="96">
        <v>70009</v>
      </c>
      <c r="C22" s="97">
        <v>1</v>
      </c>
      <c r="D22" s="97">
        <v>0</v>
      </c>
      <c r="E22" s="97">
        <v>1</v>
      </c>
      <c r="F22" s="97">
        <v>1</v>
      </c>
      <c r="G22" s="98"/>
      <c r="H22" s="97">
        <v>0</v>
      </c>
      <c r="I22" s="97">
        <v>0</v>
      </c>
      <c r="J22" s="97">
        <v>1</v>
      </c>
      <c r="K22" s="97">
        <v>1</v>
      </c>
      <c r="L22" s="97">
        <v>1</v>
      </c>
      <c r="M22" s="97">
        <v>2</v>
      </c>
      <c r="N22" s="97">
        <v>1</v>
      </c>
      <c r="O22" s="97">
        <v>1</v>
      </c>
      <c r="P22" s="97">
        <v>1</v>
      </c>
      <c r="Q22" s="97">
        <v>0</v>
      </c>
      <c r="R22" s="97">
        <v>0</v>
      </c>
      <c r="S22" s="97">
        <v>2</v>
      </c>
      <c r="T22" s="97">
        <v>1</v>
      </c>
      <c r="U22" s="97">
        <v>1</v>
      </c>
      <c r="V22" s="97">
        <v>1</v>
      </c>
      <c r="W22" s="97">
        <v>1</v>
      </c>
      <c r="X22" s="97">
        <v>1</v>
      </c>
      <c r="Y22" s="97">
        <v>1</v>
      </c>
      <c r="Z22" s="97">
        <v>1</v>
      </c>
      <c r="AA22" s="97">
        <v>0</v>
      </c>
      <c r="AB22" s="97">
        <v>20</v>
      </c>
      <c r="AC22" s="99">
        <v>1</v>
      </c>
      <c r="AD22" s="99">
        <v>3</v>
      </c>
      <c r="AE22" s="97" t="s">
        <v>171</v>
      </c>
      <c r="AF22" s="97" t="s">
        <v>178</v>
      </c>
      <c r="AG22" s="97">
        <v>4</v>
      </c>
      <c r="AH22" s="191" t="s">
        <v>76</v>
      </c>
      <c r="AJ22" s="136">
        <v>19</v>
      </c>
      <c r="AK22" s="96">
        <v>80001</v>
      </c>
      <c r="AL22" s="97">
        <v>2</v>
      </c>
      <c r="AM22" s="97">
        <v>0</v>
      </c>
      <c r="AN22" s="97">
        <v>1</v>
      </c>
      <c r="AO22" s="97">
        <v>0</v>
      </c>
      <c r="AP22" s="97">
        <v>0</v>
      </c>
      <c r="AQ22" s="98"/>
      <c r="AR22" s="97">
        <v>0</v>
      </c>
      <c r="AS22" s="97">
        <v>0</v>
      </c>
      <c r="AT22" s="98"/>
      <c r="AU22" s="97">
        <v>0</v>
      </c>
      <c r="AV22" s="97">
        <v>0</v>
      </c>
      <c r="AW22" s="97">
        <v>1</v>
      </c>
      <c r="AX22" s="97">
        <v>2</v>
      </c>
      <c r="AY22" s="97">
        <v>0</v>
      </c>
      <c r="AZ22" s="97">
        <v>1</v>
      </c>
      <c r="BA22" s="97">
        <v>0</v>
      </c>
      <c r="BB22" s="98"/>
      <c r="BC22" s="97">
        <v>0</v>
      </c>
      <c r="BD22" s="97">
        <v>1</v>
      </c>
      <c r="BE22" s="98"/>
      <c r="BF22" s="97">
        <v>1</v>
      </c>
      <c r="BG22" s="97">
        <v>0</v>
      </c>
      <c r="BH22" s="97">
        <v>0</v>
      </c>
      <c r="BI22" s="97">
        <v>0</v>
      </c>
      <c r="BJ22" s="97">
        <v>9</v>
      </c>
      <c r="BK22" s="99">
        <v>1</v>
      </c>
      <c r="BL22" s="99">
        <v>2</v>
      </c>
      <c r="BM22" s="97" t="s">
        <v>279</v>
      </c>
      <c r="BN22" s="97" t="s">
        <v>178</v>
      </c>
      <c r="BO22" s="97">
        <v>4</v>
      </c>
      <c r="BP22" s="14" t="s">
        <v>90</v>
      </c>
      <c r="BR22" s="137">
        <v>19</v>
      </c>
      <c r="BS22" s="138">
        <v>90004</v>
      </c>
      <c r="BT22" s="139">
        <v>3</v>
      </c>
      <c r="BU22" s="139">
        <v>0</v>
      </c>
      <c r="BV22" s="139">
        <v>2</v>
      </c>
      <c r="BW22" s="139">
        <v>1</v>
      </c>
      <c r="BX22" s="139">
        <v>2</v>
      </c>
      <c r="BY22" s="139">
        <v>2</v>
      </c>
      <c r="BZ22" s="139">
        <v>0</v>
      </c>
      <c r="CA22" s="139">
        <v>1</v>
      </c>
      <c r="CB22" s="139">
        <v>2</v>
      </c>
      <c r="CC22" s="139">
        <v>2</v>
      </c>
      <c r="CD22" s="139">
        <v>0</v>
      </c>
      <c r="CE22" s="139">
        <v>0</v>
      </c>
      <c r="CF22" s="139">
        <v>0</v>
      </c>
      <c r="CG22" s="139">
        <v>0</v>
      </c>
      <c r="CH22" s="139">
        <v>0</v>
      </c>
      <c r="CI22" s="139">
        <v>1</v>
      </c>
      <c r="CJ22" s="139">
        <v>2</v>
      </c>
      <c r="CK22" s="139">
        <v>1</v>
      </c>
      <c r="CL22" s="139">
        <v>1</v>
      </c>
      <c r="CM22" s="139">
        <v>1</v>
      </c>
      <c r="CN22" s="139">
        <v>1</v>
      </c>
      <c r="CO22" s="139">
        <v>2</v>
      </c>
      <c r="CP22" s="139">
        <v>24</v>
      </c>
      <c r="CQ22" s="141">
        <v>1</v>
      </c>
      <c r="CR22" s="141">
        <v>3</v>
      </c>
      <c r="CS22" s="139" t="s">
        <v>171</v>
      </c>
      <c r="CT22" s="139" t="s">
        <v>178</v>
      </c>
      <c r="CU22" s="139">
        <v>5</v>
      </c>
      <c r="CV22" s="142" t="s">
        <v>117</v>
      </c>
    </row>
    <row r="23" spans="1:100" ht="15.75" thickBot="1" x14ac:dyDescent="0.3">
      <c r="A23" s="137">
        <v>20</v>
      </c>
      <c r="B23" s="138">
        <v>70007</v>
      </c>
      <c r="C23" s="139">
        <v>1</v>
      </c>
      <c r="D23" s="145"/>
      <c r="E23" s="139">
        <v>1</v>
      </c>
      <c r="F23" s="139">
        <v>1</v>
      </c>
      <c r="G23" s="139">
        <v>1</v>
      </c>
      <c r="H23" s="139">
        <v>0</v>
      </c>
      <c r="I23" s="139">
        <v>1</v>
      </c>
      <c r="J23" s="139">
        <v>2</v>
      </c>
      <c r="K23" s="139">
        <v>1</v>
      </c>
      <c r="L23" s="139">
        <v>1</v>
      </c>
      <c r="M23" s="139">
        <v>2</v>
      </c>
      <c r="N23" s="139">
        <v>1</v>
      </c>
      <c r="O23" s="139">
        <v>1</v>
      </c>
      <c r="P23" s="139">
        <v>1</v>
      </c>
      <c r="Q23" s="139">
        <v>0</v>
      </c>
      <c r="R23" s="139">
        <v>0</v>
      </c>
      <c r="S23" s="139">
        <v>2</v>
      </c>
      <c r="T23" s="139">
        <v>2</v>
      </c>
      <c r="U23" s="139">
        <v>2</v>
      </c>
      <c r="V23" s="139">
        <v>1</v>
      </c>
      <c r="W23" s="145"/>
      <c r="X23" s="145"/>
      <c r="Y23" s="139">
        <v>0</v>
      </c>
      <c r="Z23" s="145"/>
      <c r="AA23" s="145"/>
      <c r="AB23" s="139">
        <v>21</v>
      </c>
      <c r="AC23" s="141">
        <v>1</v>
      </c>
      <c r="AD23" s="141">
        <v>3</v>
      </c>
      <c r="AE23" s="139" t="s">
        <v>171</v>
      </c>
      <c r="AF23" s="139" t="s">
        <v>179</v>
      </c>
      <c r="AG23" s="139">
        <v>3</v>
      </c>
      <c r="AH23" s="192" t="s">
        <v>74</v>
      </c>
      <c r="AJ23" s="137">
        <v>20</v>
      </c>
      <c r="AK23" s="138">
        <v>80029</v>
      </c>
      <c r="AL23" s="139">
        <v>2</v>
      </c>
      <c r="AM23" s="139">
        <v>0</v>
      </c>
      <c r="AN23" s="139">
        <v>1</v>
      </c>
      <c r="AO23" s="145"/>
      <c r="AP23" s="139">
        <v>0</v>
      </c>
      <c r="AQ23" s="139">
        <v>0</v>
      </c>
      <c r="AR23" s="139">
        <v>0</v>
      </c>
      <c r="AS23" s="139">
        <v>0</v>
      </c>
      <c r="AT23" s="145"/>
      <c r="AU23" s="139">
        <v>0</v>
      </c>
      <c r="AV23" s="139">
        <v>0</v>
      </c>
      <c r="AW23" s="139">
        <v>1</v>
      </c>
      <c r="AX23" s="139">
        <v>0</v>
      </c>
      <c r="AY23" s="139">
        <v>0</v>
      </c>
      <c r="AZ23" s="139">
        <v>1</v>
      </c>
      <c r="BA23" s="139">
        <v>1</v>
      </c>
      <c r="BB23" s="145"/>
      <c r="BC23" s="139">
        <v>0</v>
      </c>
      <c r="BD23" s="139">
        <v>1</v>
      </c>
      <c r="BE23" s="145"/>
      <c r="BF23" s="139">
        <v>1</v>
      </c>
      <c r="BG23" s="139">
        <v>0</v>
      </c>
      <c r="BH23" s="139">
        <v>1</v>
      </c>
      <c r="BI23" s="139">
        <v>0</v>
      </c>
      <c r="BJ23" s="139">
        <v>9</v>
      </c>
      <c r="BK23" s="141">
        <v>1</v>
      </c>
      <c r="BL23" s="141">
        <v>2</v>
      </c>
      <c r="BM23" s="139" t="s">
        <v>281</v>
      </c>
      <c r="BN23" s="139" t="s">
        <v>178</v>
      </c>
      <c r="BO23" s="139">
        <v>5</v>
      </c>
      <c r="BP23" s="142" t="s">
        <v>111</v>
      </c>
      <c r="BR23" s="102">
        <v>20</v>
      </c>
      <c r="BS23" s="102">
        <v>90012</v>
      </c>
      <c r="BT23" s="124" t="s">
        <v>177</v>
      </c>
      <c r="BU23" s="124" t="s">
        <v>177</v>
      </c>
      <c r="BV23" s="124" t="s">
        <v>177</v>
      </c>
      <c r="BW23" s="124" t="s">
        <v>177</v>
      </c>
      <c r="BX23" s="124" t="s">
        <v>177</v>
      </c>
      <c r="BY23" s="124" t="s">
        <v>177</v>
      </c>
      <c r="BZ23" s="124" t="s">
        <v>177</v>
      </c>
      <c r="CA23" s="124" t="s">
        <v>177</v>
      </c>
      <c r="CB23" s="124" t="s">
        <v>177</v>
      </c>
      <c r="CC23" s="124" t="s">
        <v>177</v>
      </c>
      <c r="CD23" s="124" t="s">
        <v>177</v>
      </c>
      <c r="CE23" s="124" t="s">
        <v>177</v>
      </c>
      <c r="CF23" s="124" t="s">
        <v>177</v>
      </c>
      <c r="CG23" s="124" t="s">
        <v>177</v>
      </c>
      <c r="CH23" s="124" t="s">
        <v>177</v>
      </c>
      <c r="CI23" s="124" t="s">
        <v>177</v>
      </c>
      <c r="CJ23" s="124" t="s">
        <v>177</v>
      </c>
      <c r="CK23" s="124" t="s">
        <v>177</v>
      </c>
      <c r="CL23" s="124" t="s">
        <v>177</v>
      </c>
      <c r="CM23" s="124" t="s">
        <v>177</v>
      </c>
      <c r="CN23" s="124" t="s">
        <v>177</v>
      </c>
      <c r="CO23" s="124" t="s">
        <v>177</v>
      </c>
      <c r="CP23" s="124" t="s">
        <v>177</v>
      </c>
      <c r="CQ23" s="126" t="s">
        <v>280</v>
      </c>
      <c r="CR23" s="126" t="s">
        <v>177</v>
      </c>
      <c r="CS23" s="124" t="s">
        <v>171</v>
      </c>
      <c r="CT23" s="124" t="s">
        <v>178</v>
      </c>
      <c r="CU23" s="124">
        <v>4</v>
      </c>
      <c r="CV23" s="125" t="s">
        <v>125</v>
      </c>
    </row>
    <row r="24" spans="1:100" x14ac:dyDescent="0.25">
      <c r="A24" s="132">
        <v>21</v>
      </c>
      <c r="B24" s="133">
        <v>70008</v>
      </c>
      <c r="C24" s="134">
        <v>1</v>
      </c>
      <c r="D24" s="134">
        <v>2</v>
      </c>
      <c r="E24" s="134">
        <v>1</v>
      </c>
      <c r="F24" s="134">
        <v>1</v>
      </c>
      <c r="G24" s="134">
        <v>1</v>
      </c>
      <c r="H24" s="134">
        <v>0</v>
      </c>
      <c r="I24" s="134">
        <v>0</v>
      </c>
      <c r="J24" s="134">
        <v>2</v>
      </c>
      <c r="K24" s="134">
        <v>1</v>
      </c>
      <c r="L24" s="134">
        <v>1</v>
      </c>
      <c r="M24" s="134">
        <v>3</v>
      </c>
      <c r="N24" s="134">
        <v>1</v>
      </c>
      <c r="O24" s="134">
        <v>1</v>
      </c>
      <c r="P24" s="134">
        <v>1</v>
      </c>
      <c r="Q24" s="134">
        <v>0</v>
      </c>
      <c r="R24" s="134">
        <v>0</v>
      </c>
      <c r="S24" s="134">
        <v>1</v>
      </c>
      <c r="T24" s="134">
        <v>2</v>
      </c>
      <c r="U24" s="134">
        <v>2</v>
      </c>
      <c r="V24" s="134">
        <v>1</v>
      </c>
      <c r="W24" s="134">
        <v>1</v>
      </c>
      <c r="X24" s="134">
        <v>1</v>
      </c>
      <c r="Y24" s="134">
        <v>0</v>
      </c>
      <c r="Z24" s="134">
        <v>1</v>
      </c>
      <c r="AA24" s="134">
        <v>0</v>
      </c>
      <c r="AB24" s="134">
        <v>25</v>
      </c>
      <c r="AC24" s="135">
        <v>1</v>
      </c>
      <c r="AD24" s="135">
        <v>4</v>
      </c>
      <c r="AE24" s="134" t="s">
        <v>171</v>
      </c>
      <c r="AF24" s="134" t="s">
        <v>179</v>
      </c>
      <c r="AG24" s="134">
        <v>5</v>
      </c>
      <c r="AH24" s="190" t="s">
        <v>75</v>
      </c>
      <c r="AJ24" s="132">
        <v>21</v>
      </c>
      <c r="AK24" s="133">
        <v>80033</v>
      </c>
      <c r="AL24" s="134">
        <v>2</v>
      </c>
      <c r="AM24" s="134">
        <v>0</v>
      </c>
      <c r="AN24" s="134">
        <v>1</v>
      </c>
      <c r="AO24" s="134">
        <v>0</v>
      </c>
      <c r="AP24" s="134">
        <v>0</v>
      </c>
      <c r="AQ24" s="134">
        <v>0</v>
      </c>
      <c r="AR24" s="134">
        <v>1</v>
      </c>
      <c r="AS24" s="134">
        <v>1</v>
      </c>
      <c r="AT24" s="134">
        <v>0</v>
      </c>
      <c r="AU24" s="134">
        <v>0</v>
      </c>
      <c r="AV24" s="144"/>
      <c r="AW24" s="134">
        <v>1</v>
      </c>
      <c r="AX24" s="134">
        <v>2</v>
      </c>
      <c r="AY24" s="144"/>
      <c r="AZ24" s="134">
        <v>1</v>
      </c>
      <c r="BA24" s="134">
        <v>2</v>
      </c>
      <c r="BB24" s="144"/>
      <c r="BC24" s="144"/>
      <c r="BD24" s="134">
        <v>0</v>
      </c>
      <c r="BE24" s="144"/>
      <c r="BF24" s="144"/>
      <c r="BG24" s="134">
        <v>0</v>
      </c>
      <c r="BH24" s="134">
        <v>1</v>
      </c>
      <c r="BI24" s="134">
        <v>0</v>
      </c>
      <c r="BJ24" s="134">
        <v>12</v>
      </c>
      <c r="BK24" s="135">
        <v>2</v>
      </c>
      <c r="BL24" s="135">
        <v>3</v>
      </c>
      <c r="BM24" s="134" t="s">
        <v>281</v>
      </c>
      <c r="BN24" s="134" t="s">
        <v>179</v>
      </c>
      <c r="BO24" s="134">
        <v>4</v>
      </c>
      <c r="BP24" s="44" t="s">
        <v>277</v>
      </c>
      <c r="BR24" s="894" t="s">
        <v>141</v>
      </c>
      <c r="BS24" s="968"/>
      <c r="BT24" s="57">
        <f>AVERAGE(BT4:BT23)</f>
        <v>1.2941176470588236</v>
      </c>
      <c r="BU24" s="54">
        <f t="shared" ref="BU24:CU24" si="0">AVERAGE(BU4:BU23)</f>
        <v>0.1875</v>
      </c>
      <c r="BV24" s="54">
        <f t="shared" si="0"/>
        <v>0.52941176470588236</v>
      </c>
      <c r="BW24" s="54">
        <f t="shared" si="0"/>
        <v>0.58333333333333337</v>
      </c>
      <c r="BX24" s="54">
        <f t="shared" si="0"/>
        <v>0.69230769230769229</v>
      </c>
      <c r="BY24" s="54">
        <f t="shared" si="0"/>
        <v>1.4210526315789473</v>
      </c>
      <c r="BZ24" s="54">
        <f t="shared" si="0"/>
        <v>0.57894736842105265</v>
      </c>
      <c r="CA24" s="54">
        <f t="shared" si="0"/>
        <v>0.47368421052631576</v>
      </c>
      <c r="CB24" s="54">
        <f t="shared" si="0"/>
        <v>0.76470588235294112</v>
      </c>
      <c r="CC24" s="54">
        <f t="shared" si="0"/>
        <v>0.52941176470588236</v>
      </c>
      <c r="CD24" s="54">
        <f t="shared" si="0"/>
        <v>8.3333333333333329E-2</v>
      </c>
      <c r="CE24" s="54">
        <f t="shared" si="0"/>
        <v>0.13333333333333333</v>
      </c>
      <c r="CF24" s="54">
        <f t="shared" si="0"/>
        <v>0.27777777777777779</v>
      </c>
      <c r="CG24" s="54">
        <f t="shared" si="0"/>
        <v>0.2</v>
      </c>
      <c r="CH24" s="54">
        <f t="shared" si="0"/>
        <v>0.14285714285714285</v>
      </c>
      <c r="CI24" s="54">
        <f t="shared" si="0"/>
        <v>0.21428571428571427</v>
      </c>
      <c r="CJ24" s="54">
        <f t="shared" si="0"/>
        <v>1.4705882352941178</v>
      </c>
      <c r="CK24" s="54">
        <f t="shared" si="0"/>
        <v>0.70588235294117652</v>
      </c>
      <c r="CL24" s="54">
        <f t="shared" si="0"/>
        <v>0.75</v>
      </c>
      <c r="CM24" s="54">
        <f t="shared" si="0"/>
        <v>0.41176470588235292</v>
      </c>
      <c r="CN24" s="54">
        <f t="shared" si="0"/>
        <v>0.61538461538461542</v>
      </c>
      <c r="CO24" s="54">
        <f t="shared" si="0"/>
        <v>1</v>
      </c>
      <c r="CP24" s="54">
        <f t="shared" si="0"/>
        <v>11.105263157894736</v>
      </c>
      <c r="CQ24" s="54"/>
      <c r="CR24" s="54">
        <f t="shared" si="0"/>
        <v>2.4736842105263159</v>
      </c>
      <c r="CS24" s="54"/>
      <c r="CT24" s="54"/>
      <c r="CU24" s="55">
        <f t="shared" si="0"/>
        <v>3.95</v>
      </c>
    </row>
    <row r="25" spans="1:100" ht="15.75" thickBot="1" x14ac:dyDescent="0.3">
      <c r="A25" s="137">
        <v>22</v>
      </c>
      <c r="B25" s="138">
        <v>70002</v>
      </c>
      <c r="C25" s="139">
        <v>0</v>
      </c>
      <c r="D25" s="139">
        <v>0</v>
      </c>
      <c r="E25" s="139">
        <v>1</v>
      </c>
      <c r="F25" s="139">
        <v>0</v>
      </c>
      <c r="G25" s="139">
        <v>1</v>
      </c>
      <c r="H25" s="139">
        <v>1</v>
      </c>
      <c r="I25" s="139">
        <v>1</v>
      </c>
      <c r="J25" s="139">
        <v>2</v>
      </c>
      <c r="K25" s="139">
        <v>1</v>
      </c>
      <c r="L25" s="139">
        <v>1</v>
      </c>
      <c r="M25" s="139">
        <v>3</v>
      </c>
      <c r="N25" s="139">
        <v>1</v>
      </c>
      <c r="O25" s="139">
        <v>1</v>
      </c>
      <c r="P25" s="139">
        <v>2</v>
      </c>
      <c r="Q25" s="139">
        <v>1</v>
      </c>
      <c r="R25" s="139">
        <v>2</v>
      </c>
      <c r="S25" s="139">
        <v>2</v>
      </c>
      <c r="T25" s="139">
        <v>2</v>
      </c>
      <c r="U25" s="139">
        <v>2</v>
      </c>
      <c r="V25" s="139">
        <v>0</v>
      </c>
      <c r="W25" s="139">
        <v>0</v>
      </c>
      <c r="X25" s="139">
        <v>0</v>
      </c>
      <c r="Y25" s="139">
        <v>1</v>
      </c>
      <c r="Z25" s="139">
        <v>1</v>
      </c>
      <c r="AA25" s="139">
        <v>1</v>
      </c>
      <c r="AB25" s="139">
        <v>27</v>
      </c>
      <c r="AC25" s="141">
        <v>1</v>
      </c>
      <c r="AD25" s="141">
        <v>4</v>
      </c>
      <c r="AE25" s="139" t="s">
        <v>171</v>
      </c>
      <c r="AF25" s="139" t="s">
        <v>179</v>
      </c>
      <c r="AG25" s="139">
        <v>4</v>
      </c>
      <c r="AH25" s="192" t="s">
        <v>69</v>
      </c>
      <c r="AJ25" s="136">
        <v>22</v>
      </c>
      <c r="AK25" s="96">
        <v>80003</v>
      </c>
      <c r="AL25" s="97">
        <v>0</v>
      </c>
      <c r="AM25" s="97">
        <v>0</v>
      </c>
      <c r="AN25" s="97">
        <v>1</v>
      </c>
      <c r="AO25" s="98"/>
      <c r="AP25" s="97">
        <v>0</v>
      </c>
      <c r="AQ25" s="97">
        <v>1</v>
      </c>
      <c r="AR25" s="97">
        <v>1</v>
      </c>
      <c r="AS25" s="97">
        <v>0</v>
      </c>
      <c r="AT25" s="97">
        <v>1</v>
      </c>
      <c r="AU25" s="97">
        <v>0</v>
      </c>
      <c r="AV25" s="97">
        <v>1</v>
      </c>
      <c r="AW25" s="97">
        <v>1</v>
      </c>
      <c r="AX25" s="97">
        <v>2</v>
      </c>
      <c r="AY25" s="97">
        <v>1</v>
      </c>
      <c r="AZ25" s="97">
        <v>2</v>
      </c>
      <c r="BA25" s="97">
        <v>0</v>
      </c>
      <c r="BB25" s="98"/>
      <c r="BC25" s="97">
        <v>1</v>
      </c>
      <c r="BD25" s="97">
        <v>1</v>
      </c>
      <c r="BE25" s="97">
        <v>1</v>
      </c>
      <c r="BF25" s="97">
        <v>1</v>
      </c>
      <c r="BG25" s="97">
        <v>0</v>
      </c>
      <c r="BH25" s="97">
        <v>0</v>
      </c>
      <c r="BI25" s="97">
        <v>0</v>
      </c>
      <c r="BJ25" s="97">
        <v>15</v>
      </c>
      <c r="BK25" s="99">
        <v>2</v>
      </c>
      <c r="BL25" s="99">
        <v>3</v>
      </c>
      <c r="BM25" s="97" t="s">
        <v>279</v>
      </c>
      <c r="BN25" s="97" t="s">
        <v>179</v>
      </c>
      <c r="BO25" s="97">
        <v>5</v>
      </c>
      <c r="BP25" s="14" t="s">
        <v>92</v>
      </c>
      <c r="BR25" s="5"/>
      <c r="BS25" s="218">
        <v>4</v>
      </c>
      <c r="BT25" s="58"/>
      <c r="BU25" s="50"/>
      <c r="BV25" s="50"/>
      <c r="BW25" s="50"/>
      <c r="BX25" s="50"/>
      <c r="BY25" s="50"/>
      <c r="BZ25" s="50"/>
      <c r="CA25" s="50"/>
      <c r="CB25" s="50"/>
      <c r="CC25" s="50"/>
      <c r="CD25" s="50"/>
      <c r="CE25" s="50"/>
      <c r="CF25" s="50"/>
      <c r="CG25" s="50"/>
      <c r="CH25" s="50"/>
      <c r="CI25" s="50"/>
      <c r="CJ25" s="50"/>
      <c r="CK25" s="50"/>
      <c r="CL25" s="50"/>
      <c r="CM25" s="50"/>
      <c r="CN25" s="50"/>
      <c r="CO25" s="50"/>
      <c r="CP25" s="50"/>
      <c r="CQ25" s="50"/>
      <c r="CR25" s="50"/>
      <c r="CS25" s="50"/>
      <c r="CT25" s="50"/>
      <c r="CU25" s="51"/>
    </row>
    <row r="26" spans="1:100" ht="15.75" thickBot="1" x14ac:dyDescent="0.3">
      <c r="AJ26" s="137">
        <v>23</v>
      </c>
      <c r="AK26" s="138">
        <v>80027</v>
      </c>
      <c r="AL26" s="139">
        <v>0</v>
      </c>
      <c r="AM26" s="139">
        <v>0</v>
      </c>
      <c r="AN26" s="139">
        <v>1</v>
      </c>
      <c r="AO26" s="139">
        <v>1</v>
      </c>
      <c r="AP26" s="139">
        <v>1</v>
      </c>
      <c r="AQ26" s="139">
        <v>0</v>
      </c>
      <c r="AR26" s="139">
        <v>2</v>
      </c>
      <c r="AS26" s="139">
        <v>0</v>
      </c>
      <c r="AT26" s="139">
        <v>1</v>
      </c>
      <c r="AU26" s="139">
        <v>2</v>
      </c>
      <c r="AV26" s="139">
        <v>0</v>
      </c>
      <c r="AW26" s="139">
        <v>0</v>
      </c>
      <c r="AX26" s="139">
        <v>2</v>
      </c>
      <c r="AY26" s="145"/>
      <c r="AZ26" s="139">
        <v>1</v>
      </c>
      <c r="BA26" s="139">
        <v>3</v>
      </c>
      <c r="BB26" s="145"/>
      <c r="BC26" s="139">
        <v>0</v>
      </c>
      <c r="BD26" s="139">
        <v>0</v>
      </c>
      <c r="BE26" s="139">
        <v>1</v>
      </c>
      <c r="BF26" s="139">
        <v>1</v>
      </c>
      <c r="BG26" s="139">
        <v>0</v>
      </c>
      <c r="BH26" s="139">
        <v>0</v>
      </c>
      <c r="BI26" s="139">
        <v>1</v>
      </c>
      <c r="BJ26" s="139">
        <v>17</v>
      </c>
      <c r="BK26" s="141">
        <v>2</v>
      </c>
      <c r="BL26" s="141">
        <v>3</v>
      </c>
      <c r="BM26" s="139" t="s">
        <v>281</v>
      </c>
      <c r="BN26" s="139" t="s">
        <v>178</v>
      </c>
      <c r="BO26" s="139">
        <v>5</v>
      </c>
      <c r="BP26" s="142" t="s">
        <v>109</v>
      </c>
      <c r="BR26" s="5"/>
      <c r="BS26" s="218">
        <v>3</v>
      </c>
      <c r="BT26" s="58">
        <f>(BT20+BT21+BT22+BT19+BT18+BT17+BT16+BT15+BT14)/9</f>
        <v>1.7777777777777777</v>
      </c>
      <c r="BU26" s="50">
        <f t="shared" ref="BU26:CU26" si="1">(BU20+BU21+BU22+BU19+BU18+BU17+BU16+BU15+BU14)/9</f>
        <v>0.22222222222222221</v>
      </c>
      <c r="BV26" s="50">
        <f t="shared" si="1"/>
        <v>0.88888888888888884</v>
      </c>
      <c r="BW26" s="50">
        <f t="shared" si="1"/>
        <v>0.66666666666666663</v>
      </c>
      <c r="BX26" s="50">
        <f t="shared" si="1"/>
        <v>1</v>
      </c>
      <c r="BY26" s="50">
        <f t="shared" si="1"/>
        <v>1.5555555555555556</v>
      </c>
      <c r="BZ26" s="50">
        <f t="shared" si="1"/>
        <v>1</v>
      </c>
      <c r="CA26" s="50">
        <f t="shared" si="1"/>
        <v>0.55555555555555558</v>
      </c>
      <c r="CB26" s="50">
        <f t="shared" si="1"/>
        <v>1.3333333333333333</v>
      </c>
      <c r="CC26" s="50">
        <f t="shared" si="1"/>
        <v>0.88888888888888884</v>
      </c>
      <c r="CD26" s="50">
        <f t="shared" si="1"/>
        <v>0.1111111111111111</v>
      </c>
      <c r="CE26" s="50">
        <f t="shared" si="1"/>
        <v>0.22222222222222221</v>
      </c>
      <c r="CF26" s="50">
        <f t="shared" si="1"/>
        <v>0.44444444444444442</v>
      </c>
      <c r="CG26" s="50">
        <f t="shared" si="1"/>
        <v>0.22222222222222221</v>
      </c>
      <c r="CH26" s="50">
        <f t="shared" si="1"/>
        <v>0.22222222222222221</v>
      </c>
      <c r="CI26" s="50">
        <f t="shared" si="1"/>
        <v>0.33333333333333331</v>
      </c>
      <c r="CJ26" s="50">
        <f t="shared" si="1"/>
        <v>1.8888888888888888</v>
      </c>
      <c r="CK26" s="50">
        <f t="shared" si="1"/>
        <v>1</v>
      </c>
      <c r="CL26" s="50">
        <f t="shared" si="1"/>
        <v>1</v>
      </c>
      <c r="CM26" s="50">
        <f t="shared" si="1"/>
        <v>0.66666666666666663</v>
      </c>
      <c r="CN26" s="50">
        <f t="shared" si="1"/>
        <v>0.88888888888888884</v>
      </c>
      <c r="CO26" s="50">
        <f t="shared" si="1"/>
        <v>1.3333333333333333</v>
      </c>
      <c r="CP26" s="50">
        <f t="shared" si="1"/>
        <v>18.222222222222221</v>
      </c>
      <c r="CQ26" s="50"/>
      <c r="CR26" s="50">
        <f t="shared" si="1"/>
        <v>3</v>
      </c>
      <c r="CS26" s="50"/>
      <c r="CT26" s="50"/>
      <c r="CU26" s="51">
        <f t="shared" si="1"/>
        <v>4.7777777777777777</v>
      </c>
    </row>
    <row r="27" spans="1:100" x14ac:dyDescent="0.25">
      <c r="A27" s="895" t="s">
        <v>141</v>
      </c>
      <c r="B27" s="895"/>
      <c r="C27" s="50">
        <f>AVERAGE(C4:C26)</f>
        <v>0.52380952380952384</v>
      </c>
      <c r="D27" s="50">
        <f t="shared" ref="D27:AG27" si="2">AVERAGE(D4:D26)</f>
        <v>0.15789473684210525</v>
      </c>
      <c r="E27" s="50">
        <f t="shared" si="2"/>
        <v>0.26315789473684209</v>
      </c>
      <c r="F27" s="50">
        <f t="shared" si="2"/>
        <v>0.2</v>
      </c>
      <c r="G27" s="50">
        <f t="shared" si="2"/>
        <v>0.33333333333333331</v>
      </c>
      <c r="H27" s="50">
        <f t="shared" si="2"/>
        <v>0.7</v>
      </c>
      <c r="I27" s="50">
        <f t="shared" si="2"/>
        <v>0.33333333333333331</v>
      </c>
      <c r="J27" s="50">
        <f t="shared" si="2"/>
        <v>1.1904761904761905</v>
      </c>
      <c r="K27" s="50">
        <f t="shared" si="2"/>
        <v>0.7142857142857143</v>
      </c>
      <c r="L27" s="50">
        <f t="shared" si="2"/>
        <v>0.5714285714285714</v>
      </c>
      <c r="M27" s="50">
        <f t="shared" si="2"/>
        <v>0.95454545454545459</v>
      </c>
      <c r="N27" s="50">
        <f t="shared" si="2"/>
        <v>0.54545454545454541</v>
      </c>
      <c r="O27" s="50">
        <f t="shared" si="2"/>
        <v>0.5714285714285714</v>
      </c>
      <c r="P27" s="50">
        <f t="shared" si="2"/>
        <v>1</v>
      </c>
      <c r="Q27" s="50">
        <f t="shared" si="2"/>
        <v>0.31818181818181818</v>
      </c>
      <c r="R27" s="50">
        <f t="shared" si="2"/>
        <v>0.27777777777777779</v>
      </c>
      <c r="S27" s="50">
        <f t="shared" si="2"/>
        <v>0.95238095238095233</v>
      </c>
      <c r="T27" s="50">
        <f t="shared" si="2"/>
        <v>1.5454545454545454</v>
      </c>
      <c r="U27" s="50">
        <f t="shared" si="2"/>
        <v>1.35</v>
      </c>
      <c r="V27" s="50">
        <f t="shared" si="2"/>
        <v>0.52631578947368418</v>
      </c>
      <c r="W27" s="50">
        <f t="shared" si="2"/>
        <v>0.23529411764705882</v>
      </c>
      <c r="X27" s="50">
        <f t="shared" si="2"/>
        <v>0.375</v>
      </c>
      <c r="Y27" s="50">
        <f t="shared" si="2"/>
        <v>0.35</v>
      </c>
      <c r="Z27" s="50">
        <f t="shared" si="2"/>
        <v>0.625</v>
      </c>
      <c r="AA27" s="50">
        <f t="shared" si="2"/>
        <v>0.26666666666666666</v>
      </c>
      <c r="AB27" s="50">
        <f t="shared" si="2"/>
        <v>13.772727272727273</v>
      </c>
      <c r="AC27" s="50"/>
      <c r="AD27" s="50">
        <f t="shared" si="2"/>
        <v>2.7727272727272729</v>
      </c>
      <c r="AE27" s="50"/>
      <c r="AF27" s="50"/>
      <c r="AG27" s="50">
        <f t="shared" si="2"/>
        <v>3.7272727272727271</v>
      </c>
      <c r="AJ27" s="102">
        <v>24</v>
      </c>
      <c r="AK27" s="102">
        <v>80002</v>
      </c>
      <c r="AL27" s="124" t="s">
        <v>177</v>
      </c>
      <c r="AM27" s="124" t="s">
        <v>177</v>
      </c>
      <c r="AN27" s="124" t="s">
        <v>177</v>
      </c>
      <c r="AO27" s="124" t="s">
        <v>177</v>
      </c>
      <c r="AP27" s="124" t="s">
        <v>177</v>
      </c>
      <c r="AQ27" s="124" t="s">
        <v>177</v>
      </c>
      <c r="AR27" s="124" t="s">
        <v>177</v>
      </c>
      <c r="AS27" s="124" t="s">
        <v>177</v>
      </c>
      <c r="AT27" s="124" t="s">
        <v>177</v>
      </c>
      <c r="AU27" s="124" t="s">
        <v>177</v>
      </c>
      <c r="AV27" s="124" t="s">
        <v>177</v>
      </c>
      <c r="AW27" s="124" t="s">
        <v>177</v>
      </c>
      <c r="AX27" s="124" t="s">
        <v>177</v>
      </c>
      <c r="AY27" s="124" t="s">
        <v>177</v>
      </c>
      <c r="AZ27" s="124" t="s">
        <v>177</v>
      </c>
      <c r="BA27" s="124" t="s">
        <v>177</v>
      </c>
      <c r="BB27" s="124" t="s">
        <v>177</v>
      </c>
      <c r="BC27" s="124" t="s">
        <v>177</v>
      </c>
      <c r="BD27" s="124" t="s">
        <v>177</v>
      </c>
      <c r="BE27" s="124" t="s">
        <v>177</v>
      </c>
      <c r="BF27" s="124" t="s">
        <v>177</v>
      </c>
      <c r="BG27" s="124" t="s">
        <v>177</v>
      </c>
      <c r="BH27" s="124" t="s">
        <v>177</v>
      </c>
      <c r="BI27" s="124" t="s">
        <v>177</v>
      </c>
      <c r="BJ27" s="124" t="s">
        <v>177</v>
      </c>
      <c r="BK27" s="126" t="s">
        <v>280</v>
      </c>
      <c r="BL27" s="126" t="s">
        <v>177</v>
      </c>
      <c r="BM27" s="124" t="s">
        <v>177</v>
      </c>
      <c r="BN27" s="124" t="s">
        <v>177</v>
      </c>
      <c r="BO27" s="124" t="s">
        <v>177</v>
      </c>
      <c r="BP27" s="125" t="s">
        <v>91</v>
      </c>
      <c r="BR27" s="5"/>
      <c r="BS27" s="219">
        <v>2</v>
      </c>
      <c r="BT27" s="58">
        <f>(BT4+BT8+BT7+BT6+BT5+BT9+BT10+BT11+BT12+BT13)/10</f>
        <v>0.6</v>
      </c>
      <c r="BU27" s="50">
        <f t="shared" ref="BU27:CU27" si="3">(BU4+BU8+BU7+BU6+BU5+BU9+BU10+BU11+BU12+BU13)/10</f>
        <v>0.1</v>
      </c>
      <c r="BV27" s="50">
        <f t="shared" si="3"/>
        <v>0.1</v>
      </c>
      <c r="BW27" s="50">
        <f t="shared" si="3"/>
        <v>0.1</v>
      </c>
      <c r="BX27" s="50">
        <f t="shared" si="3"/>
        <v>0</v>
      </c>
      <c r="BY27" s="50">
        <f t="shared" si="3"/>
        <v>1.3</v>
      </c>
      <c r="BZ27" s="50">
        <f t="shared" si="3"/>
        <v>0.2</v>
      </c>
      <c r="CA27" s="50">
        <f t="shared" si="3"/>
        <v>0.4</v>
      </c>
      <c r="CB27" s="50">
        <f t="shared" si="3"/>
        <v>0.1</v>
      </c>
      <c r="CC27" s="50">
        <f t="shared" si="3"/>
        <v>0.1</v>
      </c>
      <c r="CD27" s="50">
        <f t="shared" si="3"/>
        <v>0</v>
      </c>
      <c r="CE27" s="50">
        <f t="shared" si="3"/>
        <v>0</v>
      </c>
      <c r="CF27" s="50">
        <f t="shared" si="3"/>
        <v>0.1</v>
      </c>
      <c r="CG27" s="50">
        <f t="shared" si="3"/>
        <v>0</v>
      </c>
      <c r="CH27" s="50">
        <f t="shared" si="3"/>
        <v>0</v>
      </c>
      <c r="CI27" s="50">
        <f t="shared" si="3"/>
        <v>0</v>
      </c>
      <c r="CJ27" s="50">
        <f t="shared" si="3"/>
        <v>0.8</v>
      </c>
      <c r="CK27" s="50">
        <f t="shared" si="3"/>
        <v>0.3</v>
      </c>
      <c r="CL27" s="50">
        <f t="shared" si="3"/>
        <v>0.3</v>
      </c>
      <c r="CM27" s="50">
        <f t="shared" si="3"/>
        <v>0.1</v>
      </c>
      <c r="CN27" s="50">
        <f t="shared" si="3"/>
        <v>0</v>
      </c>
      <c r="CO27" s="50">
        <f t="shared" si="3"/>
        <v>0.1</v>
      </c>
      <c r="CP27" s="50">
        <f t="shared" si="3"/>
        <v>4.7</v>
      </c>
      <c r="CQ27" s="50"/>
      <c r="CR27" s="50">
        <f t="shared" si="3"/>
        <v>2</v>
      </c>
      <c r="CS27" s="50"/>
      <c r="CT27" s="50"/>
      <c r="CU27" s="51">
        <f t="shared" si="3"/>
        <v>3.2</v>
      </c>
    </row>
    <row r="28" spans="1:100" ht="15.75" thickBot="1" x14ac:dyDescent="0.3">
      <c r="A28" s="39"/>
      <c r="B28" s="83">
        <v>4</v>
      </c>
      <c r="C28" s="50">
        <f>(C25+C24)/2</f>
        <v>0.5</v>
      </c>
      <c r="D28" s="50">
        <f t="shared" ref="D28:AG28" si="4">(D25+D24)/2</f>
        <v>1</v>
      </c>
      <c r="E28" s="50">
        <f t="shared" si="4"/>
        <v>1</v>
      </c>
      <c r="F28" s="50">
        <f t="shared" si="4"/>
        <v>0.5</v>
      </c>
      <c r="G28" s="50">
        <f t="shared" si="4"/>
        <v>1</v>
      </c>
      <c r="H28" s="50">
        <f t="shared" si="4"/>
        <v>0.5</v>
      </c>
      <c r="I28" s="50">
        <f t="shared" si="4"/>
        <v>0.5</v>
      </c>
      <c r="J28" s="50">
        <f t="shared" si="4"/>
        <v>2</v>
      </c>
      <c r="K28" s="50">
        <f t="shared" si="4"/>
        <v>1</v>
      </c>
      <c r="L28" s="50">
        <f t="shared" si="4"/>
        <v>1</v>
      </c>
      <c r="M28" s="50">
        <f t="shared" si="4"/>
        <v>3</v>
      </c>
      <c r="N28" s="50">
        <f t="shared" si="4"/>
        <v>1</v>
      </c>
      <c r="O28" s="50">
        <f t="shared" si="4"/>
        <v>1</v>
      </c>
      <c r="P28" s="50">
        <f t="shared" si="4"/>
        <v>1.5</v>
      </c>
      <c r="Q28" s="50">
        <f t="shared" si="4"/>
        <v>0.5</v>
      </c>
      <c r="R28" s="50">
        <f t="shared" si="4"/>
        <v>1</v>
      </c>
      <c r="S28" s="50">
        <f t="shared" si="4"/>
        <v>1.5</v>
      </c>
      <c r="T28" s="50">
        <f t="shared" si="4"/>
        <v>2</v>
      </c>
      <c r="U28" s="50">
        <f t="shared" si="4"/>
        <v>2</v>
      </c>
      <c r="V28" s="50">
        <f t="shared" si="4"/>
        <v>0.5</v>
      </c>
      <c r="W28" s="50">
        <f t="shared" si="4"/>
        <v>0.5</v>
      </c>
      <c r="X28" s="50">
        <f t="shared" si="4"/>
        <v>0.5</v>
      </c>
      <c r="Y28" s="50">
        <f t="shared" si="4"/>
        <v>0.5</v>
      </c>
      <c r="Z28" s="50">
        <f t="shared" si="4"/>
        <v>1</v>
      </c>
      <c r="AA28" s="50">
        <f t="shared" si="4"/>
        <v>0.5</v>
      </c>
      <c r="AB28" s="50">
        <f t="shared" si="4"/>
        <v>26</v>
      </c>
      <c r="AC28" s="50"/>
      <c r="AD28" s="50">
        <f t="shared" si="4"/>
        <v>4</v>
      </c>
      <c r="AE28" s="50"/>
      <c r="AF28" s="50"/>
      <c r="AG28" s="50">
        <f t="shared" si="4"/>
        <v>4.5</v>
      </c>
      <c r="AJ28" s="96">
        <v>25</v>
      </c>
      <c r="AK28" s="96">
        <v>80009</v>
      </c>
      <c r="AL28" s="97" t="s">
        <v>177</v>
      </c>
      <c r="AM28" s="97" t="s">
        <v>177</v>
      </c>
      <c r="AN28" s="97" t="s">
        <v>177</v>
      </c>
      <c r="AO28" s="97" t="s">
        <v>177</v>
      </c>
      <c r="AP28" s="97" t="s">
        <v>177</v>
      </c>
      <c r="AQ28" s="97" t="s">
        <v>177</v>
      </c>
      <c r="AR28" s="97" t="s">
        <v>177</v>
      </c>
      <c r="AS28" s="97" t="s">
        <v>177</v>
      </c>
      <c r="AT28" s="97" t="s">
        <v>177</v>
      </c>
      <c r="AU28" s="97" t="s">
        <v>177</v>
      </c>
      <c r="AV28" s="97" t="s">
        <v>177</v>
      </c>
      <c r="AW28" s="97" t="s">
        <v>177</v>
      </c>
      <c r="AX28" s="97" t="s">
        <v>177</v>
      </c>
      <c r="AY28" s="97" t="s">
        <v>177</v>
      </c>
      <c r="AZ28" s="97" t="s">
        <v>177</v>
      </c>
      <c r="BA28" s="97" t="s">
        <v>177</v>
      </c>
      <c r="BB28" s="97" t="s">
        <v>177</v>
      </c>
      <c r="BC28" s="97" t="s">
        <v>177</v>
      </c>
      <c r="BD28" s="97" t="s">
        <v>177</v>
      </c>
      <c r="BE28" s="97" t="s">
        <v>177</v>
      </c>
      <c r="BF28" s="97" t="s">
        <v>177</v>
      </c>
      <c r="BG28" s="97" t="s">
        <v>177</v>
      </c>
      <c r="BH28" s="97" t="s">
        <v>177</v>
      </c>
      <c r="BI28" s="97" t="s">
        <v>177</v>
      </c>
      <c r="BJ28" s="97" t="s">
        <v>177</v>
      </c>
      <c r="BK28" s="99" t="s">
        <v>280</v>
      </c>
      <c r="BL28" s="99" t="s">
        <v>177</v>
      </c>
      <c r="BM28" s="97" t="s">
        <v>177</v>
      </c>
      <c r="BN28" s="97" t="s">
        <v>177</v>
      </c>
      <c r="BO28" s="97" t="s">
        <v>177</v>
      </c>
      <c r="BP28" s="39" t="s">
        <v>98</v>
      </c>
      <c r="BR28" s="182"/>
      <c r="BS28" s="220" t="s">
        <v>143</v>
      </c>
      <c r="BT28" s="59">
        <f>MEDIAN(BT25:BT27)</f>
        <v>1.1888888888888887</v>
      </c>
      <c r="BU28" s="52">
        <f t="shared" ref="BU28:CU28" si="5">MEDIAN(BU25:BU27)</f>
        <v>0.16111111111111109</v>
      </c>
      <c r="BV28" s="52">
        <f t="shared" si="5"/>
        <v>0.49444444444444446</v>
      </c>
      <c r="BW28" s="52">
        <f t="shared" si="5"/>
        <v>0.3833333333333333</v>
      </c>
      <c r="BX28" s="52">
        <f t="shared" si="5"/>
        <v>0.5</v>
      </c>
      <c r="BY28" s="52">
        <f t="shared" si="5"/>
        <v>1.4277777777777778</v>
      </c>
      <c r="BZ28" s="52">
        <f t="shared" si="5"/>
        <v>0.60000000000000009</v>
      </c>
      <c r="CA28" s="52">
        <f t="shared" si="5"/>
        <v>0.4777777777777778</v>
      </c>
      <c r="CB28" s="52">
        <f t="shared" si="5"/>
        <v>0.71666666666666656</v>
      </c>
      <c r="CC28" s="52">
        <f t="shared" si="5"/>
        <v>0.49444444444444446</v>
      </c>
      <c r="CD28" s="52">
        <f t="shared" si="5"/>
        <v>5.5555555555555552E-2</v>
      </c>
      <c r="CE28" s="52">
        <f t="shared" si="5"/>
        <v>0.1111111111111111</v>
      </c>
      <c r="CF28" s="52">
        <f t="shared" si="5"/>
        <v>0.27222222222222225</v>
      </c>
      <c r="CG28" s="52">
        <f t="shared" si="5"/>
        <v>0.1111111111111111</v>
      </c>
      <c r="CH28" s="52">
        <f t="shared" si="5"/>
        <v>0.1111111111111111</v>
      </c>
      <c r="CI28" s="52">
        <f t="shared" si="5"/>
        <v>0.16666666666666666</v>
      </c>
      <c r="CJ28" s="52">
        <f t="shared" si="5"/>
        <v>1.3444444444444446</v>
      </c>
      <c r="CK28" s="52">
        <f t="shared" si="5"/>
        <v>0.64999999999999991</v>
      </c>
      <c r="CL28" s="52">
        <f t="shared" si="5"/>
        <v>0.64999999999999991</v>
      </c>
      <c r="CM28" s="52">
        <f t="shared" si="5"/>
        <v>0.3833333333333333</v>
      </c>
      <c r="CN28" s="52">
        <f t="shared" si="5"/>
        <v>0.44444444444444442</v>
      </c>
      <c r="CO28" s="52">
        <f t="shared" si="5"/>
        <v>0.71666666666666656</v>
      </c>
      <c r="CP28" s="52">
        <f t="shared" si="5"/>
        <v>11.461111111111112</v>
      </c>
      <c r="CQ28" s="52"/>
      <c r="CR28" s="52">
        <f t="shared" si="5"/>
        <v>2.5</v>
      </c>
      <c r="CS28" s="52"/>
      <c r="CT28" s="52"/>
      <c r="CU28" s="53">
        <f t="shared" si="5"/>
        <v>3.9888888888888889</v>
      </c>
    </row>
    <row r="29" spans="1:100" x14ac:dyDescent="0.25">
      <c r="A29" s="39"/>
      <c r="B29" s="83">
        <v>3</v>
      </c>
      <c r="C29" s="50">
        <f>(C20+C21+C22+C23+C19+C18+C17+C16+C15+C14+C13+C12+C11)/13</f>
        <v>0.61538461538461542</v>
      </c>
      <c r="D29" s="50">
        <f t="shared" ref="D29:AG29" si="6">(D20+D21+D22+D23+D19+D18+D17+D16+D15+D14+D13+D12+D11)/13</f>
        <v>7.6923076923076927E-2</v>
      </c>
      <c r="E29" s="50">
        <f t="shared" si="6"/>
        <v>0.15384615384615385</v>
      </c>
      <c r="F29" s="50">
        <f t="shared" si="6"/>
        <v>0.15384615384615385</v>
      </c>
      <c r="G29" s="50">
        <f t="shared" si="6"/>
        <v>0.30769230769230771</v>
      </c>
      <c r="H29" s="179">
        <f t="shared" si="6"/>
        <v>0.69230769230769229</v>
      </c>
      <c r="I29" s="50">
        <f t="shared" si="6"/>
        <v>0.46153846153846156</v>
      </c>
      <c r="J29" s="50">
        <f t="shared" si="6"/>
        <v>1.3076923076923077</v>
      </c>
      <c r="K29" s="50">
        <f t="shared" si="6"/>
        <v>0.84615384615384615</v>
      </c>
      <c r="L29" s="50">
        <f t="shared" si="6"/>
        <v>0.69230769230769229</v>
      </c>
      <c r="M29" s="50">
        <f t="shared" si="6"/>
        <v>1.0769230769230769</v>
      </c>
      <c r="N29" s="50">
        <f t="shared" si="6"/>
        <v>0.69230769230769229</v>
      </c>
      <c r="O29" s="50">
        <f t="shared" si="6"/>
        <v>0.46153846153846156</v>
      </c>
      <c r="P29" s="50">
        <f t="shared" si="6"/>
        <v>1</v>
      </c>
      <c r="Q29" s="50">
        <f t="shared" si="6"/>
        <v>0.30769230769230771</v>
      </c>
      <c r="R29" s="50">
        <f t="shared" si="6"/>
        <v>0.23076923076923078</v>
      </c>
      <c r="S29" s="50">
        <f t="shared" si="6"/>
        <v>1.0769230769230769</v>
      </c>
      <c r="T29" s="50">
        <f t="shared" si="6"/>
        <v>1.7692307692307692</v>
      </c>
      <c r="U29" s="50">
        <f t="shared" si="6"/>
        <v>1.3846153846153846</v>
      </c>
      <c r="V29" s="50">
        <f t="shared" si="6"/>
        <v>0.53846153846153844</v>
      </c>
      <c r="W29" s="50">
        <f t="shared" si="6"/>
        <v>0.23076923076923078</v>
      </c>
      <c r="X29" s="50">
        <f t="shared" si="6"/>
        <v>0.30769230769230771</v>
      </c>
      <c r="Y29" s="50">
        <f t="shared" si="6"/>
        <v>0.46153846153846156</v>
      </c>
      <c r="Z29" s="50">
        <f t="shared" si="6"/>
        <v>0.53846153846153844</v>
      </c>
      <c r="AA29" s="50">
        <f t="shared" si="6"/>
        <v>0.23076923076923078</v>
      </c>
      <c r="AB29" s="50">
        <f t="shared" si="6"/>
        <v>15.615384615384615</v>
      </c>
      <c r="AC29" s="50"/>
      <c r="AD29" s="50">
        <f t="shared" si="6"/>
        <v>3</v>
      </c>
      <c r="AE29" s="50"/>
      <c r="AF29" s="50"/>
      <c r="AG29" s="50">
        <f t="shared" si="6"/>
        <v>3.7692307692307692</v>
      </c>
      <c r="AJ29" s="96">
        <v>26</v>
      </c>
      <c r="AK29" s="96">
        <v>80028</v>
      </c>
      <c r="AL29" s="97" t="s">
        <v>177</v>
      </c>
      <c r="AM29" s="97" t="s">
        <v>177</v>
      </c>
      <c r="AN29" s="97" t="s">
        <v>177</v>
      </c>
      <c r="AO29" s="97" t="s">
        <v>177</v>
      </c>
      <c r="AP29" s="97" t="s">
        <v>177</v>
      </c>
      <c r="AQ29" s="97" t="s">
        <v>177</v>
      </c>
      <c r="AR29" s="97" t="s">
        <v>177</v>
      </c>
      <c r="AS29" s="97" t="s">
        <v>177</v>
      </c>
      <c r="AT29" s="97" t="s">
        <v>177</v>
      </c>
      <c r="AU29" s="97" t="s">
        <v>177</v>
      </c>
      <c r="AV29" s="97" t="s">
        <v>177</v>
      </c>
      <c r="AW29" s="97" t="s">
        <v>177</v>
      </c>
      <c r="AX29" s="97" t="s">
        <v>177</v>
      </c>
      <c r="AY29" s="97" t="s">
        <v>177</v>
      </c>
      <c r="AZ29" s="97" t="s">
        <v>177</v>
      </c>
      <c r="BA29" s="97" t="s">
        <v>177</v>
      </c>
      <c r="BB29" s="97" t="s">
        <v>177</v>
      </c>
      <c r="BC29" s="97" t="s">
        <v>177</v>
      </c>
      <c r="BD29" s="97" t="s">
        <v>177</v>
      </c>
      <c r="BE29" s="97" t="s">
        <v>177</v>
      </c>
      <c r="BF29" s="97" t="s">
        <v>177</v>
      </c>
      <c r="BG29" s="97" t="s">
        <v>177</v>
      </c>
      <c r="BH29" s="97" t="s">
        <v>177</v>
      </c>
      <c r="BI29" s="97" t="s">
        <v>177</v>
      </c>
      <c r="BJ29" s="97" t="s">
        <v>177</v>
      </c>
      <c r="BK29" s="99" t="s">
        <v>280</v>
      </c>
      <c r="BL29" s="99" t="s">
        <v>177</v>
      </c>
      <c r="BM29" s="97" t="s">
        <v>177</v>
      </c>
      <c r="BN29" s="97" t="s">
        <v>177</v>
      </c>
      <c r="BO29" s="97" t="s">
        <v>177</v>
      </c>
      <c r="BP29" s="39" t="s">
        <v>110</v>
      </c>
    </row>
    <row r="30" spans="1:100" x14ac:dyDescent="0.25">
      <c r="A30" s="39"/>
      <c r="B30" s="486">
        <v>2</v>
      </c>
      <c r="C30" s="50">
        <f>(C4+C8+C7+C6+C5+C9+C10)/7</f>
        <v>0.2857142857142857</v>
      </c>
      <c r="D30" s="50">
        <f t="shared" ref="D30:AG30" si="7">(D4+D8+D7+D6+D5+D9+D10)/7</f>
        <v>0</v>
      </c>
      <c r="E30" s="50">
        <f t="shared" si="7"/>
        <v>0.14285714285714285</v>
      </c>
      <c r="F30" s="50">
        <f t="shared" si="7"/>
        <v>0.14285714285714285</v>
      </c>
      <c r="G30" s="50">
        <f t="shared" si="7"/>
        <v>0</v>
      </c>
      <c r="H30" s="179">
        <f t="shared" si="7"/>
        <v>0.5714285714285714</v>
      </c>
      <c r="I30" s="50">
        <f t="shared" si="7"/>
        <v>0</v>
      </c>
      <c r="J30" s="50">
        <f t="shared" si="7"/>
        <v>0.5714285714285714</v>
      </c>
      <c r="K30" s="50">
        <f t="shared" si="7"/>
        <v>0.2857142857142857</v>
      </c>
      <c r="L30" s="50">
        <f t="shared" si="7"/>
        <v>0.14285714285714285</v>
      </c>
      <c r="M30" s="50">
        <f t="shared" si="7"/>
        <v>0.14285714285714285</v>
      </c>
      <c r="N30" s="50">
        <f t="shared" si="7"/>
        <v>0.14285714285714285</v>
      </c>
      <c r="O30" s="50">
        <f t="shared" si="7"/>
        <v>0.5714285714285714</v>
      </c>
      <c r="P30" s="50">
        <f t="shared" si="7"/>
        <v>0.8571428571428571</v>
      </c>
      <c r="Q30" s="50">
        <f t="shared" si="7"/>
        <v>0.2857142857142857</v>
      </c>
      <c r="R30" s="50">
        <f t="shared" si="7"/>
        <v>0</v>
      </c>
      <c r="S30" s="50">
        <f t="shared" si="7"/>
        <v>0.42857142857142855</v>
      </c>
      <c r="T30" s="50">
        <f t="shared" si="7"/>
        <v>1</v>
      </c>
      <c r="U30" s="50">
        <f t="shared" si="7"/>
        <v>0.7142857142857143</v>
      </c>
      <c r="V30" s="50">
        <f t="shared" si="7"/>
        <v>0.2857142857142857</v>
      </c>
      <c r="W30" s="50">
        <f t="shared" si="7"/>
        <v>0</v>
      </c>
      <c r="X30" s="50">
        <f t="shared" si="7"/>
        <v>0.14285714285714285</v>
      </c>
      <c r="Y30" s="50">
        <f t="shared" si="7"/>
        <v>0</v>
      </c>
      <c r="Z30" s="50">
        <f t="shared" si="7"/>
        <v>0.14285714285714285</v>
      </c>
      <c r="AA30" s="50">
        <f t="shared" si="7"/>
        <v>0</v>
      </c>
      <c r="AB30" s="50">
        <f t="shared" si="7"/>
        <v>6.8571428571428568</v>
      </c>
      <c r="AC30" s="50"/>
      <c r="AD30" s="50">
        <f t="shared" si="7"/>
        <v>2</v>
      </c>
      <c r="AE30" s="50"/>
      <c r="AF30" s="50"/>
      <c r="AG30" s="50">
        <f t="shared" si="7"/>
        <v>3.4285714285714284</v>
      </c>
      <c r="AJ30" s="92">
        <v>27</v>
      </c>
      <c r="AK30" s="92" t="s">
        <v>177</v>
      </c>
      <c r="AL30" s="93" t="s">
        <v>177</v>
      </c>
      <c r="AM30" s="93" t="s">
        <v>177</v>
      </c>
      <c r="AN30" s="93" t="s">
        <v>177</v>
      </c>
      <c r="AO30" s="93" t="s">
        <v>177</v>
      </c>
      <c r="AP30" s="93" t="s">
        <v>177</v>
      </c>
      <c r="AQ30" s="93" t="s">
        <v>177</v>
      </c>
      <c r="AR30" s="93" t="s">
        <v>177</v>
      </c>
      <c r="AS30" s="93" t="s">
        <v>177</v>
      </c>
      <c r="AT30" s="93" t="s">
        <v>177</v>
      </c>
      <c r="AU30" s="93" t="s">
        <v>177</v>
      </c>
      <c r="AV30" s="93" t="s">
        <v>177</v>
      </c>
      <c r="AW30" s="93" t="s">
        <v>177</v>
      </c>
      <c r="AX30" s="93" t="s">
        <v>177</v>
      </c>
      <c r="AY30" s="93" t="s">
        <v>177</v>
      </c>
      <c r="AZ30" s="93" t="s">
        <v>177</v>
      </c>
      <c r="BA30" s="93" t="s">
        <v>177</v>
      </c>
      <c r="BB30" s="93" t="s">
        <v>177</v>
      </c>
      <c r="BC30" s="93" t="s">
        <v>177</v>
      </c>
      <c r="BD30" s="93" t="s">
        <v>177</v>
      </c>
      <c r="BE30" s="93" t="s">
        <v>177</v>
      </c>
      <c r="BF30" s="93" t="s">
        <v>177</v>
      </c>
      <c r="BG30" s="93" t="s">
        <v>177</v>
      </c>
      <c r="BH30" s="93" t="s">
        <v>177</v>
      </c>
      <c r="BI30" s="93" t="s">
        <v>177</v>
      </c>
      <c r="BJ30" s="93" t="s">
        <v>177</v>
      </c>
      <c r="BK30" s="94" t="s">
        <v>177</v>
      </c>
      <c r="BL30" s="94" t="s">
        <v>177</v>
      </c>
      <c r="BM30" s="93" t="s">
        <v>177</v>
      </c>
      <c r="BN30" s="93" t="s">
        <v>177</v>
      </c>
      <c r="BO30" s="93" t="s">
        <v>177</v>
      </c>
    </row>
    <row r="31" spans="1:100" x14ac:dyDescent="0.25">
      <c r="A31" s="39"/>
      <c r="B31" s="39" t="s">
        <v>143</v>
      </c>
      <c r="C31" s="50">
        <f>MEDIAN(C28:C30)</f>
        <v>0.5</v>
      </c>
      <c r="D31" s="50">
        <f t="shared" ref="D31:AG31" si="8">MEDIAN(D28:D30)</f>
        <v>7.6923076923076927E-2</v>
      </c>
      <c r="E31" s="50">
        <f t="shared" si="8"/>
        <v>0.15384615384615385</v>
      </c>
      <c r="F31" s="50">
        <f t="shared" si="8"/>
        <v>0.15384615384615385</v>
      </c>
      <c r="G31" s="50">
        <f t="shared" si="8"/>
        <v>0.30769230769230771</v>
      </c>
      <c r="H31" s="50">
        <f t="shared" si="8"/>
        <v>0.5714285714285714</v>
      </c>
      <c r="I31" s="50">
        <f t="shared" si="8"/>
        <v>0.46153846153846156</v>
      </c>
      <c r="J31" s="50">
        <f t="shared" si="8"/>
        <v>1.3076923076923077</v>
      </c>
      <c r="K31" s="50">
        <f t="shared" si="8"/>
        <v>0.84615384615384615</v>
      </c>
      <c r="L31" s="50">
        <f t="shared" si="8"/>
        <v>0.69230769230769229</v>
      </c>
      <c r="M31" s="50">
        <f t="shared" si="8"/>
        <v>1.0769230769230769</v>
      </c>
      <c r="N31" s="50">
        <f t="shared" si="8"/>
        <v>0.69230769230769229</v>
      </c>
      <c r="O31" s="50">
        <f t="shared" si="8"/>
        <v>0.5714285714285714</v>
      </c>
      <c r="P31" s="50">
        <f t="shared" si="8"/>
        <v>1</v>
      </c>
      <c r="Q31" s="50">
        <f t="shared" si="8"/>
        <v>0.30769230769230771</v>
      </c>
      <c r="R31" s="50">
        <f t="shared" si="8"/>
        <v>0.23076923076923078</v>
      </c>
      <c r="S31" s="50">
        <f t="shared" si="8"/>
        <v>1.0769230769230769</v>
      </c>
      <c r="T31" s="50">
        <f t="shared" si="8"/>
        <v>1.7692307692307692</v>
      </c>
      <c r="U31" s="50">
        <f t="shared" si="8"/>
        <v>1.3846153846153846</v>
      </c>
      <c r="V31" s="50">
        <f t="shared" si="8"/>
        <v>0.5</v>
      </c>
      <c r="W31" s="50">
        <f t="shared" si="8"/>
        <v>0.23076923076923078</v>
      </c>
      <c r="X31" s="50">
        <f t="shared" si="8"/>
        <v>0.30769230769230771</v>
      </c>
      <c r="Y31" s="50">
        <f t="shared" si="8"/>
        <v>0.46153846153846156</v>
      </c>
      <c r="Z31" s="50">
        <f t="shared" si="8"/>
        <v>0.53846153846153844</v>
      </c>
      <c r="AA31" s="50">
        <f t="shared" si="8"/>
        <v>0.23076923076923078</v>
      </c>
      <c r="AB31" s="50">
        <f t="shared" si="8"/>
        <v>15.615384615384615</v>
      </c>
      <c r="AC31" s="50"/>
      <c r="AD31" s="50">
        <f t="shared" si="8"/>
        <v>3</v>
      </c>
      <c r="AE31" s="50"/>
      <c r="AF31" s="50"/>
      <c r="AG31" s="50">
        <f t="shared" si="8"/>
        <v>3.7692307692307692</v>
      </c>
      <c r="AJ31" s="895" t="s">
        <v>141</v>
      </c>
      <c r="AK31" s="895"/>
      <c r="AL31" s="50">
        <f>AVERAGE(AL4:AL29)</f>
        <v>0.82608695652173914</v>
      </c>
      <c r="AM31" s="50">
        <f t="shared" ref="AM31:BO31" si="9">AVERAGE(AM4:AM29)</f>
        <v>0</v>
      </c>
      <c r="AN31" s="50">
        <f t="shared" si="9"/>
        <v>0.5714285714285714</v>
      </c>
      <c r="AO31" s="50">
        <f t="shared" si="9"/>
        <v>0.1111111111111111</v>
      </c>
      <c r="AP31" s="50">
        <f t="shared" si="9"/>
        <v>7.6923076923076927E-2</v>
      </c>
      <c r="AQ31" s="50">
        <f t="shared" si="9"/>
        <v>9.0909090909090912E-2</v>
      </c>
      <c r="AR31" s="50">
        <f t="shared" si="9"/>
        <v>0.5625</v>
      </c>
      <c r="AS31" s="50">
        <f t="shared" si="9"/>
        <v>7.6923076923076927E-2</v>
      </c>
      <c r="AT31" s="50">
        <f t="shared" si="9"/>
        <v>0.36363636363636365</v>
      </c>
      <c r="AU31" s="50">
        <f t="shared" si="9"/>
        <v>0.13333333333333333</v>
      </c>
      <c r="AV31" s="50">
        <f t="shared" si="9"/>
        <v>8.3333333333333329E-2</v>
      </c>
      <c r="AW31" s="50">
        <f t="shared" si="9"/>
        <v>0.65</v>
      </c>
      <c r="AX31" s="50">
        <f t="shared" si="9"/>
        <v>1</v>
      </c>
      <c r="AY31" s="50">
        <f t="shared" si="9"/>
        <v>7.1428571428571425E-2</v>
      </c>
      <c r="AZ31" s="50">
        <f t="shared" si="9"/>
        <v>0.54545454545454541</v>
      </c>
      <c r="BA31" s="50">
        <f t="shared" si="9"/>
        <v>0.8</v>
      </c>
      <c r="BB31" s="50" t="e">
        <f ca="1">BM270СРЗНАЧ(BB4:BB29)</f>
        <v>#NAME?</v>
      </c>
      <c r="BC31" s="50">
        <f t="shared" si="9"/>
        <v>5.2631578947368418E-2</v>
      </c>
      <c r="BD31" s="50">
        <f t="shared" si="9"/>
        <v>0.36363636363636365</v>
      </c>
      <c r="BE31" s="50">
        <f t="shared" si="9"/>
        <v>0.4</v>
      </c>
      <c r="BF31" s="50">
        <f t="shared" si="9"/>
        <v>0.8571428571428571</v>
      </c>
      <c r="BG31" s="50">
        <f t="shared" si="9"/>
        <v>0</v>
      </c>
      <c r="BH31" s="50">
        <f t="shared" si="9"/>
        <v>0.34782608695652173</v>
      </c>
      <c r="BI31" s="50">
        <f t="shared" si="9"/>
        <v>4.5454545454545456E-2</v>
      </c>
      <c r="BJ31" s="50">
        <f t="shared" si="9"/>
        <v>6.5217391304347823</v>
      </c>
      <c r="BK31" s="50"/>
      <c r="BL31" s="50">
        <f t="shared" si="9"/>
        <v>2.1304347826086958</v>
      </c>
      <c r="BM31" s="50"/>
      <c r="BN31" s="50"/>
      <c r="BO31" s="50">
        <f t="shared" si="9"/>
        <v>3.7391304347826089</v>
      </c>
    </row>
    <row r="32" spans="1:100" x14ac:dyDescent="0.25">
      <c r="AJ32" s="39"/>
      <c r="AK32" s="83">
        <v>4</v>
      </c>
      <c r="AL32" s="50"/>
      <c r="AM32" s="50"/>
      <c r="AN32" s="50"/>
      <c r="AO32" s="50"/>
      <c r="AP32" s="50"/>
      <c r="AQ32" s="50"/>
      <c r="AR32" s="50"/>
      <c r="AS32" s="50"/>
      <c r="AT32" s="50"/>
      <c r="AU32" s="50"/>
      <c r="AV32" s="50"/>
      <c r="AW32" s="50"/>
      <c r="AX32" s="50"/>
      <c r="AY32" s="50"/>
      <c r="AZ32" s="50"/>
      <c r="BA32" s="50"/>
      <c r="BB32" s="50"/>
      <c r="BC32" s="50"/>
      <c r="BD32" s="50"/>
      <c r="BE32" s="50"/>
      <c r="BF32" s="50"/>
      <c r="BG32" s="50"/>
      <c r="BH32" s="50"/>
      <c r="BI32" s="50"/>
      <c r="BJ32" s="50"/>
      <c r="BK32" s="50"/>
      <c r="BL32" s="50"/>
      <c r="BM32" s="50"/>
      <c r="BN32" s="50"/>
      <c r="BO32" s="50"/>
    </row>
    <row r="33" spans="2:71" x14ac:dyDescent="0.25">
      <c r="AJ33" s="39"/>
      <c r="AK33" s="83">
        <v>3</v>
      </c>
      <c r="AL33" s="50">
        <f>(AL25+AL26+AL19)/3</f>
        <v>0.66666666666666663</v>
      </c>
      <c r="AM33" s="50">
        <f t="shared" ref="AM33:BO33" si="10">(AM25+AM26+AM19)/3</f>
        <v>0</v>
      </c>
      <c r="AN33" s="50">
        <f t="shared" si="10"/>
        <v>0.66666666666666663</v>
      </c>
      <c r="AO33" s="50">
        <f t="shared" si="10"/>
        <v>0.33333333333333331</v>
      </c>
      <c r="AP33" s="50">
        <f t="shared" si="10"/>
        <v>0.33333333333333331</v>
      </c>
      <c r="AQ33" s="50">
        <f t="shared" si="10"/>
        <v>0.33333333333333331</v>
      </c>
      <c r="AR33" s="50">
        <f t="shared" si="10"/>
        <v>1.3333333333333333</v>
      </c>
      <c r="AS33" s="50">
        <f t="shared" si="10"/>
        <v>0</v>
      </c>
      <c r="AT33" s="50">
        <f t="shared" si="10"/>
        <v>0.66666666666666663</v>
      </c>
      <c r="AU33" s="50">
        <f t="shared" si="10"/>
        <v>0.66666666666666663</v>
      </c>
      <c r="AV33" s="50">
        <f t="shared" si="10"/>
        <v>0.33333333333333331</v>
      </c>
      <c r="AW33" s="50">
        <f t="shared" si="10"/>
        <v>0.66666666666666663</v>
      </c>
      <c r="AX33" s="50">
        <f t="shared" si="10"/>
        <v>1.3333333333333333</v>
      </c>
      <c r="AY33" s="50">
        <f t="shared" si="10"/>
        <v>0.33333333333333331</v>
      </c>
      <c r="AZ33" s="50">
        <f t="shared" si="10"/>
        <v>1.3333333333333333</v>
      </c>
      <c r="BA33" s="50">
        <f t="shared" si="10"/>
        <v>1</v>
      </c>
      <c r="BB33" s="50">
        <f t="shared" si="10"/>
        <v>0</v>
      </c>
      <c r="BC33" s="50">
        <f t="shared" si="10"/>
        <v>0.33333333333333331</v>
      </c>
      <c r="BD33" s="50">
        <f t="shared" si="10"/>
        <v>0.66666666666666663</v>
      </c>
      <c r="BE33" s="50">
        <f t="shared" si="10"/>
        <v>0.66666666666666663</v>
      </c>
      <c r="BF33" s="50">
        <f t="shared" si="10"/>
        <v>1</v>
      </c>
      <c r="BG33" s="50">
        <f t="shared" si="10"/>
        <v>0</v>
      </c>
      <c r="BH33" s="50">
        <f t="shared" si="10"/>
        <v>0</v>
      </c>
      <c r="BI33" s="50">
        <f t="shared" si="10"/>
        <v>0.33333333333333331</v>
      </c>
      <c r="BJ33" s="50">
        <f t="shared" si="10"/>
        <v>13</v>
      </c>
      <c r="BK33" s="50"/>
      <c r="BL33" s="50">
        <f t="shared" si="10"/>
        <v>2.6666666666666665</v>
      </c>
      <c r="BM33" s="50"/>
      <c r="BN33" s="50"/>
      <c r="BO33" s="50">
        <f t="shared" si="10"/>
        <v>4.666666666666667</v>
      </c>
    </row>
    <row r="34" spans="2:71" x14ac:dyDescent="0.25">
      <c r="AJ34" s="39"/>
      <c r="AK34" s="486">
        <v>2</v>
      </c>
      <c r="AL34" s="50">
        <f>(AL4+AL8+AL7+AL6+AL5+AL9+AL10+AL11+AL12+AL13+AL14+AL15+AL16+AL17+AL18+AL19+AL20+AL21+AL22+AL23)/20</f>
        <v>0.85</v>
      </c>
      <c r="AM34" s="50">
        <f t="shared" ref="AM34:BO34" si="11">(AM4+AM8+AM7+AM6+AM5+AM9+AM10+AM11+AM12+AM13+AM14+AM15+AM16+AM17+AM18+AM19+AM20+AM21+AM22+AM23)/20</f>
        <v>0</v>
      </c>
      <c r="AN34" s="50">
        <f t="shared" si="11"/>
        <v>0.25</v>
      </c>
      <c r="AO34" s="50">
        <f t="shared" si="11"/>
        <v>0</v>
      </c>
      <c r="AP34" s="50">
        <f t="shared" si="11"/>
        <v>0</v>
      </c>
      <c r="AQ34" s="50">
        <f t="shared" si="11"/>
        <v>0</v>
      </c>
      <c r="AR34" s="50">
        <f t="shared" si="11"/>
        <v>0.25</v>
      </c>
      <c r="AS34" s="50">
        <f t="shared" si="11"/>
        <v>0</v>
      </c>
      <c r="AT34" s="50">
        <f t="shared" si="11"/>
        <v>0.1</v>
      </c>
      <c r="AU34" s="50">
        <f t="shared" si="11"/>
        <v>0</v>
      </c>
      <c r="AV34" s="50">
        <f t="shared" si="11"/>
        <v>0</v>
      </c>
      <c r="AW34" s="50">
        <f t="shared" si="11"/>
        <v>0.55000000000000004</v>
      </c>
      <c r="AX34" s="50">
        <f t="shared" si="11"/>
        <v>0.85</v>
      </c>
      <c r="AY34" s="50">
        <f t="shared" si="11"/>
        <v>0</v>
      </c>
      <c r="AZ34" s="50">
        <f t="shared" si="11"/>
        <v>0.4</v>
      </c>
      <c r="BA34" s="50">
        <f t="shared" si="11"/>
        <v>0.55000000000000004</v>
      </c>
      <c r="BB34" s="50">
        <f t="shared" si="11"/>
        <v>0</v>
      </c>
      <c r="BC34" s="50">
        <f t="shared" si="11"/>
        <v>0</v>
      </c>
      <c r="BD34" s="50">
        <f t="shared" si="11"/>
        <v>0.35</v>
      </c>
      <c r="BE34" s="50">
        <f t="shared" si="11"/>
        <v>0</v>
      </c>
      <c r="BF34" s="50">
        <f t="shared" si="11"/>
        <v>0.8</v>
      </c>
      <c r="BG34" s="50">
        <f t="shared" si="11"/>
        <v>0</v>
      </c>
      <c r="BH34" s="179">
        <f t="shared" si="11"/>
        <v>0.35</v>
      </c>
      <c r="BI34" s="50">
        <f t="shared" si="11"/>
        <v>0</v>
      </c>
      <c r="BJ34" s="50">
        <f t="shared" si="11"/>
        <v>5.3</v>
      </c>
      <c r="BK34" s="50"/>
      <c r="BL34" s="50">
        <f t="shared" si="11"/>
        <v>2</v>
      </c>
      <c r="BM34" s="50"/>
      <c r="BN34" s="50"/>
      <c r="BO34" s="50">
        <f t="shared" si="11"/>
        <v>3.6</v>
      </c>
    </row>
    <row r="35" spans="2:71" x14ac:dyDescent="0.25">
      <c r="AJ35" s="39"/>
      <c r="AK35" s="39" t="s">
        <v>143</v>
      </c>
      <c r="AL35" s="50">
        <f>MEDIAN(AL32:AL34)</f>
        <v>0.7583333333333333</v>
      </c>
      <c r="AM35" s="50">
        <f t="shared" ref="AM35:BO35" si="12">MEDIAN(AM32:AM34)</f>
        <v>0</v>
      </c>
      <c r="AN35" s="50">
        <f t="shared" si="12"/>
        <v>0.45833333333333331</v>
      </c>
      <c r="AO35" s="50">
        <f t="shared" si="12"/>
        <v>0.16666666666666666</v>
      </c>
      <c r="AP35" s="50">
        <f t="shared" si="12"/>
        <v>0.16666666666666666</v>
      </c>
      <c r="AQ35" s="50">
        <f t="shared" si="12"/>
        <v>0.16666666666666666</v>
      </c>
      <c r="AR35" s="50">
        <f t="shared" si="12"/>
        <v>0.79166666666666663</v>
      </c>
      <c r="AS35" s="50">
        <f t="shared" si="12"/>
        <v>0</v>
      </c>
      <c r="AT35" s="50">
        <f t="shared" si="12"/>
        <v>0.3833333333333333</v>
      </c>
      <c r="AU35" s="50">
        <f t="shared" si="12"/>
        <v>0.33333333333333331</v>
      </c>
      <c r="AV35" s="50">
        <f t="shared" si="12"/>
        <v>0.16666666666666666</v>
      </c>
      <c r="AW35" s="50">
        <f t="shared" si="12"/>
        <v>0.60833333333333339</v>
      </c>
      <c r="AX35" s="50">
        <f t="shared" si="12"/>
        <v>1.0916666666666666</v>
      </c>
      <c r="AY35" s="50">
        <f t="shared" si="12"/>
        <v>0.16666666666666666</v>
      </c>
      <c r="AZ35" s="50">
        <f t="shared" si="12"/>
        <v>0.8666666666666667</v>
      </c>
      <c r="BA35" s="50">
        <f t="shared" si="12"/>
        <v>0.77500000000000002</v>
      </c>
      <c r="BB35" s="50">
        <f t="shared" si="12"/>
        <v>0</v>
      </c>
      <c r="BC35" s="50">
        <f t="shared" si="12"/>
        <v>0.16666666666666666</v>
      </c>
      <c r="BD35" s="50">
        <f t="shared" si="12"/>
        <v>0.5083333333333333</v>
      </c>
      <c r="BE35" s="50">
        <f t="shared" si="12"/>
        <v>0.33333333333333331</v>
      </c>
      <c r="BF35" s="50">
        <f t="shared" si="12"/>
        <v>0.9</v>
      </c>
      <c r="BG35" s="50">
        <f t="shared" si="12"/>
        <v>0</v>
      </c>
      <c r="BH35" s="50">
        <f t="shared" si="12"/>
        <v>0.17499999999999999</v>
      </c>
      <c r="BI35" s="50">
        <f t="shared" si="12"/>
        <v>0.16666666666666666</v>
      </c>
      <c r="BJ35" s="50">
        <f t="shared" si="12"/>
        <v>9.15</v>
      </c>
      <c r="BK35" s="50"/>
      <c r="BL35" s="50">
        <f t="shared" si="12"/>
        <v>2.333333333333333</v>
      </c>
      <c r="BM35" s="50"/>
      <c r="BN35" s="50"/>
      <c r="BO35" s="50">
        <f t="shared" si="12"/>
        <v>4.1333333333333337</v>
      </c>
    </row>
    <row r="36" spans="2:71" x14ac:dyDescent="0.25">
      <c r="AJ36" s="92"/>
    </row>
    <row r="46" spans="2:71" x14ac:dyDescent="0.25">
      <c r="BS46" s="232" t="s">
        <v>548</v>
      </c>
    </row>
    <row r="47" spans="2:71" x14ac:dyDescent="0.25">
      <c r="B47" s="232" t="s">
        <v>504</v>
      </c>
      <c r="BS47" s="232" t="s">
        <v>549</v>
      </c>
    </row>
    <row r="48" spans="2:71" x14ac:dyDescent="0.25">
      <c r="B48" s="232" t="s">
        <v>505</v>
      </c>
      <c r="BS48" s="232" t="s">
        <v>550</v>
      </c>
    </row>
    <row r="49" spans="2:71" x14ac:dyDescent="0.25">
      <c r="B49" s="232" t="s">
        <v>506</v>
      </c>
      <c r="BS49" s="232" t="s">
        <v>551</v>
      </c>
    </row>
    <row r="50" spans="2:71" x14ac:dyDescent="0.25">
      <c r="B50" s="232" t="s">
        <v>507</v>
      </c>
      <c r="BS50" s="232" t="s">
        <v>552</v>
      </c>
    </row>
    <row r="51" spans="2:71" x14ac:dyDescent="0.25">
      <c r="B51" s="232" t="s">
        <v>508</v>
      </c>
      <c r="BS51" s="232" t="s">
        <v>553</v>
      </c>
    </row>
    <row r="52" spans="2:71" x14ac:dyDescent="0.25">
      <c r="B52" s="232" t="s">
        <v>509</v>
      </c>
      <c r="BS52" s="232" t="s">
        <v>554</v>
      </c>
    </row>
    <row r="53" spans="2:71" x14ac:dyDescent="0.25">
      <c r="B53" s="232" t="s">
        <v>511</v>
      </c>
      <c r="AK53" s="232" t="s">
        <v>524</v>
      </c>
      <c r="BS53" s="232" t="s">
        <v>555</v>
      </c>
    </row>
    <row r="54" spans="2:71" x14ac:dyDescent="0.25">
      <c r="B54" s="232" t="s">
        <v>510</v>
      </c>
      <c r="AK54" s="232" t="s">
        <v>525</v>
      </c>
      <c r="BS54" s="232" t="s">
        <v>556</v>
      </c>
    </row>
    <row r="55" spans="2:71" x14ac:dyDescent="0.25">
      <c r="B55" s="232" t="s">
        <v>513</v>
      </c>
      <c r="AK55" s="232" t="s">
        <v>526</v>
      </c>
      <c r="BS55" s="232" t="s">
        <v>557</v>
      </c>
    </row>
    <row r="56" spans="2:71" x14ac:dyDescent="0.25">
      <c r="B56" s="232" t="s">
        <v>514</v>
      </c>
      <c r="AK56" s="232" t="s">
        <v>527</v>
      </c>
      <c r="BS56" s="232" t="s">
        <v>558</v>
      </c>
    </row>
    <row r="57" spans="2:71" x14ac:dyDescent="0.25">
      <c r="B57" s="232" t="s">
        <v>512</v>
      </c>
      <c r="AK57" s="232" t="s">
        <v>528</v>
      </c>
      <c r="BS57" s="232" t="s">
        <v>559</v>
      </c>
    </row>
    <row r="58" spans="2:71" x14ac:dyDescent="0.25">
      <c r="B58" s="232" t="s">
        <v>515</v>
      </c>
      <c r="AK58" s="232" t="s">
        <v>529</v>
      </c>
      <c r="BS58" s="232" t="s">
        <v>560</v>
      </c>
    </row>
    <row r="59" spans="2:71" x14ac:dyDescent="0.25">
      <c r="B59" s="232" t="s">
        <v>516</v>
      </c>
      <c r="AK59" s="232" t="s">
        <v>530</v>
      </c>
      <c r="BS59" s="232" t="s">
        <v>561</v>
      </c>
    </row>
    <row r="60" spans="2:71" x14ac:dyDescent="0.25">
      <c r="B60" s="232" t="s">
        <v>517</v>
      </c>
      <c r="AK60" s="232" t="s">
        <v>531</v>
      </c>
      <c r="BS60" s="232" t="s">
        <v>562</v>
      </c>
    </row>
    <row r="61" spans="2:71" x14ac:dyDescent="0.25">
      <c r="B61" t="s">
        <v>518</v>
      </c>
      <c r="AK61" s="232" t="s">
        <v>532</v>
      </c>
      <c r="BS61" s="232" t="s">
        <v>563</v>
      </c>
    </row>
    <row r="62" spans="2:71" x14ac:dyDescent="0.25">
      <c r="B62" s="232" t="s">
        <v>520</v>
      </c>
      <c r="AK62" s="232" t="s">
        <v>533</v>
      </c>
      <c r="BS62" s="232" t="s">
        <v>564</v>
      </c>
    </row>
    <row r="63" spans="2:71" x14ac:dyDescent="0.25">
      <c r="B63" s="232" t="s">
        <v>519</v>
      </c>
      <c r="AK63" s="232" t="s">
        <v>534</v>
      </c>
      <c r="BS63" s="232" t="s">
        <v>565</v>
      </c>
    </row>
    <row r="64" spans="2:71" x14ac:dyDescent="0.25">
      <c r="B64" s="232" t="s">
        <v>521</v>
      </c>
      <c r="AK64" s="232" t="s">
        <v>535</v>
      </c>
      <c r="BS64" s="232" t="s">
        <v>566</v>
      </c>
    </row>
    <row r="65" spans="2:71" x14ac:dyDescent="0.25">
      <c r="B65" s="232" t="s">
        <v>522</v>
      </c>
      <c r="AK65" s="232" t="s">
        <v>536</v>
      </c>
      <c r="BS65" s="232" t="s">
        <v>567</v>
      </c>
    </row>
    <row r="66" spans="2:71" x14ac:dyDescent="0.25">
      <c r="B66" s="232" t="s">
        <v>523</v>
      </c>
      <c r="AK66" s="232" t="s">
        <v>537</v>
      </c>
      <c r="BS66" s="232" t="s">
        <v>568</v>
      </c>
    </row>
    <row r="67" spans="2:71" x14ac:dyDescent="0.25">
      <c r="AK67" s="232" t="s">
        <v>538</v>
      </c>
      <c r="BS67" s="232" t="s">
        <v>569</v>
      </c>
    </row>
    <row r="68" spans="2:71" x14ac:dyDescent="0.25">
      <c r="AK68" s="232" t="s">
        <v>539</v>
      </c>
    </row>
    <row r="69" spans="2:71" x14ac:dyDescent="0.25">
      <c r="AK69" s="232" t="s">
        <v>540</v>
      </c>
    </row>
    <row r="70" spans="2:71" x14ac:dyDescent="0.25">
      <c r="AK70" s="232" t="s">
        <v>541</v>
      </c>
    </row>
    <row r="71" spans="2:71" x14ac:dyDescent="0.25">
      <c r="AK71" s="232" t="s">
        <v>542</v>
      </c>
    </row>
    <row r="72" spans="2:71" x14ac:dyDescent="0.25">
      <c r="AK72" s="232" t="s">
        <v>543</v>
      </c>
    </row>
    <row r="73" spans="2:71" x14ac:dyDescent="0.25">
      <c r="AK73" s="232" t="s">
        <v>544</v>
      </c>
    </row>
    <row r="74" spans="2:71" x14ac:dyDescent="0.25">
      <c r="AK74" s="232" t="s">
        <v>545</v>
      </c>
    </row>
    <row r="75" spans="2:71" x14ac:dyDescent="0.25">
      <c r="AK75" s="232" t="s">
        <v>546</v>
      </c>
    </row>
    <row r="76" spans="2:71" x14ac:dyDescent="0.25">
      <c r="AK76" s="232" t="s">
        <v>547</v>
      </c>
    </row>
  </sheetData>
  <mergeCells count="6">
    <mergeCell ref="A1:AH1"/>
    <mergeCell ref="A27:B27"/>
    <mergeCell ref="AJ1:BP1"/>
    <mergeCell ref="AJ31:AK31"/>
    <mergeCell ref="BR1:CV1"/>
    <mergeCell ref="BR24:BS24"/>
  </mergeCell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A71"/>
  <sheetViews>
    <sheetView topLeftCell="BW1" workbookViewId="0">
      <selection activeCell="DC16" sqref="DC16"/>
    </sheetView>
  </sheetViews>
  <sheetFormatPr defaultRowHeight="15" x14ac:dyDescent="0.25"/>
  <cols>
    <col min="1" max="1" width="3.28515625" bestFit="1" customWidth="1"/>
    <col min="2" max="2" width="8.7109375" bestFit="1" customWidth="1"/>
    <col min="3" max="17" width="3.42578125" bestFit="1" customWidth="1"/>
    <col min="18" max="18" width="5.7109375" bestFit="1" customWidth="1"/>
    <col min="19" max="19" width="6.5703125" customWidth="1"/>
    <col min="20" max="20" width="3.42578125" bestFit="1" customWidth="1"/>
    <col min="21" max="21" width="5.7109375" bestFit="1" customWidth="1"/>
    <col min="22" max="22" width="3.28515625" bestFit="1" customWidth="1"/>
    <col min="23" max="23" width="8.28515625" bestFit="1" customWidth="1"/>
    <col min="24" max="24" width="22.85546875" bestFit="1" customWidth="1"/>
    <col min="26" max="26" width="3.28515625" customWidth="1"/>
    <col min="27" max="27" width="8.7109375" customWidth="1"/>
    <col min="28" max="43" width="3.42578125" customWidth="1"/>
    <col min="44" max="44" width="5.7109375" customWidth="1"/>
    <col min="45" max="45" width="12.7109375" bestFit="1" customWidth="1"/>
    <col min="46" max="47" width="5.7109375" customWidth="1"/>
    <col min="48" max="48" width="3.28515625" customWidth="1"/>
    <col min="49" max="49" width="8.28515625" customWidth="1"/>
    <col min="50" max="50" width="19.85546875" bestFit="1" customWidth="1"/>
    <col min="52" max="52" width="3.28515625" customWidth="1"/>
    <col min="53" max="53" width="7.42578125" customWidth="1"/>
    <col min="54" max="69" width="3.42578125" customWidth="1"/>
    <col min="70" max="70" width="5.7109375" customWidth="1"/>
    <col min="71" max="71" width="12.7109375" bestFit="1" customWidth="1"/>
    <col min="72" max="73" width="5.7109375" customWidth="1"/>
    <col min="74" max="74" width="3.28515625" customWidth="1"/>
    <col min="75" max="75" width="8.28515625" customWidth="1"/>
    <col min="76" max="76" width="22.140625" bestFit="1" customWidth="1"/>
    <col min="78" max="78" width="3.28515625" customWidth="1"/>
    <col min="79" max="79" width="7.5703125" customWidth="1"/>
    <col min="80" max="98" width="3.42578125" customWidth="1"/>
    <col min="99" max="99" width="5.7109375" customWidth="1"/>
    <col min="100" max="100" width="12.7109375" bestFit="1" customWidth="1"/>
    <col min="101" max="102" width="5.7109375" customWidth="1"/>
    <col min="103" max="103" width="3.28515625" customWidth="1"/>
    <col min="104" max="104" width="8.28515625" customWidth="1"/>
    <col min="105" max="105" width="21.7109375" bestFit="1" customWidth="1"/>
  </cols>
  <sheetData>
    <row r="1" spans="1:105" ht="16.5" thickBot="1" x14ac:dyDescent="0.3">
      <c r="A1" s="887" t="s">
        <v>299</v>
      </c>
      <c r="B1" s="887"/>
      <c r="C1" s="887"/>
      <c r="D1" s="887"/>
      <c r="E1" s="887"/>
      <c r="F1" s="887"/>
      <c r="G1" s="887"/>
      <c r="H1" s="887"/>
      <c r="I1" s="887"/>
      <c r="J1" s="887"/>
      <c r="K1" s="887"/>
      <c r="L1" s="887"/>
      <c r="M1" s="887"/>
      <c r="N1" s="887"/>
      <c r="O1" s="887"/>
      <c r="P1" s="887"/>
      <c r="Q1" s="887"/>
      <c r="R1" s="888"/>
      <c r="S1" s="888"/>
      <c r="T1" s="888"/>
      <c r="U1" s="888"/>
      <c r="V1" s="888"/>
      <c r="W1" s="888"/>
      <c r="X1" s="888"/>
      <c r="Z1" s="887" t="s">
        <v>381</v>
      </c>
      <c r="AA1" s="887"/>
      <c r="AB1" s="887"/>
      <c r="AC1" s="887"/>
      <c r="AD1" s="887"/>
      <c r="AE1" s="887"/>
      <c r="AF1" s="887"/>
      <c r="AG1" s="887"/>
      <c r="AH1" s="887"/>
      <c r="AI1" s="887"/>
      <c r="AJ1" s="887"/>
      <c r="AK1" s="887"/>
      <c r="AL1" s="887"/>
      <c r="AM1" s="887"/>
      <c r="AN1" s="887"/>
      <c r="AO1" s="887"/>
      <c r="AP1" s="887"/>
      <c r="AQ1" s="887"/>
      <c r="AR1" s="887"/>
      <c r="AS1" s="887"/>
      <c r="AT1" s="887"/>
      <c r="AU1" s="887"/>
      <c r="AV1" s="887"/>
      <c r="AW1" s="887"/>
      <c r="AX1" s="887"/>
      <c r="AZ1" s="887" t="s">
        <v>444</v>
      </c>
      <c r="BA1" s="887"/>
      <c r="BB1" s="887"/>
      <c r="BC1" s="887"/>
      <c r="BD1" s="887"/>
      <c r="BE1" s="887"/>
      <c r="BF1" s="887"/>
      <c r="BG1" s="887"/>
      <c r="BH1" s="887"/>
      <c r="BI1" s="887"/>
      <c r="BJ1" s="887"/>
      <c r="BK1" s="887"/>
      <c r="BL1" s="887"/>
      <c r="BM1" s="887"/>
      <c r="BN1" s="887"/>
      <c r="BO1" s="887"/>
      <c r="BP1" s="887"/>
      <c r="BQ1" s="887"/>
      <c r="BR1" s="887"/>
      <c r="BS1" s="887"/>
      <c r="BT1" s="887"/>
      <c r="BU1" s="887"/>
      <c r="BV1" s="887"/>
      <c r="BW1" s="887"/>
      <c r="BX1" s="887"/>
      <c r="BZ1" s="890" t="s">
        <v>465</v>
      </c>
      <c r="CA1" s="891"/>
      <c r="CB1" s="891"/>
      <c r="CC1" s="891"/>
      <c r="CD1" s="891"/>
      <c r="CE1" s="891"/>
      <c r="CF1" s="891"/>
      <c r="CG1" s="891"/>
      <c r="CH1" s="891"/>
      <c r="CI1" s="891"/>
      <c r="CJ1" s="891"/>
      <c r="CK1" s="891"/>
      <c r="CL1" s="891"/>
      <c r="CM1" s="891"/>
      <c r="CN1" s="891"/>
      <c r="CO1" s="891"/>
      <c r="CP1" s="891"/>
      <c r="CQ1" s="891"/>
      <c r="CR1" s="891"/>
      <c r="CS1" s="891"/>
      <c r="CT1" s="891"/>
      <c r="CU1" s="891"/>
      <c r="CV1" s="891"/>
      <c r="CW1" s="891"/>
      <c r="CX1" s="891"/>
      <c r="CY1" s="891"/>
      <c r="CZ1" s="891"/>
      <c r="DA1" s="892"/>
    </row>
    <row r="2" spans="1:105" x14ac:dyDescent="0.25">
      <c r="A2" s="41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2"/>
      <c r="R2" s="42"/>
      <c r="S2" s="43"/>
      <c r="T2" s="43"/>
      <c r="U2" s="43"/>
      <c r="V2" s="43"/>
      <c r="W2" s="43"/>
      <c r="X2" s="162"/>
      <c r="Z2" s="112"/>
      <c r="AA2" s="112"/>
      <c r="AB2" s="112"/>
      <c r="AC2" s="112"/>
      <c r="AD2" s="112"/>
      <c r="AE2" s="112"/>
      <c r="AF2" s="112"/>
      <c r="AG2" s="112"/>
      <c r="AH2" s="112"/>
      <c r="AI2" s="112"/>
      <c r="AJ2" s="112"/>
      <c r="AK2" s="112"/>
      <c r="AL2" s="112"/>
      <c r="AM2" s="112"/>
      <c r="AN2" s="112"/>
      <c r="AO2" s="112"/>
      <c r="AP2" s="112"/>
      <c r="AQ2" s="112"/>
      <c r="AR2" s="112"/>
      <c r="AS2" s="110"/>
      <c r="AT2" s="121"/>
      <c r="AU2" s="121"/>
      <c r="AV2" s="121"/>
      <c r="AW2" s="39"/>
      <c r="AX2" s="39"/>
      <c r="AZ2" s="39"/>
      <c r="BA2" s="39"/>
      <c r="BB2" s="39"/>
      <c r="BC2" s="39"/>
      <c r="BD2" s="39"/>
      <c r="BE2" s="39"/>
      <c r="BF2" s="39"/>
      <c r="BG2" s="39"/>
      <c r="BH2" s="39"/>
      <c r="BI2" s="39"/>
      <c r="BJ2" s="39"/>
      <c r="BK2" s="39"/>
      <c r="BL2" s="39"/>
      <c r="BM2" s="39"/>
      <c r="BN2" s="39"/>
      <c r="BO2" s="39"/>
      <c r="BP2" s="39"/>
      <c r="BQ2" s="39"/>
      <c r="BR2" s="39"/>
      <c r="BS2" s="39"/>
      <c r="BT2" s="39"/>
      <c r="BU2" s="39"/>
      <c r="BV2" s="39"/>
      <c r="BW2" s="39"/>
      <c r="BX2" s="39"/>
      <c r="BZ2" s="5"/>
      <c r="CA2" s="39"/>
      <c r="CB2" s="39"/>
      <c r="CC2" s="39"/>
      <c r="CD2" s="39"/>
      <c r="CE2" s="39"/>
      <c r="CF2" s="39"/>
      <c r="CG2" s="39"/>
      <c r="CH2" s="39"/>
      <c r="CI2" s="39"/>
      <c r="CJ2" s="39"/>
      <c r="CK2" s="39"/>
      <c r="CL2" s="39"/>
      <c r="CM2" s="39"/>
      <c r="CN2" s="39"/>
      <c r="CO2" s="39"/>
      <c r="CP2" s="39"/>
      <c r="CQ2" s="39"/>
      <c r="CR2" s="39"/>
      <c r="CS2" s="39"/>
      <c r="CT2" s="39"/>
      <c r="CU2" s="39"/>
      <c r="CV2" s="39"/>
      <c r="CW2" s="39"/>
      <c r="CX2" s="39"/>
      <c r="CY2" s="39"/>
      <c r="CZ2" s="39"/>
      <c r="DA2" s="14"/>
    </row>
    <row r="3" spans="1:105" ht="65.25" thickBot="1" x14ac:dyDescent="0.3">
      <c r="A3" s="166" t="s">
        <v>150</v>
      </c>
      <c r="B3" s="123" t="s">
        <v>151</v>
      </c>
      <c r="C3" s="123" t="s">
        <v>272</v>
      </c>
      <c r="D3" s="123" t="s">
        <v>194</v>
      </c>
      <c r="E3" s="123" t="s">
        <v>134</v>
      </c>
      <c r="F3" s="123" t="s">
        <v>184</v>
      </c>
      <c r="G3" s="123" t="s">
        <v>185</v>
      </c>
      <c r="H3" s="123" t="s">
        <v>186</v>
      </c>
      <c r="I3" s="123" t="s">
        <v>163</v>
      </c>
      <c r="J3" s="123" t="s">
        <v>164</v>
      </c>
      <c r="K3" s="123" t="s">
        <v>135</v>
      </c>
      <c r="L3" s="123" t="s">
        <v>167</v>
      </c>
      <c r="M3" s="123" t="s">
        <v>295</v>
      </c>
      <c r="N3" s="123" t="s">
        <v>296</v>
      </c>
      <c r="O3" s="123" t="s">
        <v>195</v>
      </c>
      <c r="P3" s="123" t="s">
        <v>137</v>
      </c>
      <c r="Q3" s="146" t="s">
        <v>138</v>
      </c>
      <c r="R3" s="153" t="s">
        <v>172</v>
      </c>
      <c r="S3" s="123" t="s">
        <v>173</v>
      </c>
      <c r="T3" s="123" t="s">
        <v>142</v>
      </c>
      <c r="U3" s="123" t="s">
        <v>174</v>
      </c>
      <c r="V3" s="123" t="s">
        <v>175</v>
      </c>
      <c r="W3" s="123" t="s">
        <v>176</v>
      </c>
      <c r="X3" s="163"/>
      <c r="Z3" s="123" t="s">
        <v>150</v>
      </c>
      <c r="AA3" s="123" t="s">
        <v>151</v>
      </c>
      <c r="AB3" s="123" t="s">
        <v>272</v>
      </c>
      <c r="AC3" s="123" t="s">
        <v>194</v>
      </c>
      <c r="AD3" s="123" t="s">
        <v>134</v>
      </c>
      <c r="AE3" s="123" t="s">
        <v>184</v>
      </c>
      <c r="AF3" s="123" t="s">
        <v>162</v>
      </c>
      <c r="AG3" s="123" t="s">
        <v>89</v>
      </c>
      <c r="AH3" s="123" t="s">
        <v>135</v>
      </c>
      <c r="AI3" s="123" t="s">
        <v>167</v>
      </c>
      <c r="AJ3" s="123" t="s">
        <v>136</v>
      </c>
      <c r="AK3" s="123" t="s">
        <v>195</v>
      </c>
      <c r="AL3" s="123" t="s">
        <v>378</v>
      </c>
      <c r="AM3" s="123" t="s">
        <v>379</v>
      </c>
      <c r="AN3" s="123" t="s">
        <v>329</v>
      </c>
      <c r="AO3" s="123" t="s">
        <v>330</v>
      </c>
      <c r="AP3" s="123" t="s">
        <v>273</v>
      </c>
      <c r="AQ3" s="123" t="s">
        <v>331</v>
      </c>
      <c r="AR3" s="123" t="s">
        <v>172</v>
      </c>
      <c r="AS3" s="123" t="s">
        <v>173</v>
      </c>
      <c r="AT3" s="123" t="s">
        <v>380</v>
      </c>
      <c r="AU3" s="123" t="s">
        <v>174</v>
      </c>
      <c r="AV3" s="123" t="s">
        <v>175</v>
      </c>
      <c r="AW3" s="123" t="s">
        <v>176</v>
      </c>
      <c r="AX3" s="40"/>
      <c r="AZ3" s="123" t="s">
        <v>150</v>
      </c>
      <c r="BA3" s="123" t="s">
        <v>151</v>
      </c>
      <c r="BB3" s="123" t="s">
        <v>272</v>
      </c>
      <c r="BC3" s="123" t="s">
        <v>194</v>
      </c>
      <c r="BD3" s="123" t="s">
        <v>134</v>
      </c>
      <c r="BE3" s="123" t="s">
        <v>184</v>
      </c>
      <c r="BF3" s="123" t="s">
        <v>162</v>
      </c>
      <c r="BG3" s="123" t="s">
        <v>89</v>
      </c>
      <c r="BH3" s="123" t="s">
        <v>135</v>
      </c>
      <c r="BI3" s="123" t="s">
        <v>167</v>
      </c>
      <c r="BJ3" s="123" t="s">
        <v>136</v>
      </c>
      <c r="BK3" s="123" t="s">
        <v>195</v>
      </c>
      <c r="BL3" s="123" t="s">
        <v>137</v>
      </c>
      <c r="BM3" s="123" t="s">
        <v>138</v>
      </c>
      <c r="BN3" s="123" t="s">
        <v>273</v>
      </c>
      <c r="BO3" s="123" t="s">
        <v>331</v>
      </c>
      <c r="BP3" s="123" t="s">
        <v>442</v>
      </c>
      <c r="BQ3" s="123" t="s">
        <v>443</v>
      </c>
      <c r="BR3" s="123" t="s">
        <v>172</v>
      </c>
      <c r="BS3" s="123" t="s">
        <v>173</v>
      </c>
      <c r="BT3" s="123" t="s">
        <v>436</v>
      </c>
      <c r="BU3" s="123" t="s">
        <v>174</v>
      </c>
      <c r="BV3" s="123" t="s">
        <v>175</v>
      </c>
      <c r="BW3" s="123" t="s">
        <v>176</v>
      </c>
      <c r="BX3" s="40"/>
      <c r="BZ3" s="153" t="s">
        <v>150</v>
      </c>
      <c r="CA3" s="123" t="s">
        <v>151</v>
      </c>
      <c r="CB3" s="123" t="s">
        <v>272</v>
      </c>
      <c r="CC3" s="123" t="s">
        <v>194</v>
      </c>
      <c r="CD3" s="123" t="s">
        <v>134</v>
      </c>
      <c r="CE3" s="123" t="s">
        <v>184</v>
      </c>
      <c r="CF3" s="123" t="s">
        <v>162</v>
      </c>
      <c r="CG3" s="123" t="s">
        <v>89</v>
      </c>
      <c r="CH3" s="123" t="s">
        <v>135</v>
      </c>
      <c r="CI3" s="123" t="s">
        <v>167</v>
      </c>
      <c r="CJ3" s="123" t="s">
        <v>136</v>
      </c>
      <c r="CK3" s="123" t="s">
        <v>195</v>
      </c>
      <c r="CL3" s="123" t="s">
        <v>137</v>
      </c>
      <c r="CM3" s="123" t="s">
        <v>138</v>
      </c>
      <c r="CN3" s="123" t="s">
        <v>273</v>
      </c>
      <c r="CO3" s="123" t="s">
        <v>331</v>
      </c>
      <c r="CP3" s="123" t="s">
        <v>442</v>
      </c>
      <c r="CQ3" s="123" t="s">
        <v>443</v>
      </c>
      <c r="CR3" s="123" t="s">
        <v>462</v>
      </c>
      <c r="CS3" s="123" t="s">
        <v>463</v>
      </c>
      <c r="CT3" s="123" t="s">
        <v>464</v>
      </c>
      <c r="CU3" s="123" t="s">
        <v>172</v>
      </c>
      <c r="CV3" s="123" t="s">
        <v>173</v>
      </c>
      <c r="CW3" s="123" t="s">
        <v>436</v>
      </c>
      <c r="CX3" s="123" t="s">
        <v>174</v>
      </c>
      <c r="CY3" s="123" t="s">
        <v>175</v>
      </c>
      <c r="CZ3" s="123" t="s">
        <v>176</v>
      </c>
      <c r="DA3" s="154"/>
    </row>
    <row r="4" spans="1:105" x14ac:dyDescent="0.25">
      <c r="A4" s="167">
        <v>1</v>
      </c>
      <c r="B4" s="133">
        <v>50032</v>
      </c>
      <c r="C4" s="134">
        <v>0</v>
      </c>
      <c r="D4" s="134">
        <v>0</v>
      </c>
      <c r="E4" s="134">
        <v>0</v>
      </c>
      <c r="F4" s="134">
        <v>0</v>
      </c>
      <c r="G4" s="134">
        <v>0</v>
      </c>
      <c r="H4" s="134">
        <v>0</v>
      </c>
      <c r="I4" s="134">
        <v>0</v>
      </c>
      <c r="J4" s="134">
        <v>1</v>
      </c>
      <c r="K4" s="134">
        <v>0</v>
      </c>
      <c r="L4" s="134">
        <v>0</v>
      </c>
      <c r="M4" s="134">
        <v>0</v>
      </c>
      <c r="N4" s="134">
        <v>0</v>
      </c>
      <c r="O4" s="144"/>
      <c r="P4" s="134">
        <v>2</v>
      </c>
      <c r="Q4" s="147"/>
      <c r="R4" s="155">
        <v>3</v>
      </c>
      <c r="S4" s="135">
        <v>2</v>
      </c>
      <c r="T4" s="135">
        <v>2</v>
      </c>
      <c r="U4" s="134" t="s">
        <v>298</v>
      </c>
      <c r="V4" s="134" t="s">
        <v>179</v>
      </c>
      <c r="W4" s="134">
        <v>3</v>
      </c>
      <c r="X4" s="44" t="s">
        <v>324</v>
      </c>
      <c r="Z4" s="132">
        <v>1</v>
      </c>
      <c r="AA4" s="133">
        <v>60005</v>
      </c>
      <c r="AB4" s="144"/>
      <c r="AC4" s="134">
        <v>0</v>
      </c>
      <c r="AD4" s="134">
        <v>0</v>
      </c>
      <c r="AE4" s="144"/>
      <c r="AF4" s="134">
        <v>1</v>
      </c>
      <c r="AG4" s="144"/>
      <c r="AH4" s="144"/>
      <c r="AI4" s="183"/>
      <c r="AJ4" s="134">
        <v>0</v>
      </c>
      <c r="AK4" s="144"/>
      <c r="AL4" s="134">
        <v>1</v>
      </c>
      <c r="AM4" s="134">
        <v>0</v>
      </c>
      <c r="AN4" s="134">
        <v>0</v>
      </c>
      <c r="AO4" s="134">
        <v>0</v>
      </c>
      <c r="AP4" s="134">
        <v>0</v>
      </c>
      <c r="AQ4" s="134">
        <v>0</v>
      </c>
      <c r="AR4" s="134">
        <v>2</v>
      </c>
      <c r="AS4" s="135">
        <v>2</v>
      </c>
      <c r="AT4" s="135">
        <v>2</v>
      </c>
      <c r="AU4" s="134" t="s">
        <v>171</v>
      </c>
      <c r="AV4" s="134" t="s">
        <v>179</v>
      </c>
      <c r="AW4" s="134">
        <v>4</v>
      </c>
      <c r="AX4" s="44" t="s">
        <v>57</v>
      </c>
      <c r="AZ4" s="132">
        <v>1</v>
      </c>
      <c r="BA4" s="133">
        <v>80004</v>
      </c>
      <c r="BB4" s="134">
        <v>0</v>
      </c>
      <c r="BC4" s="134">
        <v>0</v>
      </c>
      <c r="BD4" s="134">
        <v>0</v>
      </c>
      <c r="BE4" s="134">
        <v>0</v>
      </c>
      <c r="BF4" s="134">
        <v>0</v>
      </c>
      <c r="BG4" s="134">
        <v>1</v>
      </c>
      <c r="BH4" s="134">
        <v>0</v>
      </c>
      <c r="BI4" s="144"/>
      <c r="BJ4" s="134">
        <v>0</v>
      </c>
      <c r="BK4" s="144"/>
      <c r="BL4" s="134">
        <v>0</v>
      </c>
      <c r="BM4" s="134">
        <v>0</v>
      </c>
      <c r="BN4" s="134">
        <v>0</v>
      </c>
      <c r="BO4" s="144"/>
      <c r="BP4" s="134">
        <v>0</v>
      </c>
      <c r="BQ4" s="144"/>
      <c r="BR4" s="134">
        <v>1</v>
      </c>
      <c r="BS4" s="135">
        <v>2</v>
      </c>
      <c r="BT4" s="135">
        <v>2</v>
      </c>
      <c r="BU4" s="134" t="s">
        <v>279</v>
      </c>
      <c r="BV4" s="134" t="s">
        <v>179</v>
      </c>
      <c r="BW4" s="134">
        <v>3</v>
      </c>
      <c r="BX4" s="44" t="s">
        <v>93</v>
      </c>
      <c r="BZ4" s="132">
        <v>1</v>
      </c>
      <c r="CA4" s="133">
        <v>90014</v>
      </c>
      <c r="CB4" s="134">
        <v>0</v>
      </c>
      <c r="CC4" s="134">
        <v>0</v>
      </c>
      <c r="CD4" s="134">
        <v>0</v>
      </c>
      <c r="CE4" s="134">
        <v>0</v>
      </c>
      <c r="CF4" s="134">
        <v>0</v>
      </c>
      <c r="CG4" s="134">
        <v>0</v>
      </c>
      <c r="CH4" s="134">
        <v>0</v>
      </c>
      <c r="CI4" s="134">
        <v>0</v>
      </c>
      <c r="CJ4" s="134">
        <v>0</v>
      </c>
      <c r="CK4" s="134">
        <v>0</v>
      </c>
      <c r="CL4" s="134">
        <v>0</v>
      </c>
      <c r="CM4" s="134">
        <v>0</v>
      </c>
      <c r="CN4" s="134">
        <v>0</v>
      </c>
      <c r="CO4" s="134">
        <v>0</v>
      </c>
      <c r="CP4" s="134">
        <v>0</v>
      </c>
      <c r="CQ4" s="134">
        <v>0</v>
      </c>
      <c r="CR4" s="134">
        <v>0</v>
      </c>
      <c r="CS4" s="134">
        <v>0</v>
      </c>
      <c r="CT4" s="134">
        <v>0</v>
      </c>
      <c r="CU4" s="134">
        <v>0</v>
      </c>
      <c r="CV4" s="135">
        <v>2</v>
      </c>
      <c r="CW4" s="177">
        <v>2</v>
      </c>
      <c r="CX4" s="134" t="s">
        <v>171</v>
      </c>
      <c r="CY4" s="134" t="s">
        <v>179</v>
      </c>
      <c r="CZ4" s="175">
        <v>2</v>
      </c>
      <c r="DA4" s="44" t="s">
        <v>127</v>
      </c>
    </row>
    <row r="5" spans="1:105" x14ac:dyDescent="0.25">
      <c r="A5" s="122">
        <v>2</v>
      </c>
      <c r="B5" s="96">
        <v>50025</v>
      </c>
      <c r="C5" s="97">
        <v>1</v>
      </c>
      <c r="D5" s="97">
        <v>0</v>
      </c>
      <c r="E5" s="97">
        <v>0</v>
      </c>
      <c r="F5" s="97">
        <v>1</v>
      </c>
      <c r="G5" s="97">
        <v>0</v>
      </c>
      <c r="H5" s="97">
        <v>1</v>
      </c>
      <c r="I5" s="97">
        <v>1</v>
      </c>
      <c r="J5" s="97">
        <v>1</v>
      </c>
      <c r="K5" s="98"/>
      <c r="L5" s="98"/>
      <c r="M5" s="98"/>
      <c r="N5" s="98"/>
      <c r="O5" s="98"/>
      <c r="P5" s="98"/>
      <c r="Q5" s="160"/>
      <c r="R5" s="156">
        <v>5</v>
      </c>
      <c r="S5" s="99">
        <v>2</v>
      </c>
      <c r="T5" s="99">
        <v>2</v>
      </c>
      <c r="U5" s="97" t="s">
        <v>298</v>
      </c>
      <c r="V5" s="97" t="s">
        <v>179</v>
      </c>
      <c r="W5" s="97">
        <v>4</v>
      </c>
      <c r="X5" s="14" t="s">
        <v>317</v>
      </c>
      <c r="Z5" s="136">
        <v>2</v>
      </c>
      <c r="AA5" s="96">
        <v>60008</v>
      </c>
      <c r="AB5" s="97">
        <v>0</v>
      </c>
      <c r="AC5" s="98"/>
      <c r="AD5" s="98"/>
      <c r="AE5" s="98"/>
      <c r="AF5" s="98"/>
      <c r="AG5" s="98"/>
      <c r="AH5" s="97">
        <v>1</v>
      </c>
      <c r="AI5" s="106"/>
      <c r="AJ5" s="97">
        <v>0</v>
      </c>
      <c r="AK5" s="97">
        <v>0</v>
      </c>
      <c r="AL5" s="97">
        <v>0</v>
      </c>
      <c r="AM5" s="97">
        <v>1</v>
      </c>
      <c r="AN5" s="97">
        <v>0</v>
      </c>
      <c r="AO5" s="98"/>
      <c r="AP5" s="98"/>
      <c r="AQ5" s="98"/>
      <c r="AR5" s="97">
        <v>2</v>
      </c>
      <c r="AS5" s="99">
        <v>1</v>
      </c>
      <c r="AT5" s="99">
        <v>2</v>
      </c>
      <c r="AU5" s="97" t="s">
        <v>171</v>
      </c>
      <c r="AV5" s="97" t="s">
        <v>179</v>
      </c>
      <c r="AW5" s="97">
        <v>4</v>
      </c>
      <c r="AX5" s="14" t="s">
        <v>60</v>
      </c>
      <c r="AZ5" s="136">
        <v>2</v>
      </c>
      <c r="BA5" s="96">
        <v>80025</v>
      </c>
      <c r="BB5" s="97">
        <v>0</v>
      </c>
      <c r="BC5" s="97">
        <v>0</v>
      </c>
      <c r="BD5" s="97">
        <v>1</v>
      </c>
      <c r="BE5" s="97">
        <v>0</v>
      </c>
      <c r="BF5" s="98"/>
      <c r="BG5" s="97">
        <v>0</v>
      </c>
      <c r="BH5" s="97">
        <v>1</v>
      </c>
      <c r="BI5" s="98"/>
      <c r="BJ5" s="98"/>
      <c r="BK5" s="98"/>
      <c r="BL5" s="98"/>
      <c r="BM5" s="97">
        <v>0</v>
      </c>
      <c r="BN5" s="97">
        <v>0</v>
      </c>
      <c r="BO5" s="98"/>
      <c r="BP5" s="97">
        <v>0</v>
      </c>
      <c r="BQ5" s="98"/>
      <c r="BR5" s="97">
        <v>2</v>
      </c>
      <c r="BS5" s="99">
        <v>1</v>
      </c>
      <c r="BT5" s="100">
        <v>2</v>
      </c>
      <c r="BU5" s="97" t="s">
        <v>281</v>
      </c>
      <c r="BV5" s="97" t="s">
        <v>179</v>
      </c>
      <c r="BW5" s="101">
        <v>2</v>
      </c>
      <c r="BX5" s="14" t="s">
        <v>107</v>
      </c>
      <c r="BZ5" s="136">
        <v>2</v>
      </c>
      <c r="CA5" s="96">
        <v>90017</v>
      </c>
      <c r="CB5" s="97">
        <v>1</v>
      </c>
      <c r="CC5" s="97">
        <v>0</v>
      </c>
      <c r="CD5" s="97">
        <v>0</v>
      </c>
      <c r="CE5" s="97">
        <v>0</v>
      </c>
      <c r="CF5" s="97">
        <v>0</v>
      </c>
      <c r="CG5" s="97">
        <v>0</v>
      </c>
      <c r="CH5" s="97">
        <v>0</v>
      </c>
      <c r="CI5" s="97">
        <v>0</v>
      </c>
      <c r="CJ5" s="97">
        <v>0</v>
      </c>
      <c r="CK5" s="97">
        <v>0</v>
      </c>
      <c r="CL5" s="97">
        <v>0</v>
      </c>
      <c r="CM5" s="97">
        <v>0</v>
      </c>
      <c r="CN5" s="97">
        <v>0</v>
      </c>
      <c r="CO5" s="97">
        <v>0</v>
      </c>
      <c r="CP5" s="97">
        <v>0</v>
      </c>
      <c r="CQ5" s="97">
        <v>0</v>
      </c>
      <c r="CR5" s="97">
        <v>0</v>
      </c>
      <c r="CS5" s="97">
        <v>0</v>
      </c>
      <c r="CT5" s="97">
        <v>0</v>
      </c>
      <c r="CU5" s="97">
        <v>1</v>
      </c>
      <c r="CV5" s="99">
        <v>1</v>
      </c>
      <c r="CW5" s="99">
        <v>2</v>
      </c>
      <c r="CX5" s="97" t="s">
        <v>171</v>
      </c>
      <c r="CY5" s="97" t="s">
        <v>179</v>
      </c>
      <c r="CZ5" s="97">
        <v>3</v>
      </c>
      <c r="DA5" s="14" t="s">
        <v>130</v>
      </c>
    </row>
    <row r="6" spans="1:105" x14ac:dyDescent="0.25">
      <c r="A6" s="122">
        <v>3</v>
      </c>
      <c r="B6" s="96">
        <v>50029</v>
      </c>
      <c r="C6" s="97">
        <v>1</v>
      </c>
      <c r="D6" s="97">
        <v>0</v>
      </c>
      <c r="E6" s="97">
        <v>0</v>
      </c>
      <c r="F6" s="97">
        <v>1</v>
      </c>
      <c r="G6" s="97">
        <v>1</v>
      </c>
      <c r="H6" s="97">
        <v>0</v>
      </c>
      <c r="I6" s="97">
        <v>1</v>
      </c>
      <c r="J6" s="97">
        <v>1</v>
      </c>
      <c r="K6" s="98"/>
      <c r="L6" s="97">
        <v>0</v>
      </c>
      <c r="M6" s="97">
        <v>0</v>
      </c>
      <c r="N6" s="97">
        <v>0</v>
      </c>
      <c r="O6" s="98"/>
      <c r="P6" s="97">
        <v>0</v>
      </c>
      <c r="Q6" s="160"/>
      <c r="R6" s="156">
        <v>5</v>
      </c>
      <c r="S6" s="99">
        <v>2</v>
      </c>
      <c r="T6" s="99">
        <v>2</v>
      </c>
      <c r="U6" s="97" t="s">
        <v>298</v>
      </c>
      <c r="V6" s="97" t="s">
        <v>179</v>
      </c>
      <c r="W6" s="97">
        <v>3</v>
      </c>
      <c r="X6" s="14" t="s">
        <v>321</v>
      </c>
      <c r="Z6" s="136">
        <v>3</v>
      </c>
      <c r="AA6" s="96">
        <v>60006</v>
      </c>
      <c r="AB6" s="97">
        <v>1</v>
      </c>
      <c r="AC6" s="98"/>
      <c r="AD6" s="98"/>
      <c r="AE6" s="98"/>
      <c r="AF6" s="97">
        <v>1</v>
      </c>
      <c r="AG6" s="98"/>
      <c r="AH6" s="97">
        <v>1</v>
      </c>
      <c r="AI6" s="97">
        <v>1</v>
      </c>
      <c r="AJ6" s="97">
        <v>0</v>
      </c>
      <c r="AK6" s="98"/>
      <c r="AL6" s="98"/>
      <c r="AM6" s="98"/>
      <c r="AN6" s="98"/>
      <c r="AO6" s="98"/>
      <c r="AP6" s="97">
        <v>0</v>
      </c>
      <c r="AQ6" s="98"/>
      <c r="AR6" s="97">
        <v>4</v>
      </c>
      <c r="AS6" s="99">
        <v>2</v>
      </c>
      <c r="AT6" s="99">
        <v>2</v>
      </c>
      <c r="AU6" s="97" t="s">
        <v>171</v>
      </c>
      <c r="AV6" s="97" t="s">
        <v>178</v>
      </c>
      <c r="AW6" s="97">
        <v>3</v>
      </c>
      <c r="AX6" s="14" t="s">
        <v>58</v>
      </c>
      <c r="AZ6" s="136">
        <v>3</v>
      </c>
      <c r="BA6" s="96">
        <v>80028</v>
      </c>
      <c r="BB6" s="97">
        <v>0</v>
      </c>
      <c r="BC6" s="97">
        <v>0</v>
      </c>
      <c r="BD6" s="97">
        <v>1</v>
      </c>
      <c r="BE6" s="97">
        <v>0</v>
      </c>
      <c r="BF6" s="97">
        <v>0</v>
      </c>
      <c r="BG6" s="97">
        <v>0</v>
      </c>
      <c r="BH6" s="97">
        <v>1</v>
      </c>
      <c r="BI6" s="98"/>
      <c r="BJ6" s="97">
        <v>0</v>
      </c>
      <c r="BK6" s="97">
        <v>0</v>
      </c>
      <c r="BL6" s="98"/>
      <c r="BM6" s="97">
        <v>0</v>
      </c>
      <c r="BN6" s="97">
        <v>0</v>
      </c>
      <c r="BO6" s="97">
        <v>0</v>
      </c>
      <c r="BP6" s="97">
        <v>0</v>
      </c>
      <c r="BQ6" s="98"/>
      <c r="BR6" s="97">
        <v>2</v>
      </c>
      <c r="BS6" s="99">
        <v>1</v>
      </c>
      <c r="BT6" s="99">
        <v>2</v>
      </c>
      <c r="BU6" s="97" t="s">
        <v>281</v>
      </c>
      <c r="BV6" s="97" t="s">
        <v>179</v>
      </c>
      <c r="BW6" s="97">
        <v>3</v>
      </c>
      <c r="BX6" s="14" t="s">
        <v>110</v>
      </c>
      <c r="BZ6" s="136">
        <v>3</v>
      </c>
      <c r="CA6" s="96">
        <v>90009</v>
      </c>
      <c r="CB6" s="97">
        <v>0</v>
      </c>
      <c r="CC6" s="97">
        <v>0</v>
      </c>
      <c r="CD6" s="97">
        <v>0</v>
      </c>
      <c r="CE6" s="97">
        <v>1</v>
      </c>
      <c r="CF6" s="97">
        <v>0</v>
      </c>
      <c r="CG6" s="97">
        <v>1</v>
      </c>
      <c r="CH6" s="97">
        <v>0</v>
      </c>
      <c r="CI6" s="97">
        <v>0</v>
      </c>
      <c r="CJ6" s="97">
        <v>0</v>
      </c>
      <c r="CK6" s="97">
        <v>0</v>
      </c>
      <c r="CL6" s="97">
        <v>0</v>
      </c>
      <c r="CM6" s="97">
        <v>0</v>
      </c>
      <c r="CN6" s="97">
        <v>0</v>
      </c>
      <c r="CO6" s="97">
        <v>0</v>
      </c>
      <c r="CP6" s="97">
        <v>0</v>
      </c>
      <c r="CQ6" s="97">
        <v>0</v>
      </c>
      <c r="CR6" s="97">
        <v>0</v>
      </c>
      <c r="CS6" s="97">
        <v>0</v>
      </c>
      <c r="CT6" s="97">
        <v>0</v>
      </c>
      <c r="CU6" s="97">
        <v>2</v>
      </c>
      <c r="CV6" s="99">
        <v>2</v>
      </c>
      <c r="CW6" s="99">
        <v>2</v>
      </c>
      <c r="CX6" s="97" t="s">
        <v>171</v>
      </c>
      <c r="CY6" s="97" t="s">
        <v>179</v>
      </c>
      <c r="CZ6" s="97">
        <v>3</v>
      </c>
      <c r="DA6" s="14" t="s">
        <v>122</v>
      </c>
    </row>
    <row r="7" spans="1:105" ht="15.75" thickBot="1" x14ac:dyDescent="0.3">
      <c r="A7" s="168">
        <v>4</v>
      </c>
      <c r="B7" s="138">
        <v>50030</v>
      </c>
      <c r="C7" s="139">
        <v>1</v>
      </c>
      <c r="D7" s="139">
        <v>1</v>
      </c>
      <c r="E7" s="139">
        <v>1</v>
      </c>
      <c r="F7" s="139">
        <v>0</v>
      </c>
      <c r="G7" s="139">
        <v>0</v>
      </c>
      <c r="H7" s="145"/>
      <c r="I7" s="139">
        <v>1</v>
      </c>
      <c r="J7" s="139">
        <v>1</v>
      </c>
      <c r="K7" s="139">
        <v>0</v>
      </c>
      <c r="L7" s="139">
        <v>0</v>
      </c>
      <c r="M7" s="145"/>
      <c r="N7" s="145"/>
      <c r="O7" s="139">
        <v>0</v>
      </c>
      <c r="P7" s="145"/>
      <c r="Q7" s="161"/>
      <c r="R7" s="157">
        <v>5</v>
      </c>
      <c r="S7" s="141">
        <v>1</v>
      </c>
      <c r="T7" s="141">
        <v>2</v>
      </c>
      <c r="U7" s="139" t="s">
        <v>298</v>
      </c>
      <c r="V7" s="139" t="s">
        <v>179</v>
      </c>
      <c r="W7" s="139">
        <v>3</v>
      </c>
      <c r="X7" s="142" t="s">
        <v>322</v>
      </c>
      <c r="Z7" s="136">
        <v>4</v>
      </c>
      <c r="AA7" s="96">
        <v>60012</v>
      </c>
      <c r="AB7" s="97">
        <v>0</v>
      </c>
      <c r="AC7" s="97">
        <v>1</v>
      </c>
      <c r="AD7" s="97">
        <v>0</v>
      </c>
      <c r="AE7" s="97">
        <v>0</v>
      </c>
      <c r="AF7" s="97">
        <v>1</v>
      </c>
      <c r="AG7" s="98"/>
      <c r="AH7" s="98"/>
      <c r="AI7" s="97">
        <v>1</v>
      </c>
      <c r="AJ7" s="97">
        <v>0</v>
      </c>
      <c r="AK7" s="98"/>
      <c r="AL7" s="97">
        <v>0</v>
      </c>
      <c r="AM7" s="97">
        <v>1</v>
      </c>
      <c r="AN7" s="97">
        <v>0</v>
      </c>
      <c r="AO7" s="97">
        <v>0</v>
      </c>
      <c r="AP7" s="98"/>
      <c r="AQ7" s="97">
        <v>0</v>
      </c>
      <c r="AR7" s="97">
        <v>4</v>
      </c>
      <c r="AS7" s="99">
        <v>1</v>
      </c>
      <c r="AT7" s="99">
        <v>2</v>
      </c>
      <c r="AU7" s="97" t="s">
        <v>171</v>
      </c>
      <c r="AV7" s="97" t="s">
        <v>179</v>
      </c>
      <c r="AW7" s="97">
        <v>4</v>
      </c>
      <c r="AX7" s="14" t="s">
        <v>64</v>
      </c>
      <c r="AZ7" s="136">
        <v>4</v>
      </c>
      <c r="BA7" s="96">
        <v>80007</v>
      </c>
      <c r="BB7" s="97">
        <v>0</v>
      </c>
      <c r="BC7" s="97">
        <v>0</v>
      </c>
      <c r="BD7" s="97">
        <v>1</v>
      </c>
      <c r="BE7" s="97">
        <v>0</v>
      </c>
      <c r="BF7" s="98"/>
      <c r="BG7" s="97">
        <v>1</v>
      </c>
      <c r="BH7" s="97">
        <v>0</v>
      </c>
      <c r="BI7" s="98"/>
      <c r="BJ7" s="98"/>
      <c r="BK7" s="97">
        <v>1</v>
      </c>
      <c r="BL7" s="98"/>
      <c r="BM7" s="97">
        <v>0</v>
      </c>
      <c r="BN7" s="98"/>
      <c r="BO7" s="97">
        <v>0</v>
      </c>
      <c r="BP7" s="97">
        <v>0</v>
      </c>
      <c r="BQ7" s="97">
        <v>0</v>
      </c>
      <c r="BR7" s="97">
        <v>3</v>
      </c>
      <c r="BS7" s="99">
        <v>1</v>
      </c>
      <c r="BT7" s="100">
        <v>2</v>
      </c>
      <c r="BU7" s="97" t="s">
        <v>279</v>
      </c>
      <c r="BV7" s="97" t="s">
        <v>179</v>
      </c>
      <c r="BW7" s="101">
        <v>2</v>
      </c>
      <c r="BX7" s="14" t="s">
        <v>96</v>
      </c>
      <c r="BZ7" s="136">
        <v>4</v>
      </c>
      <c r="CA7" s="96">
        <v>90016</v>
      </c>
      <c r="CB7" s="97">
        <v>0</v>
      </c>
      <c r="CC7" s="97">
        <v>0</v>
      </c>
      <c r="CD7" s="97">
        <v>0</v>
      </c>
      <c r="CE7" s="97">
        <v>0</v>
      </c>
      <c r="CF7" s="97">
        <v>0</v>
      </c>
      <c r="CG7" s="97">
        <v>0</v>
      </c>
      <c r="CH7" s="97">
        <v>0</v>
      </c>
      <c r="CI7" s="97">
        <v>2</v>
      </c>
      <c r="CJ7" s="97">
        <v>0</v>
      </c>
      <c r="CK7" s="97">
        <v>0</v>
      </c>
      <c r="CL7" s="97">
        <v>0</v>
      </c>
      <c r="CM7" s="97">
        <v>0</v>
      </c>
      <c r="CN7" s="97">
        <v>0</v>
      </c>
      <c r="CO7" s="97">
        <v>0</v>
      </c>
      <c r="CP7" s="97">
        <v>0</v>
      </c>
      <c r="CQ7" s="97">
        <v>0</v>
      </c>
      <c r="CR7" s="97">
        <v>0</v>
      </c>
      <c r="CS7" s="97">
        <v>0</v>
      </c>
      <c r="CT7" s="97">
        <v>0</v>
      </c>
      <c r="CU7" s="97">
        <v>2</v>
      </c>
      <c r="CV7" s="99">
        <v>1</v>
      </c>
      <c r="CW7" s="99">
        <v>2</v>
      </c>
      <c r="CX7" s="97" t="s">
        <v>171</v>
      </c>
      <c r="CY7" s="97" t="s">
        <v>179</v>
      </c>
      <c r="CZ7" s="97">
        <v>3</v>
      </c>
      <c r="DA7" s="14" t="s">
        <v>129</v>
      </c>
    </row>
    <row r="8" spans="1:105" x14ac:dyDescent="0.25">
      <c r="A8" s="167">
        <v>5</v>
      </c>
      <c r="B8" s="133">
        <v>50007</v>
      </c>
      <c r="C8" s="134">
        <v>1</v>
      </c>
      <c r="D8" s="134">
        <v>0</v>
      </c>
      <c r="E8" s="134">
        <v>0</v>
      </c>
      <c r="F8" s="134">
        <v>1</v>
      </c>
      <c r="G8" s="134">
        <v>0</v>
      </c>
      <c r="H8" s="134">
        <v>0</v>
      </c>
      <c r="I8" s="134">
        <v>1</v>
      </c>
      <c r="J8" s="134">
        <v>1</v>
      </c>
      <c r="K8" s="134">
        <v>0</v>
      </c>
      <c r="L8" s="134">
        <v>0</v>
      </c>
      <c r="M8" s="134">
        <v>0</v>
      </c>
      <c r="N8" s="134">
        <v>0</v>
      </c>
      <c r="O8" s="134">
        <v>0</v>
      </c>
      <c r="P8" s="134">
        <v>2</v>
      </c>
      <c r="Q8" s="147"/>
      <c r="R8" s="155">
        <v>6</v>
      </c>
      <c r="S8" s="135">
        <v>1</v>
      </c>
      <c r="T8" s="177">
        <v>3</v>
      </c>
      <c r="U8" s="134" t="s">
        <v>297</v>
      </c>
      <c r="V8" s="134" t="s">
        <v>179</v>
      </c>
      <c r="W8" s="175">
        <v>3</v>
      </c>
      <c r="X8" s="44" t="s">
        <v>306</v>
      </c>
      <c r="Z8" s="136">
        <v>5</v>
      </c>
      <c r="AA8" s="96">
        <v>60003</v>
      </c>
      <c r="AB8" s="97">
        <v>0</v>
      </c>
      <c r="AC8" s="97">
        <v>0</v>
      </c>
      <c r="AD8" s="97">
        <v>0</v>
      </c>
      <c r="AE8" s="97">
        <v>0</v>
      </c>
      <c r="AF8" s="97">
        <v>1</v>
      </c>
      <c r="AG8" s="97">
        <v>0</v>
      </c>
      <c r="AH8" s="97">
        <v>0</v>
      </c>
      <c r="AI8" s="106"/>
      <c r="AJ8" s="97">
        <v>2</v>
      </c>
      <c r="AK8" s="98"/>
      <c r="AL8" s="97">
        <v>1</v>
      </c>
      <c r="AM8" s="97">
        <v>0</v>
      </c>
      <c r="AN8" s="97">
        <v>0</v>
      </c>
      <c r="AO8" s="97">
        <v>1</v>
      </c>
      <c r="AP8" s="97">
        <v>0</v>
      </c>
      <c r="AQ8" s="97">
        <v>0</v>
      </c>
      <c r="AR8" s="97">
        <v>5</v>
      </c>
      <c r="AS8" s="99">
        <v>2</v>
      </c>
      <c r="AT8" s="99">
        <v>2</v>
      </c>
      <c r="AU8" s="97" t="s">
        <v>171</v>
      </c>
      <c r="AV8" s="97" t="s">
        <v>178</v>
      </c>
      <c r="AW8" s="97">
        <v>4</v>
      </c>
      <c r="AX8" s="14" t="s">
        <v>55</v>
      </c>
      <c r="AZ8" s="136">
        <v>5</v>
      </c>
      <c r="BA8" s="96">
        <v>80010</v>
      </c>
      <c r="BB8" s="97">
        <v>0</v>
      </c>
      <c r="BC8" s="97">
        <v>0</v>
      </c>
      <c r="BD8" s="97">
        <v>1</v>
      </c>
      <c r="BE8" s="97">
        <v>0</v>
      </c>
      <c r="BF8" s="97">
        <v>0</v>
      </c>
      <c r="BG8" s="97">
        <v>1</v>
      </c>
      <c r="BH8" s="97">
        <v>0</v>
      </c>
      <c r="BI8" s="98"/>
      <c r="BJ8" s="98"/>
      <c r="BK8" s="98"/>
      <c r="BL8" s="98"/>
      <c r="BM8" s="98"/>
      <c r="BN8" s="97">
        <v>1</v>
      </c>
      <c r="BO8" s="98"/>
      <c r="BP8" s="97">
        <v>0</v>
      </c>
      <c r="BQ8" s="98"/>
      <c r="BR8" s="97">
        <v>3</v>
      </c>
      <c r="BS8" s="99">
        <v>2</v>
      </c>
      <c r="BT8" s="99">
        <v>2</v>
      </c>
      <c r="BU8" s="97" t="s">
        <v>279</v>
      </c>
      <c r="BV8" s="97" t="s">
        <v>178</v>
      </c>
      <c r="BW8" s="97">
        <v>3</v>
      </c>
      <c r="BX8" s="14" t="s">
        <v>99</v>
      </c>
      <c r="BZ8" s="136">
        <v>5</v>
      </c>
      <c r="CA8" s="96">
        <v>90008</v>
      </c>
      <c r="CB8" s="97">
        <v>0</v>
      </c>
      <c r="CC8" s="97">
        <v>0</v>
      </c>
      <c r="CD8" s="97">
        <v>0</v>
      </c>
      <c r="CE8" s="97">
        <v>1</v>
      </c>
      <c r="CF8" s="97">
        <v>0</v>
      </c>
      <c r="CG8" s="97">
        <v>0</v>
      </c>
      <c r="CH8" s="97">
        <v>0</v>
      </c>
      <c r="CI8" s="97">
        <v>2</v>
      </c>
      <c r="CJ8" s="97">
        <v>0</v>
      </c>
      <c r="CK8" s="97">
        <v>0</v>
      </c>
      <c r="CL8" s="97">
        <v>0</v>
      </c>
      <c r="CM8" s="97">
        <v>0</v>
      </c>
      <c r="CN8" s="97">
        <v>0</v>
      </c>
      <c r="CO8" s="97">
        <v>0</v>
      </c>
      <c r="CP8" s="97">
        <v>0</v>
      </c>
      <c r="CQ8" s="97">
        <v>0</v>
      </c>
      <c r="CR8" s="97">
        <v>0</v>
      </c>
      <c r="CS8" s="97">
        <v>0</v>
      </c>
      <c r="CT8" s="97">
        <v>0</v>
      </c>
      <c r="CU8" s="97">
        <v>3</v>
      </c>
      <c r="CV8" s="99">
        <v>2</v>
      </c>
      <c r="CW8" s="99">
        <v>2</v>
      </c>
      <c r="CX8" s="97" t="s">
        <v>171</v>
      </c>
      <c r="CY8" s="97" t="s">
        <v>178</v>
      </c>
      <c r="CZ8" s="97">
        <v>3</v>
      </c>
      <c r="DA8" s="14" t="s">
        <v>121</v>
      </c>
    </row>
    <row r="9" spans="1:105" x14ac:dyDescent="0.25">
      <c r="A9" s="122">
        <v>6</v>
      </c>
      <c r="B9" s="96">
        <v>50011</v>
      </c>
      <c r="C9" s="97">
        <v>1</v>
      </c>
      <c r="D9" s="97">
        <v>0</v>
      </c>
      <c r="E9" s="97">
        <v>2</v>
      </c>
      <c r="F9" s="97">
        <v>1</v>
      </c>
      <c r="G9" s="97">
        <v>0</v>
      </c>
      <c r="H9" s="97">
        <v>0</v>
      </c>
      <c r="I9" s="97">
        <v>1</v>
      </c>
      <c r="J9" s="97">
        <v>1</v>
      </c>
      <c r="K9" s="97">
        <v>0</v>
      </c>
      <c r="L9" s="98"/>
      <c r="M9" s="97">
        <v>0</v>
      </c>
      <c r="N9" s="97">
        <v>0</v>
      </c>
      <c r="O9" s="97">
        <v>0</v>
      </c>
      <c r="P9" s="97">
        <v>0</v>
      </c>
      <c r="Q9" s="148">
        <v>0</v>
      </c>
      <c r="R9" s="156">
        <v>6</v>
      </c>
      <c r="S9" s="99">
        <v>2</v>
      </c>
      <c r="T9" s="99">
        <v>3</v>
      </c>
      <c r="U9" s="97" t="s">
        <v>297</v>
      </c>
      <c r="V9" s="97" t="s">
        <v>178</v>
      </c>
      <c r="W9" s="97">
        <v>4</v>
      </c>
      <c r="X9" s="14" t="s">
        <v>310</v>
      </c>
      <c r="Z9" s="136">
        <v>6</v>
      </c>
      <c r="AA9" s="96">
        <v>60002</v>
      </c>
      <c r="AB9" s="97">
        <v>1</v>
      </c>
      <c r="AC9" s="98"/>
      <c r="AD9" s="97">
        <v>1</v>
      </c>
      <c r="AE9" s="98"/>
      <c r="AF9" s="97">
        <v>1</v>
      </c>
      <c r="AG9" s="98"/>
      <c r="AH9" s="98"/>
      <c r="AI9" s="106"/>
      <c r="AJ9" s="97">
        <v>1</v>
      </c>
      <c r="AK9" s="98"/>
      <c r="AL9" s="97">
        <v>1</v>
      </c>
      <c r="AM9" s="97">
        <v>1</v>
      </c>
      <c r="AN9" s="98"/>
      <c r="AO9" s="98"/>
      <c r="AP9" s="98"/>
      <c r="AQ9" s="98"/>
      <c r="AR9" s="97">
        <v>6</v>
      </c>
      <c r="AS9" s="99">
        <v>1</v>
      </c>
      <c r="AT9" s="99">
        <v>2</v>
      </c>
      <c r="AU9" s="97" t="s">
        <v>171</v>
      </c>
      <c r="AV9" s="97" t="s">
        <v>178</v>
      </c>
      <c r="AW9" s="97">
        <v>4</v>
      </c>
      <c r="AX9" s="14" t="s">
        <v>54</v>
      </c>
      <c r="AZ9" s="136">
        <v>6</v>
      </c>
      <c r="BA9" s="96">
        <v>80030</v>
      </c>
      <c r="BB9" s="97">
        <v>0</v>
      </c>
      <c r="BC9" s="97">
        <v>0</v>
      </c>
      <c r="BD9" s="97">
        <v>1</v>
      </c>
      <c r="BE9" s="97">
        <v>0</v>
      </c>
      <c r="BF9" s="98"/>
      <c r="BG9" s="97">
        <v>1</v>
      </c>
      <c r="BH9" s="97">
        <v>1</v>
      </c>
      <c r="BI9" s="98"/>
      <c r="BJ9" s="98"/>
      <c r="BK9" s="98"/>
      <c r="BL9" s="97">
        <v>0</v>
      </c>
      <c r="BM9" s="97">
        <v>0</v>
      </c>
      <c r="BN9" s="97">
        <v>0</v>
      </c>
      <c r="BO9" s="97">
        <v>0</v>
      </c>
      <c r="BP9" s="97">
        <v>0</v>
      </c>
      <c r="BQ9" s="98"/>
      <c r="BR9" s="97">
        <v>3</v>
      </c>
      <c r="BS9" s="99">
        <v>2</v>
      </c>
      <c r="BT9" s="99">
        <v>2</v>
      </c>
      <c r="BU9" s="97" t="s">
        <v>281</v>
      </c>
      <c r="BV9" s="97" t="s">
        <v>179</v>
      </c>
      <c r="BW9" s="97">
        <v>3</v>
      </c>
      <c r="BX9" s="14" t="s">
        <v>112</v>
      </c>
      <c r="BZ9" s="136">
        <v>6</v>
      </c>
      <c r="CA9" s="96">
        <v>90013</v>
      </c>
      <c r="CB9" s="97">
        <v>0</v>
      </c>
      <c r="CC9" s="97">
        <v>0</v>
      </c>
      <c r="CD9" s="97">
        <v>1</v>
      </c>
      <c r="CE9" s="97">
        <v>0</v>
      </c>
      <c r="CF9" s="97">
        <v>0</v>
      </c>
      <c r="CG9" s="97">
        <v>1</v>
      </c>
      <c r="CH9" s="97">
        <v>0</v>
      </c>
      <c r="CI9" s="97">
        <v>1</v>
      </c>
      <c r="CJ9" s="97">
        <v>0</v>
      </c>
      <c r="CK9" s="97">
        <v>0</v>
      </c>
      <c r="CL9" s="97">
        <v>0</v>
      </c>
      <c r="CM9" s="97">
        <v>0</v>
      </c>
      <c r="CN9" s="97">
        <v>0</v>
      </c>
      <c r="CO9" s="97">
        <v>0</v>
      </c>
      <c r="CP9" s="97">
        <v>0</v>
      </c>
      <c r="CQ9" s="97">
        <v>0</v>
      </c>
      <c r="CR9" s="97">
        <v>0</v>
      </c>
      <c r="CS9" s="97">
        <v>0</v>
      </c>
      <c r="CT9" s="97">
        <v>0</v>
      </c>
      <c r="CU9" s="97">
        <v>3</v>
      </c>
      <c r="CV9" s="99">
        <v>1</v>
      </c>
      <c r="CW9" s="99">
        <v>2</v>
      </c>
      <c r="CX9" s="97" t="s">
        <v>171</v>
      </c>
      <c r="CY9" s="97" t="s">
        <v>179</v>
      </c>
      <c r="CZ9" s="97">
        <v>3</v>
      </c>
      <c r="DA9" s="14" t="s">
        <v>126</v>
      </c>
    </row>
    <row r="10" spans="1:105" ht="15.75" thickBot="1" x14ac:dyDescent="0.3">
      <c r="A10" s="122">
        <v>7</v>
      </c>
      <c r="B10" s="96">
        <v>50022</v>
      </c>
      <c r="C10" s="97">
        <v>0</v>
      </c>
      <c r="D10" s="97">
        <v>1</v>
      </c>
      <c r="E10" s="97">
        <v>2</v>
      </c>
      <c r="F10" s="97">
        <v>0</v>
      </c>
      <c r="G10" s="97">
        <v>0</v>
      </c>
      <c r="H10" s="97">
        <v>0</v>
      </c>
      <c r="I10" s="97">
        <v>1</v>
      </c>
      <c r="J10" s="97">
        <v>1</v>
      </c>
      <c r="K10" s="97">
        <v>1</v>
      </c>
      <c r="L10" s="97">
        <v>0</v>
      </c>
      <c r="M10" s="97">
        <v>0</v>
      </c>
      <c r="N10" s="97">
        <v>0</v>
      </c>
      <c r="O10" s="97">
        <v>0</v>
      </c>
      <c r="P10" s="97">
        <v>0</v>
      </c>
      <c r="Q10" s="148">
        <v>0</v>
      </c>
      <c r="R10" s="156">
        <v>6</v>
      </c>
      <c r="S10" s="99">
        <v>1</v>
      </c>
      <c r="T10" s="99">
        <v>3</v>
      </c>
      <c r="U10" s="97" t="s">
        <v>298</v>
      </c>
      <c r="V10" s="97" t="s">
        <v>178</v>
      </c>
      <c r="W10" s="97">
        <v>4</v>
      </c>
      <c r="X10" s="14" t="s">
        <v>314</v>
      </c>
      <c r="Z10" s="137">
        <v>7</v>
      </c>
      <c r="AA10" s="138">
        <v>60010</v>
      </c>
      <c r="AB10" s="139">
        <v>1</v>
      </c>
      <c r="AC10" s="139">
        <v>0</v>
      </c>
      <c r="AD10" s="139">
        <v>0</v>
      </c>
      <c r="AE10" s="139">
        <v>1</v>
      </c>
      <c r="AF10" s="139">
        <v>1</v>
      </c>
      <c r="AG10" s="139">
        <v>0</v>
      </c>
      <c r="AH10" s="139">
        <v>0</v>
      </c>
      <c r="AI10" s="184"/>
      <c r="AJ10" s="139">
        <v>1</v>
      </c>
      <c r="AK10" s="139">
        <v>0</v>
      </c>
      <c r="AL10" s="139">
        <v>1</v>
      </c>
      <c r="AM10" s="139">
        <v>1</v>
      </c>
      <c r="AN10" s="139">
        <v>0</v>
      </c>
      <c r="AO10" s="139">
        <v>0</v>
      </c>
      <c r="AP10" s="139">
        <v>0</v>
      </c>
      <c r="AQ10" s="139">
        <v>0</v>
      </c>
      <c r="AR10" s="139">
        <v>6</v>
      </c>
      <c r="AS10" s="141">
        <v>2</v>
      </c>
      <c r="AT10" s="141">
        <v>2</v>
      </c>
      <c r="AU10" s="139" t="s">
        <v>171</v>
      </c>
      <c r="AV10" s="139" t="s">
        <v>178</v>
      </c>
      <c r="AW10" s="139">
        <v>4</v>
      </c>
      <c r="AX10" s="142" t="s">
        <v>62</v>
      </c>
      <c r="AZ10" s="136">
        <v>7</v>
      </c>
      <c r="BA10" s="96">
        <v>80031</v>
      </c>
      <c r="BB10" s="97">
        <v>0</v>
      </c>
      <c r="BC10" s="97">
        <v>0</v>
      </c>
      <c r="BD10" s="97">
        <v>0</v>
      </c>
      <c r="BE10" s="97">
        <v>0</v>
      </c>
      <c r="BF10" s="97">
        <v>0</v>
      </c>
      <c r="BG10" s="97">
        <v>1</v>
      </c>
      <c r="BH10" s="97">
        <v>0</v>
      </c>
      <c r="BI10" s="98"/>
      <c r="BJ10" s="97">
        <v>0</v>
      </c>
      <c r="BK10" s="98"/>
      <c r="BL10" s="98"/>
      <c r="BM10" s="97">
        <v>2</v>
      </c>
      <c r="BN10" s="97">
        <v>0</v>
      </c>
      <c r="BO10" s="98"/>
      <c r="BP10" s="97">
        <v>0</v>
      </c>
      <c r="BQ10" s="98"/>
      <c r="BR10" s="97">
        <v>3</v>
      </c>
      <c r="BS10" s="99">
        <v>2</v>
      </c>
      <c r="BT10" s="99">
        <v>2</v>
      </c>
      <c r="BU10" s="97" t="s">
        <v>281</v>
      </c>
      <c r="BV10" s="97" t="s">
        <v>178</v>
      </c>
      <c r="BW10" s="97">
        <v>3</v>
      </c>
      <c r="BX10" s="14" t="s">
        <v>276</v>
      </c>
      <c r="BZ10" s="136">
        <v>7</v>
      </c>
      <c r="CA10" s="96">
        <v>90018</v>
      </c>
      <c r="CB10" s="97">
        <v>0</v>
      </c>
      <c r="CC10" s="97">
        <v>0</v>
      </c>
      <c r="CD10" s="97">
        <v>1</v>
      </c>
      <c r="CE10" s="97">
        <v>0</v>
      </c>
      <c r="CF10" s="97">
        <v>0</v>
      </c>
      <c r="CG10" s="97">
        <v>0</v>
      </c>
      <c r="CH10" s="97">
        <v>0</v>
      </c>
      <c r="CI10" s="97">
        <v>1</v>
      </c>
      <c r="CJ10" s="97">
        <v>0</v>
      </c>
      <c r="CK10" s="97">
        <v>0</v>
      </c>
      <c r="CL10" s="97">
        <v>1</v>
      </c>
      <c r="CM10" s="97">
        <v>0</v>
      </c>
      <c r="CN10" s="97">
        <v>0</v>
      </c>
      <c r="CO10" s="97">
        <v>0</v>
      </c>
      <c r="CP10" s="97">
        <v>0</v>
      </c>
      <c r="CQ10" s="97">
        <v>0</v>
      </c>
      <c r="CR10" s="97">
        <v>0</v>
      </c>
      <c r="CS10" s="97">
        <v>0</v>
      </c>
      <c r="CT10" s="97">
        <v>0</v>
      </c>
      <c r="CU10" s="97">
        <v>3</v>
      </c>
      <c r="CV10" s="99">
        <v>1</v>
      </c>
      <c r="CW10" s="99">
        <v>2</v>
      </c>
      <c r="CX10" s="97" t="s">
        <v>171</v>
      </c>
      <c r="CY10" s="97" t="s">
        <v>178</v>
      </c>
      <c r="CZ10" s="97">
        <v>4</v>
      </c>
      <c r="DA10" s="14" t="s">
        <v>131</v>
      </c>
    </row>
    <row r="11" spans="1:105" x14ac:dyDescent="0.25">
      <c r="A11" s="122">
        <v>8</v>
      </c>
      <c r="B11" s="96">
        <v>50026</v>
      </c>
      <c r="C11" s="97">
        <v>0</v>
      </c>
      <c r="D11" s="97">
        <v>0</v>
      </c>
      <c r="E11" s="97">
        <v>2</v>
      </c>
      <c r="F11" s="97">
        <v>0</v>
      </c>
      <c r="G11" s="97">
        <v>0</v>
      </c>
      <c r="H11" s="97">
        <v>0</v>
      </c>
      <c r="I11" s="97">
        <v>1</v>
      </c>
      <c r="J11" s="97">
        <v>1</v>
      </c>
      <c r="K11" s="97">
        <v>1</v>
      </c>
      <c r="L11" s="97">
        <v>0</v>
      </c>
      <c r="M11" s="97">
        <v>0</v>
      </c>
      <c r="N11" s="97">
        <v>1</v>
      </c>
      <c r="O11" s="97">
        <v>0</v>
      </c>
      <c r="P11" s="97">
        <v>0</v>
      </c>
      <c r="Q11" s="160"/>
      <c r="R11" s="156">
        <v>6</v>
      </c>
      <c r="S11" s="99">
        <v>1</v>
      </c>
      <c r="T11" s="99">
        <v>3</v>
      </c>
      <c r="U11" s="97" t="s">
        <v>298</v>
      </c>
      <c r="V11" s="97" t="s">
        <v>178</v>
      </c>
      <c r="W11" s="97">
        <v>4</v>
      </c>
      <c r="X11" s="14" t="s">
        <v>318</v>
      </c>
      <c r="Z11" s="132">
        <v>8</v>
      </c>
      <c r="AA11" s="133">
        <v>60013</v>
      </c>
      <c r="AB11" s="134">
        <v>1</v>
      </c>
      <c r="AC11" s="134">
        <v>1</v>
      </c>
      <c r="AD11" s="134">
        <v>0</v>
      </c>
      <c r="AE11" s="134">
        <v>0</v>
      </c>
      <c r="AF11" s="134">
        <v>1</v>
      </c>
      <c r="AG11" s="144"/>
      <c r="AH11" s="134">
        <v>1</v>
      </c>
      <c r="AI11" s="183"/>
      <c r="AJ11" s="134">
        <v>2</v>
      </c>
      <c r="AK11" s="134">
        <v>2</v>
      </c>
      <c r="AL11" s="134">
        <v>1</v>
      </c>
      <c r="AM11" s="134">
        <v>1</v>
      </c>
      <c r="AN11" s="134">
        <v>0</v>
      </c>
      <c r="AO11" s="134">
        <v>0</v>
      </c>
      <c r="AP11" s="134">
        <v>0</v>
      </c>
      <c r="AQ11" s="144"/>
      <c r="AR11" s="134">
        <v>10</v>
      </c>
      <c r="AS11" s="135">
        <v>1</v>
      </c>
      <c r="AT11" s="135">
        <v>3</v>
      </c>
      <c r="AU11" s="134" t="s">
        <v>171</v>
      </c>
      <c r="AV11" s="134" t="s">
        <v>178</v>
      </c>
      <c r="AW11" s="134">
        <v>5</v>
      </c>
      <c r="AX11" s="44" t="s">
        <v>65</v>
      </c>
      <c r="AZ11" s="136">
        <v>8</v>
      </c>
      <c r="BA11" s="96">
        <v>80032</v>
      </c>
      <c r="BB11" s="97">
        <v>1</v>
      </c>
      <c r="BC11" s="97">
        <v>1</v>
      </c>
      <c r="BD11" s="97">
        <v>1</v>
      </c>
      <c r="BE11" s="97">
        <v>0</v>
      </c>
      <c r="BF11" s="97">
        <v>0</v>
      </c>
      <c r="BG11" s="97">
        <v>0</v>
      </c>
      <c r="BH11" s="97">
        <v>0</v>
      </c>
      <c r="BI11" s="97">
        <v>0</v>
      </c>
      <c r="BJ11" s="97">
        <v>0</v>
      </c>
      <c r="BK11" s="97">
        <v>0</v>
      </c>
      <c r="BL11" s="97">
        <v>0</v>
      </c>
      <c r="BM11" s="97">
        <v>0</v>
      </c>
      <c r="BN11" s="97">
        <v>0</v>
      </c>
      <c r="BO11" s="97">
        <v>0</v>
      </c>
      <c r="BP11" s="97">
        <v>0</v>
      </c>
      <c r="BQ11" s="97">
        <v>0</v>
      </c>
      <c r="BR11" s="97">
        <v>3</v>
      </c>
      <c r="BS11" s="99">
        <v>2</v>
      </c>
      <c r="BT11" s="99">
        <v>2</v>
      </c>
      <c r="BU11" s="97" t="s">
        <v>281</v>
      </c>
      <c r="BV11" s="97" t="s">
        <v>179</v>
      </c>
      <c r="BW11" s="97">
        <v>3</v>
      </c>
      <c r="BX11" s="14" t="s">
        <v>113</v>
      </c>
      <c r="BZ11" s="136">
        <v>8</v>
      </c>
      <c r="CA11" s="96">
        <v>90007</v>
      </c>
      <c r="CB11" s="97">
        <v>1</v>
      </c>
      <c r="CC11" s="97">
        <v>0</v>
      </c>
      <c r="CD11" s="97">
        <v>1</v>
      </c>
      <c r="CE11" s="97">
        <v>0</v>
      </c>
      <c r="CF11" s="97">
        <v>0</v>
      </c>
      <c r="CG11" s="97">
        <v>2</v>
      </c>
      <c r="CH11" s="97">
        <v>0</v>
      </c>
      <c r="CI11" s="97">
        <v>1</v>
      </c>
      <c r="CJ11" s="97">
        <v>0</v>
      </c>
      <c r="CK11" s="97">
        <v>0</v>
      </c>
      <c r="CL11" s="97">
        <v>0</v>
      </c>
      <c r="CM11" s="97">
        <v>0</v>
      </c>
      <c r="CN11" s="97">
        <v>0</v>
      </c>
      <c r="CO11" s="97">
        <v>0</v>
      </c>
      <c r="CP11" s="97">
        <v>0</v>
      </c>
      <c r="CQ11" s="97">
        <v>0</v>
      </c>
      <c r="CR11" s="97">
        <v>0</v>
      </c>
      <c r="CS11" s="97">
        <v>0</v>
      </c>
      <c r="CT11" s="97">
        <v>0</v>
      </c>
      <c r="CU11" s="97">
        <v>5</v>
      </c>
      <c r="CV11" s="99">
        <v>1</v>
      </c>
      <c r="CW11" s="99">
        <v>2</v>
      </c>
      <c r="CX11" s="97" t="s">
        <v>171</v>
      </c>
      <c r="CY11" s="97" t="s">
        <v>178</v>
      </c>
      <c r="CZ11" s="97">
        <v>4</v>
      </c>
      <c r="DA11" s="14" t="s">
        <v>120</v>
      </c>
    </row>
    <row r="12" spans="1:105" ht="15.75" thickBot="1" x14ac:dyDescent="0.3">
      <c r="A12" s="122">
        <v>9</v>
      </c>
      <c r="B12" s="96">
        <v>50013</v>
      </c>
      <c r="C12" s="97">
        <v>1</v>
      </c>
      <c r="D12" s="97">
        <v>1</v>
      </c>
      <c r="E12" s="97">
        <v>2</v>
      </c>
      <c r="F12" s="97">
        <v>0</v>
      </c>
      <c r="G12" s="97">
        <v>1</v>
      </c>
      <c r="H12" s="97">
        <v>0</v>
      </c>
      <c r="I12" s="98"/>
      <c r="J12" s="98"/>
      <c r="K12" s="98"/>
      <c r="L12" s="98"/>
      <c r="M12" s="97">
        <v>0</v>
      </c>
      <c r="N12" s="98"/>
      <c r="O12" s="98"/>
      <c r="P12" s="97">
        <v>2</v>
      </c>
      <c r="Q12" s="160"/>
      <c r="R12" s="156">
        <v>7</v>
      </c>
      <c r="S12" s="99">
        <v>2</v>
      </c>
      <c r="T12" s="99">
        <v>3</v>
      </c>
      <c r="U12" s="97" t="s">
        <v>297</v>
      </c>
      <c r="V12" s="97" t="s">
        <v>179</v>
      </c>
      <c r="W12" s="97">
        <v>4</v>
      </c>
      <c r="X12" s="14" t="s">
        <v>312</v>
      </c>
      <c r="Z12" s="137">
        <v>9</v>
      </c>
      <c r="AA12" s="138">
        <v>60017</v>
      </c>
      <c r="AB12" s="139">
        <v>1</v>
      </c>
      <c r="AC12" s="139">
        <v>1</v>
      </c>
      <c r="AD12" s="139">
        <v>1</v>
      </c>
      <c r="AE12" s="145"/>
      <c r="AF12" s="139">
        <v>1</v>
      </c>
      <c r="AG12" s="139">
        <v>0</v>
      </c>
      <c r="AH12" s="139">
        <v>1</v>
      </c>
      <c r="AI12" s="139">
        <v>1</v>
      </c>
      <c r="AJ12" s="139">
        <v>2</v>
      </c>
      <c r="AK12" s="145"/>
      <c r="AL12" s="139">
        <v>1</v>
      </c>
      <c r="AM12" s="139">
        <v>1</v>
      </c>
      <c r="AN12" s="139">
        <v>0</v>
      </c>
      <c r="AO12" s="139">
        <v>0</v>
      </c>
      <c r="AP12" s="139">
        <v>0</v>
      </c>
      <c r="AQ12" s="145"/>
      <c r="AR12" s="139">
        <v>10</v>
      </c>
      <c r="AS12" s="141">
        <v>1</v>
      </c>
      <c r="AT12" s="141">
        <v>3</v>
      </c>
      <c r="AU12" s="139" t="s">
        <v>171</v>
      </c>
      <c r="AV12" s="139" t="s">
        <v>179</v>
      </c>
      <c r="AW12" s="139">
        <v>5</v>
      </c>
      <c r="AX12" s="142" t="s">
        <v>67</v>
      </c>
      <c r="AZ12" s="136">
        <v>9</v>
      </c>
      <c r="BA12" s="96">
        <v>80008</v>
      </c>
      <c r="BB12" s="97">
        <v>1</v>
      </c>
      <c r="BC12" s="97">
        <v>0</v>
      </c>
      <c r="BD12" s="97">
        <v>0</v>
      </c>
      <c r="BE12" s="97">
        <v>0</v>
      </c>
      <c r="BF12" s="97">
        <v>1</v>
      </c>
      <c r="BG12" s="97">
        <v>0</v>
      </c>
      <c r="BH12" s="97">
        <v>0</v>
      </c>
      <c r="BI12" s="97">
        <v>0</v>
      </c>
      <c r="BJ12" s="97">
        <v>1</v>
      </c>
      <c r="BK12" s="98"/>
      <c r="BL12" s="98"/>
      <c r="BM12" s="98"/>
      <c r="BN12" s="97">
        <v>1</v>
      </c>
      <c r="BO12" s="98"/>
      <c r="BP12" s="98"/>
      <c r="BQ12" s="98"/>
      <c r="BR12" s="97">
        <v>4</v>
      </c>
      <c r="BS12" s="99">
        <v>1</v>
      </c>
      <c r="BT12" s="99">
        <v>2</v>
      </c>
      <c r="BU12" s="97" t="s">
        <v>279</v>
      </c>
      <c r="BV12" s="97" t="s">
        <v>178</v>
      </c>
      <c r="BW12" s="97">
        <v>3</v>
      </c>
      <c r="BX12" s="14" t="s">
        <v>97</v>
      </c>
      <c r="BZ12" s="137">
        <v>9</v>
      </c>
      <c r="CA12" s="138">
        <v>90006</v>
      </c>
      <c r="CB12" s="139">
        <v>1</v>
      </c>
      <c r="CC12" s="139">
        <v>0</v>
      </c>
      <c r="CD12" s="139">
        <v>0</v>
      </c>
      <c r="CE12" s="139">
        <v>0</v>
      </c>
      <c r="CF12" s="139">
        <v>1</v>
      </c>
      <c r="CG12" s="139">
        <v>2</v>
      </c>
      <c r="CH12" s="139">
        <v>0</v>
      </c>
      <c r="CI12" s="139">
        <v>1</v>
      </c>
      <c r="CJ12" s="139">
        <v>0</v>
      </c>
      <c r="CK12" s="139">
        <v>0</v>
      </c>
      <c r="CL12" s="139">
        <v>1</v>
      </c>
      <c r="CM12" s="139">
        <v>0</v>
      </c>
      <c r="CN12" s="139">
        <v>0</v>
      </c>
      <c r="CO12" s="139">
        <v>1</v>
      </c>
      <c r="CP12" s="139">
        <v>0</v>
      </c>
      <c r="CQ12" s="139">
        <v>0</v>
      </c>
      <c r="CR12" s="139">
        <v>0</v>
      </c>
      <c r="CS12" s="139">
        <v>0</v>
      </c>
      <c r="CT12" s="139">
        <v>0</v>
      </c>
      <c r="CU12" s="139">
        <v>7</v>
      </c>
      <c r="CV12" s="141">
        <v>1</v>
      </c>
      <c r="CW12" s="141">
        <v>2</v>
      </c>
      <c r="CX12" s="139" t="s">
        <v>171</v>
      </c>
      <c r="CY12" s="139" t="s">
        <v>179</v>
      </c>
      <c r="CZ12" s="139">
        <v>4</v>
      </c>
      <c r="DA12" s="142" t="s">
        <v>119</v>
      </c>
    </row>
    <row r="13" spans="1:105" x14ac:dyDescent="0.25">
      <c r="A13" s="122">
        <v>10</v>
      </c>
      <c r="B13" s="96">
        <v>50021</v>
      </c>
      <c r="C13" s="97">
        <v>0</v>
      </c>
      <c r="D13" s="97">
        <v>1</v>
      </c>
      <c r="E13" s="97">
        <v>0</v>
      </c>
      <c r="F13" s="97">
        <v>0</v>
      </c>
      <c r="G13" s="97">
        <v>1</v>
      </c>
      <c r="H13" s="97">
        <v>0</v>
      </c>
      <c r="I13" s="97">
        <v>1</v>
      </c>
      <c r="J13" s="97">
        <v>1</v>
      </c>
      <c r="K13" s="97">
        <v>0</v>
      </c>
      <c r="L13" s="98"/>
      <c r="M13" s="97">
        <v>0</v>
      </c>
      <c r="N13" s="97">
        <v>1</v>
      </c>
      <c r="O13" s="98"/>
      <c r="P13" s="97">
        <v>2</v>
      </c>
      <c r="Q13" s="160"/>
      <c r="R13" s="156">
        <v>7</v>
      </c>
      <c r="S13" s="99">
        <v>1</v>
      </c>
      <c r="T13" s="99">
        <v>3</v>
      </c>
      <c r="U13" s="97" t="s">
        <v>298</v>
      </c>
      <c r="V13" s="97" t="s">
        <v>178</v>
      </c>
      <c r="W13" s="97">
        <v>4</v>
      </c>
      <c r="X13" s="14" t="s">
        <v>313</v>
      </c>
      <c r="Z13" s="132">
        <v>10</v>
      </c>
      <c r="AA13" s="133">
        <v>60001</v>
      </c>
      <c r="AB13" s="134">
        <v>1</v>
      </c>
      <c r="AC13" s="134">
        <v>1</v>
      </c>
      <c r="AD13" s="134">
        <v>1</v>
      </c>
      <c r="AE13" s="134">
        <v>0</v>
      </c>
      <c r="AF13" s="134">
        <v>1</v>
      </c>
      <c r="AG13" s="134">
        <v>0</v>
      </c>
      <c r="AH13" s="134">
        <v>0</v>
      </c>
      <c r="AI13" s="183"/>
      <c r="AJ13" s="134">
        <v>2</v>
      </c>
      <c r="AK13" s="134">
        <v>2</v>
      </c>
      <c r="AL13" s="134">
        <v>1</v>
      </c>
      <c r="AM13" s="134">
        <v>1</v>
      </c>
      <c r="AN13" s="134">
        <v>0</v>
      </c>
      <c r="AO13" s="134">
        <v>1</v>
      </c>
      <c r="AP13" s="134">
        <v>0</v>
      </c>
      <c r="AQ13" s="134">
        <v>0</v>
      </c>
      <c r="AR13" s="134">
        <v>11</v>
      </c>
      <c r="AS13" s="135">
        <v>1</v>
      </c>
      <c r="AT13" s="135">
        <v>4</v>
      </c>
      <c r="AU13" s="134" t="s">
        <v>171</v>
      </c>
      <c r="AV13" s="134" t="s">
        <v>178</v>
      </c>
      <c r="AW13" s="134">
        <v>5</v>
      </c>
      <c r="AX13" s="44" t="s">
        <v>53</v>
      </c>
      <c r="AZ13" s="136">
        <v>10</v>
      </c>
      <c r="BA13" s="96">
        <v>80009</v>
      </c>
      <c r="BB13" s="97">
        <v>0</v>
      </c>
      <c r="BC13" s="97">
        <v>0</v>
      </c>
      <c r="BD13" s="97">
        <v>1</v>
      </c>
      <c r="BE13" s="97">
        <v>0</v>
      </c>
      <c r="BF13" s="97">
        <v>0</v>
      </c>
      <c r="BG13" s="97">
        <v>1</v>
      </c>
      <c r="BH13" s="97">
        <v>1</v>
      </c>
      <c r="BI13" s="98"/>
      <c r="BJ13" s="97">
        <v>0</v>
      </c>
      <c r="BK13" s="97">
        <v>0</v>
      </c>
      <c r="BL13" s="97">
        <v>0</v>
      </c>
      <c r="BM13" s="97">
        <v>0</v>
      </c>
      <c r="BN13" s="97">
        <v>0</v>
      </c>
      <c r="BO13" s="97">
        <v>0</v>
      </c>
      <c r="BP13" s="97">
        <v>1</v>
      </c>
      <c r="BQ13" s="98"/>
      <c r="BR13" s="97">
        <v>4</v>
      </c>
      <c r="BS13" s="99">
        <v>2</v>
      </c>
      <c r="BT13" s="99">
        <v>2</v>
      </c>
      <c r="BU13" s="97" t="s">
        <v>279</v>
      </c>
      <c r="BV13" s="97" t="s">
        <v>178</v>
      </c>
      <c r="BW13" s="97">
        <v>3</v>
      </c>
      <c r="BX13" s="14" t="s">
        <v>98</v>
      </c>
      <c r="BZ13" s="132">
        <v>10</v>
      </c>
      <c r="CA13" s="133">
        <v>90001</v>
      </c>
      <c r="CB13" s="134">
        <v>0</v>
      </c>
      <c r="CC13" s="134">
        <v>0</v>
      </c>
      <c r="CD13" s="134">
        <v>1</v>
      </c>
      <c r="CE13" s="134">
        <v>1</v>
      </c>
      <c r="CF13" s="134">
        <v>0</v>
      </c>
      <c r="CG13" s="134">
        <v>2</v>
      </c>
      <c r="CH13" s="134">
        <v>0</v>
      </c>
      <c r="CI13" s="134">
        <v>2</v>
      </c>
      <c r="CJ13" s="134">
        <v>0</v>
      </c>
      <c r="CK13" s="134">
        <v>0</v>
      </c>
      <c r="CL13" s="134">
        <v>0</v>
      </c>
      <c r="CM13" s="134">
        <v>0</v>
      </c>
      <c r="CN13" s="134">
        <v>0</v>
      </c>
      <c r="CO13" s="134">
        <v>1</v>
      </c>
      <c r="CP13" s="134">
        <v>0</v>
      </c>
      <c r="CQ13" s="134">
        <v>1</v>
      </c>
      <c r="CR13" s="134">
        <v>1</v>
      </c>
      <c r="CS13" s="134">
        <v>0</v>
      </c>
      <c r="CT13" s="134">
        <v>0</v>
      </c>
      <c r="CU13" s="134">
        <v>9</v>
      </c>
      <c r="CV13" s="135">
        <v>2</v>
      </c>
      <c r="CW13" s="135">
        <v>3</v>
      </c>
      <c r="CX13" s="134" t="s">
        <v>171</v>
      </c>
      <c r="CY13" s="134" t="s">
        <v>178</v>
      </c>
      <c r="CZ13" s="134">
        <v>4</v>
      </c>
      <c r="DA13" s="44" t="s">
        <v>114</v>
      </c>
    </row>
    <row r="14" spans="1:105" x14ac:dyDescent="0.25">
      <c r="A14" s="122">
        <v>11</v>
      </c>
      <c r="B14" s="96">
        <v>50031</v>
      </c>
      <c r="C14" s="97">
        <v>0</v>
      </c>
      <c r="D14" s="97">
        <v>1</v>
      </c>
      <c r="E14" s="97">
        <v>2</v>
      </c>
      <c r="F14" s="97">
        <v>0</v>
      </c>
      <c r="G14" s="97">
        <v>1</v>
      </c>
      <c r="H14" s="97">
        <v>0</v>
      </c>
      <c r="I14" s="97">
        <v>1</v>
      </c>
      <c r="J14" s="97">
        <v>1</v>
      </c>
      <c r="K14" s="97">
        <v>0</v>
      </c>
      <c r="L14" s="98"/>
      <c r="M14" s="97">
        <v>0</v>
      </c>
      <c r="N14" s="97">
        <v>0</v>
      </c>
      <c r="O14" s="97">
        <v>1</v>
      </c>
      <c r="P14" s="97">
        <v>0</v>
      </c>
      <c r="Q14" s="160"/>
      <c r="R14" s="156">
        <v>7</v>
      </c>
      <c r="S14" s="99">
        <v>1</v>
      </c>
      <c r="T14" s="100">
        <v>3</v>
      </c>
      <c r="U14" s="97" t="s">
        <v>298</v>
      </c>
      <c r="V14" s="97" t="s">
        <v>178</v>
      </c>
      <c r="W14" s="101">
        <v>3</v>
      </c>
      <c r="X14" s="14" t="s">
        <v>323</v>
      </c>
      <c r="Z14" s="136">
        <v>11</v>
      </c>
      <c r="AA14" s="96">
        <v>60009</v>
      </c>
      <c r="AB14" s="97">
        <v>1</v>
      </c>
      <c r="AC14" s="97">
        <v>0</v>
      </c>
      <c r="AD14" s="97">
        <v>0</v>
      </c>
      <c r="AE14" s="97">
        <v>0</v>
      </c>
      <c r="AF14" s="97">
        <v>1</v>
      </c>
      <c r="AG14" s="97">
        <v>0</v>
      </c>
      <c r="AH14" s="97">
        <v>1</v>
      </c>
      <c r="AI14" s="106"/>
      <c r="AJ14" s="97">
        <v>0</v>
      </c>
      <c r="AK14" s="97">
        <v>2</v>
      </c>
      <c r="AL14" s="97">
        <v>1</v>
      </c>
      <c r="AM14" s="97">
        <v>1</v>
      </c>
      <c r="AN14" s="97">
        <v>1</v>
      </c>
      <c r="AO14" s="97">
        <v>1</v>
      </c>
      <c r="AP14" s="97">
        <v>0</v>
      </c>
      <c r="AQ14" s="97">
        <v>2</v>
      </c>
      <c r="AR14" s="97">
        <v>11</v>
      </c>
      <c r="AS14" s="99">
        <v>2</v>
      </c>
      <c r="AT14" s="100">
        <v>4</v>
      </c>
      <c r="AU14" s="97" t="s">
        <v>171</v>
      </c>
      <c r="AV14" s="97" t="s">
        <v>179</v>
      </c>
      <c r="AW14" s="101">
        <v>4</v>
      </c>
      <c r="AX14" s="14" t="s">
        <v>61</v>
      </c>
      <c r="AZ14" s="136">
        <v>11</v>
      </c>
      <c r="BA14" s="96">
        <v>80026</v>
      </c>
      <c r="BB14" s="97">
        <v>1</v>
      </c>
      <c r="BC14" s="97">
        <v>0</v>
      </c>
      <c r="BD14" s="97">
        <v>1</v>
      </c>
      <c r="BE14" s="97">
        <v>0</v>
      </c>
      <c r="BF14" s="98"/>
      <c r="BG14" s="97">
        <v>1</v>
      </c>
      <c r="BH14" s="97">
        <v>0</v>
      </c>
      <c r="BI14" s="98"/>
      <c r="BJ14" s="97">
        <v>0</v>
      </c>
      <c r="BK14" s="98"/>
      <c r="BL14" s="97">
        <v>0</v>
      </c>
      <c r="BM14" s="97">
        <v>0</v>
      </c>
      <c r="BN14" s="97">
        <v>0</v>
      </c>
      <c r="BO14" s="98"/>
      <c r="BP14" s="97">
        <v>1</v>
      </c>
      <c r="BQ14" s="98"/>
      <c r="BR14" s="97">
        <v>4</v>
      </c>
      <c r="BS14" s="99">
        <v>2</v>
      </c>
      <c r="BT14" s="99">
        <v>2</v>
      </c>
      <c r="BU14" s="97" t="s">
        <v>281</v>
      </c>
      <c r="BV14" s="97" t="s">
        <v>178</v>
      </c>
      <c r="BW14" s="97">
        <v>3</v>
      </c>
      <c r="BX14" s="14" t="s">
        <v>108</v>
      </c>
      <c r="BZ14" s="136">
        <v>11</v>
      </c>
      <c r="CA14" s="96">
        <v>90002</v>
      </c>
      <c r="CB14" s="97">
        <v>1</v>
      </c>
      <c r="CC14" s="97">
        <v>1</v>
      </c>
      <c r="CD14" s="97">
        <v>1</v>
      </c>
      <c r="CE14" s="97">
        <v>1</v>
      </c>
      <c r="CF14" s="97">
        <v>0</v>
      </c>
      <c r="CG14" s="97">
        <v>2</v>
      </c>
      <c r="CH14" s="97">
        <v>1</v>
      </c>
      <c r="CI14" s="97">
        <v>2</v>
      </c>
      <c r="CJ14" s="97">
        <v>0</v>
      </c>
      <c r="CK14" s="97">
        <v>0</v>
      </c>
      <c r="CL14" s="97">
        <v>1</v>
      </c>
      <c r="CM14" s="97">
        <v>0</v>
      </c>
      <c r="CN14" s="97">
        <v>0</v>
      </c>
      <c r="CO14" s="97">
        <v>0</v>
      </c>
      <c r="CP14" s="97">
        <v>0</v>
      </c>
      <c r="CQ14" s="97">
        <v>0</v>
      </c>
      <c r="CR14" s="97">
        <v>0</v>
      </c>
      <c r="CS14" s="97">
        <v>0</v>
      </c>
      <c r="CT14" s="97">
        <v>0</v>
      </c>
      <c r="CU14" s="97">
        <v>10</v>
      </c>
      <c r="CV14" s="99">
        <v>1</v>
      </c>
      <c r="CW14" s="99">
        <v>3</v>
      </c>
      <c r="CX14" s="97" t="s">
        <v>171</v>
      </c>
      <c r="CY14" s="97" t="s">
        <v>178</v>
      </c>
      <c r="CZ14" s="97">
        <v>5</v>
      </c>
      <c r="DA14" s="14" t="s">
        <v>115</v>
      </c>
    </row>
    <row r="15" spans="1:105" x14ac:dyDescent="0.25">
      <c r="A15" s="122">
        <v>12</v>
      </c>
      <c r="B15" s="96">
        <v>50033</v>
      </c>
      <c r="C15" s="97">
        <v>1</v>
      </c>
      <c r="D15" s="97">
        <v>0</v>
      </c>
      <c r="E15" s="97">
        <v>2</v>
      </c>
      <c r="F15" s="97">
        <v>1</v>
      </c>
      <c r="G15" s="97">
        <v>0</v>
      </c>
      <c r="H15" s="97">
        <v>0</v>
      </c>
      <c r="I15" s="97">
        <v>0</v>
      </c>
      <c r="J15" s="97">
        <v>1</v>
      </c>
      <c r="K15" s="97">
        <v>1</v>
      </c>
      <c r="L15" s="98"/>
      <c r="M15" s="98"/>
      <c r="N15" s="98"/>
      <c r="O15" s="98"/>
      <c r="P15" s="97">
        <v>1</v>
      </c>
      <c r="Q15" s="148">
        <v>0</v>
      </c>
      <c r="R15" s="156">
        <v>7</v>
      </c>
      <c r="S15" s="99">
        <v>1</v>
      </c>
      <c r="T15" s="100">
        <v>3</v>
      </c>
      <c r="U15" s="97" t="s">
        <v>298</v>
      </c>
      <c r="V15" s="97" t="s">
        <v>179</v>
      </c>
      <c r="W15" s="101">
        <v>3</v>
      </c>
      <c r="X15" s="14" t="s">
        <v>325</v>
      </c>
      <c r="Z15" s="136">
        <v>12</v>
      </c>
      <c r="AA15" s="96">
        <v>60016</v>
      </c>
      <c r="AB15" s="97">
        <v>1</v>
      </c>
      <c r="AC15" s="97">
        <v>0</v>
      </c>
      <c r="AD15" s="97">
        <v>0</v>
      </c>
      <c r="AE15" s="97">
        <v>0</v>
      </c>
      <c r="AF15" s="97">
        <v>1</v>
      </c>
      <c r="AG15" s="98"/>
      <c r="AH15" s="97">
        <v>1</v>
      </c>
      <c r="AI15" s="106"/>
      <c r="AJ15" s="97">
        <v>1</v>
      </c>
      <c r="AK15" s="97">
        <v>2</v>
      </c>
      <c r="AL15" s="97">
        <v>1</v>
      </c>
      <c r="AM15" s="97">
        <v>1</v>
      </c>
      <c r="AN15" s="97">
        <v>0</v>
      </c>
      <c r="AO15" s="97">
        <v>0</v>
      </c>
      <c r="AP15" s="97">
        <v>1</v>
      </c>
      <c r="AQ15" s="97">
        <v>2</v>
      </c>
      <c r="AR15" s="97">
        <v>11</v>
      </c>
      <c r="AS15" s="99">
        <v>2</v>
      </c>
      <c r="AT15" s="99">
        <v>4</v>
      </c>
      <c r="AU15" s="97" t="s">
        <v>171</v>
      </c>
      <c r="AV15" s="97" t="s">
        <v>178</v>
      </c>
      <c r="AW15" s="97">
        <v>5</v>
      </c>
      <c r="AX15" s="14" t="s">
        <v>51</v>
      </c>
      <c r="AZ15" s="136">
        <v>12</v>
      </c>
      <c r="BA15" s="96">
        <v>80005</v>
      </c>
      <c r="BB15" s="97">
        <v>0</v>
      </c>
      <c r="BC15" s="97">
        <v>0</v>
      </c>
      <c r="BD15" s="97">
        <v>1</v>
      </c>
      <c r="BE15" s="97">
        <v>0</v>
      </c>
      <c r="BF15" s="97">
        <v>0</v>
      </c>
      <c r="BG15" s="97">
        <v>1</v>
      </c>
      <c r="BH15" s="97">
        <v>1</v>
      </c>
      <c r="BI15" s="97">
        <v>0</v>
      </c>
      <c r="BJ15" s="97">
        <v>0</v>
      </c>
      <c r="BK15" s="97">
        <v>0</v>
      </c>
      <c r="BL15" s="97">
        <v>0</v>
      </c>
      <c r="BM15" s="97">
        <v>2</v>
      </c>
      <c r="BN15" s="97">
        <v>0</v>
      </c>
      <c r="BO15" s="98"/>
      <c r="BP15" s="97">
        <v>0</v>
      </c>
      <c r="BQ15" s="97">
        <v>0</v>
      </c>
      <c r="BR15" s="97">
        <v>5</v>
      </c>
      <c r="BS15" s="99">
        <v>1</v>
      </c>
      <c r="BT15" s="100">
        <v>2</v>
      </c>
      <c r="BU15" s="97" t="s">
        <v>279</v>
      </c>
      <c r="BV15" s="97" t="s">
        <v>179</v>
      </c>
      <c r="BW15" s="101">
        <v>2</v>
      </c>
      <c r="BX15" s="14" t="s">
        <v>94</v>
      </c>
      <c r="BZ15" s="136">
        <v>12</v>
      </c>
      <c r="CA15" s="96">
        <v>90003</v>
      </c>
      <c r="CB15" s="97">
        <v>1</v>
      </c>
      <c r="CC15" s="97">
        <v>1</v>
      </c>
      <c r="CD15" s="97">
        <v>1</v>
      </c>
      <c r="CE15" s="97">
        <v>1</v>
      </c>
      <c r="CF15" s="97">
        <v>0</v>
      </c>
      <c r="CG15" s="97">
        <v>2</v>
      </c>
      <c r="CH15" s="97">
        <v>0</v>
      </c>
      <c r="CI15" s="97">
        <v>0</v>
      </c>
      <c r="CJ15" s="97">
        <v>0</v>
      </c>
      <c r="CK15" s="97">
        <v>0</v>
      </c>
      <c r="CL15" s="97">
        <v>0</v>
      </c>
      <c r="CM15" s="97">
        <v>0</v>
      </c>
      <c r="CN15" s="97">
        <v>0</v>
      </c>
      <c r="CO15" s="97">
        <v>1</v>
      </c>
      <c r="CP15" s="97">
        <v>0</v>
      </c>
      <c r="CQ15" s="97">
        <v>2</v>
      </c>
      <c r="CR15" s="97">
        <v>1</v>
      </c>
      <c r="CS15" s="97">
        <v>0</v>
      </c>
      <c r="CT15" s="97">
        <v>0</v>
      </c>
      <c r="CU15" s="97">
        <v>10</v>
      </c>
      <c r="CV15" s="99">
        <v>2</v>
      </c>
      <c r="CW15" s="99">
        <v>3</v>
      </c>
      <c r="CX15" s="97" t="s">
        <v>171</v>
      </c>
      <c r="CY15" s="97" t="s">
        <v>178</v>
      </c>
      <c r="CZ15" s="97">
        <v>4</v>
      </c>
      <c r="DA15" s="14" t="s">
        <v>116</v>
      </c>
    </row>
    <row r="16" spans="1:105" ht="15.75" thickBot="1" x14ac:dyDescent="0.3">
      <c r="A16" s="122">
        <v>13</v>
      </c>
      <c r="B16" s="96">
        <v>50002</v>
      </c>
      <c r="C16" s="97">
        <v>1</v>
      </c>
      <c r="D16" s="98"/>
      <c r="E16" s="97">
        <v>2</v>
      </c>
      <c r="F16" s="98"/>
      <c r="G16" s="97">
        <v>0</v>
      </c>
      <c r="H16" s="97">
        <v>0</v>
      </c>
      <c r="I16" s="97">
        <v>1</v>
      </c>
      <c r="J16" s="97">
        <v>1</v>
      </c>
      <c r="K16" s="97">
        <v>0</v>
      </c>
      <c r="L16" s="97">
        <v>0</v>
      </c>
      <c r="M16" s="97">
        <v>0</v>
      </c>
      <c r="N16" s="97">
        <v>0</v>
      </c>
      <c r="O16" s="97">
        <v>2</v>
      </c>
      <c r="P16" s="97">
        <v>1</v>
      </c>
      <c r="Q16" s="160"/>
      <c r="R16" s="156">
        <v>8</v>
      </c>
      <c r="S16" s="99">
        <v>1</v>
      </c>
      <c r="T16" s="100">
        <v>3</v>
      </c>
      <c r="U16" s="97" t="s">
        <v>297</v>
      </c>
      <c r="V16" s="97" t="s">
        <v>178</v>
      </c>
      <c r="W16" s="101">
        <v>3</v>
      </c>
      <c r="X16" s="14" t="s">
        <v>301</v>
      </c>
      <c r="Z16" s="136">
        <v>13</v>
      </c>
      <c r="AA16" s="96">
        <v>60011</v>
      </c>
      <c r="AB16" s="97">
        <v>1</v>
      </c>
      <c r="AC16" s="97">
        <v>1</v>
      </c>
      <c r="AD16" s="97">
        <v>1</v>
      </c>
      <c r="AE16" s="98"/>
      <c r="AF16" s="97">
        <v>1</v>
      </c>
      <c r="AG16" s="97">
        <v>0</v>
      </c>
      <c r="AH16" s="97">
        <v>1</v>
      </c>
      <c r="AI16" s="97">
        <v>1</v>
      </c>
      <c r="AJ16" s="97">
        <v>2</v>
      </c>
      <c r="AK16" s="97">
        <v>2</v>
      </c>
      <c r="AL16" s="97">
        <v>1</v>
      </c>
      <c r="AM16" s="97">
        <v>1</v>
      </c>
      <c r="AN16" s="97">
        <v>0</v>
      </c>
      <c r="AO16" s="97">
        <v>0</v>
      </c>
      <c r="AP16" s="97">
        <v>0</v>
      </c>
      <c r="AQ16" s="97">
        <v>1</v>
      </c>
      <c r="AR16" s="97">
        <v>13</v>
      </c>
      <c r="AS16" s="99">
        <v>1</v>
      </c>
      <c r="AT16" s="99">
        <v>4</v>
      </c>
      <c r="AU16" s="97" t="s">
        <v>171</v>
      </c>
      <c r="AV16" s="97" t="s">
        <v>179</v>
      </c>
      <c r="AW16" s="97">
        <v>5</v>
      </c>
      <c r="AX16" s="14" t="s">
        <v>63</v>
      </c>
      <c r="AZ16" s="137">
        <v>13</v>
      </c>
      <c r="BA16" s="138">
        <v>80027</v>
      </c>
      <c r="BB16" s="139">
        <v>1</v>
      </c>
      <c r="BC16" s="139">
        <v>1</v>
      </c>
      <c r="BD16" s="139">
        <v>1</v>
      </c>
      <c r="BE16" s="139">
        <v>0</v>
      </c>
      <c r="BF16" s="139">
        <v>1</v>
      </c>
      <c r="BG16" s="139">
        <v>1</v>
      </c>
      <c r="BH16" s="139">
        <v>1</v>
      </c>
      <c r="BI16" s="145"/>
      <c r="BJ16" s="139">
        <v>0</v>
      </c>
      <c r="BK16" s="145"/>
      <c r="BL16" s="145"/>
      <c r="BM16" s="139">
        <v>0</v>
      </c>
      <c r="BN16" s="139">
        <v>0</v>
      </c>
      <c r="BO16" s="139">
        <v>0</v>
      </c>
      <c r="BP16" s="139">
        <v>0</v>
      </c>
      <c r="BQ16" s="145"/>
      <c r="BR16" s="139">
        <v>6</v>
      </c>
      <c r="BS16" s="141">
        <v>1</v>
      </c>
      <c r="BT16" s="141">
        <v>2</v>
      </c>
      <c r="BU16" s="139" t="s">
        <v>281</v>
      </c>
      <c r="BV16" s="139" t="s">
        <v>178</v>
      </c>
      <c r="BW16" s="139">
        <v>4</v>
      </c>
      <c r="BX16" s="142" t="s">
        <v>109</v>
      </c>
      <c r="BZ16" s="136">
        <v>13</v>
      </c>
      <c r="CA16" s="96">
        <v>90004</v>
      </c>
      <c r="CB16" s="97">
        <v>1</v>
      </c>
      <c r="CC16" s="97">
        <v>1</v>
      </c>
      <c r="CD16" s="97">
        <v>1</v>
      </c>
      <c r="CE16" s="97">
        <v>0</v>
      </c>
      <c r="CF16" s="97">
        <v>0</v>
      </c>
      <c r="CG16" s="97">
        <v>2</v>
      </c>
      <c r="CH16" s="97">
        <v>0</v>
      </c>
      <c r="CI16" s="97">
        <v>2</v>
      </c>
      <c r="CJ16" s="97">
        <v>0</v>
      </c>
      <c r="CK16" s="97">
        <v>0</v>
      </c>
      <c r="CL16" s="97">
        <v>1</v>
      </c>
      <c r="CM16" s="97">
        <v>0</v>
      </c>
      <c r="CN16" s="97">
        <v>0</v>
      </c>
      <c r="CO16" s="97">
        <v>1</v>
      </c>
      <c r="CP16" s="97">
        <v>0</v>
      </c>
      <c r="CQ16" s="97">
        <v>2</v>
      </c>
      <c r="CR16" s="97">
        <v>0</v>
      </c>
      <c r="CS16" s="97">
        <v>0</v>
      </c>
      <c r="CT16" s="97">
        <v>0</v>
      </c>
      <c r="CU16" s="97">
        <v>11</v>
      </c>
      <c r="CV16" s="99">
        <v>1</v>
      </c>
      <c r="CW16" s="99">
        <v>3</v>
      </c>
      <c r="CX16" s="97" t="s">
        <v>171</v>
      </c>
      <c r="CY16" s="97" t="s">
        <v>178</v>
      </c>
      <c r="CZ16" s="97">
        <v>5</v>
      </c>
      <c r="DA16" s="14" t="s">
        <v>117</v>
      </c>
    </row>
    <row r="17" spans="1:105" x14ac:dyDescent="0.25">
      <c r="A17" s="122">
        <v>14</v>
      </c>
      <c r="B17" s="96">
        <v>50028</v>
      </c>
      <c r="C17" s="97">
        <v>1</v>
      </c>
      <c r="D17" s="97">
        <v>0</v>
      </c>
      <c r="E17" s="97">
        <v>2</v>
      </c>
      <c r="F17" s="97">
        <v>1</v>
      </c>
      <c r="G17" s="97">
        <v>1</v>
      </c>
      <c r="H17" s="97">
        <v>0</v>
      </c>
      <c r="I17" s="97">
        <v>1</v>
      </c>
      <c r="J17" s="97">
        <v>1</v>
      </c>
      <c r="K17" s="97">
        <v>0</v>
      </c>
      <c r="L17" s="97">
        <v>0</v>
      </c>
      <c r="M17" s="97">
        <v>0</v>
      </c>
      <c r="N17" s="97">
        <v>1</v>
      </c>
      <c r="O17" s="97">
        <v>0</v>
      </c>
      <c r="P17" s="97">
        <v>0</v>
      </c>
      <c r="Q17" s="160"/>
      <c r="R17" s="156">
        <v>8</v>
      </c>
      <c r="S17" s="99">
        <v>1</v>
      </c>
      <c r="T17" s="100">
        <v>3</v>
      </c>
      <c r="U17" s="97" t="s">
        <v>298</v>
      </c>
      <c r="V17" s="97" t="s">
        <v>178</v>
      </c>
      <c r="W17" s="101">
        <v>3</v>
      </c>
      <c r="X17" s="14" t="s">
        <v>320</v>
      </c>
      <c r="Z17" s="136">
        <v>14</v>
      </c>
      <c r="AA17" s="96">
        <v>60015</v>
      </c>
      <c r="AB17" s="97">
        <v>1</v>
      </c>
      <c r="AC17" s="97">
        <v>1</v>
      </c>
      <c r="AD17" s="97">
        <v>0</v>
      </c>
      <c r="AE17" s="97">
        <v>0</v>
      </c>
      <c r="AF17" s="97">
        <v>1</v>
      </c>
      <c r="AG17" s="97">
        <v>0</v>
      </c>
      <c r="AH17" s="97">
        <v>1</v>
      </c>
      <c r="AI17" s="106"/>
      <c r="AJ17" s="97">
        <v>2</v>
      </c>
      <c r="AK17" s="97">
        <v>0</v>
      </c>
      <c r="AL17" s="97">
        <v>1</v>
      </c>
      <c r="AM17" s="97">
        <v>1</v>
      </c>
      <c r="AN17" s="97">
        <v>1</v>
      </c>
      <c r="AO17" s="97">
        <v>1</v>
      </c>
      <c r="AP17" s="97">
        <v>1</v>
      </c>
      <c r="AQ17" s="97">
        <v>2</v>
      </c>
      <c r="AR17" s="97">
        <v>13</v>
      </c>
      <c r="AS17" s="99">
        <v>2</v>
      </c>
      <c r="AT17" s="99">
        <v>4</v>
      </c>
      <c r="AU17" s="97" t="s">
        <v>171</v>
      </c>
      <c r="AV17" s="97" t="s">
        <v>178</v>
      </c>
      <c r="AW17" s="97">
        <v>5</v>
      </c>
      <c r="AX17" s="14" t="s">
        <v>50</v>
      </c>
      <c r="AZ17" s="132">
        <v>14</v>
      </c>
      <c r="BA17" s="133">
        <v>80001</v>
      </c>
      <c r="BB17" s="134">
        <v>0</v>
      </c>
      <c r="BC17" s="134">
        <v>0</v>
      </c>
      <c r="BD17" s="134">
        <v>1</v>
      </c>
      <c r="BE17" s="134">
        <v>1</v>
      </c>
      <c r="BF17" s="134">
        <v>0</v>
      </c>
      <c r="BG17" s="134">
        <v>1</v>
      </c>
      <c r="BH17" s="134">
        <v>1</v>
      </c>
      <c r="BI17" s="144"/>
      <c r="BJ17" s="144"/>
      <c r="BK17" s="144"/>
      <c r="BL17" s="144"/>
      <c r="BM17" s="134">
        <v>1</v>
      </c>
      <c r="BN17" s="134">
        <v>1</v>
      </c>
      <c r="BO17" s="144"/>
      <c r="BP17" s="134">
        <v>1</v>
      </c>
      <c r="BQ17" s="144"/>
      <c r="BR17" s="134">
        <v>7</v>
      </c>
      <c r="BS17" s="135">
        <v>2</v>
      </c>
      <c r="BT17" s="177">
        <v>3</v>
      </c>
      <c r="BU17" s="134" t="s">
        <v>279</v>
      </c>
      <c r="BV17" s="134" t="s">
        <v>178</v>
      </c>
      <c r="BW17" s="175">
        <v>3</v>
      </c>
      <c r="BX17" s="44" t="s">
        <v>90</v>
      </c>
      <c r="BZ17" s="136">
        <v>14</v>
      </c>
      <c r="CA17" s="96">
        <v>90005</v>
      </c>
      <c r="CB17" s="97">
        <v>1</v>
      </c>
      <c r="CC17" s="97">
        <v>0</v>
      </c>
      <c r="CD17" s="97">
        <v>1</v>
      </c>
      <c r="CE17" s="97">
        <v>1</v>
      </c>
      <c r="CF17" s="97">
        <v>0</v>
      </c>
      <c r="CG17" s="97">
        <v>2</v>
      </c>
      <c r="CH17" s="97">
        <v>1</v>
      </c>
      <c r="CI17" s="97">
        <v>1</v>
      </c>
      <c r="CJ17" s="97">
        <v>0</v>
      </c>
      <c r="CK17" s="97">
        <v>0</v>
      </c>
      <c r="CL17" s="97">
        <v>1</v>
      </c>
      <c r="CM17" s="97">
        <v>0</v>
      </c>
      <c r="CN17" s="97">
        <v>0</v>
      </c>
      <c r="CO17" s="97">
        <v>1</v>
      </c>
      <c r="CP17" s="97">
        <v>0</v>
      </c>
      <c r="CQ17" s="97">
        <v>2</v>
      </c>
      <c r="CR17" s="97">
        <v>0</v>
      </c>
      <c r="CS17" s="97">
        <v>0</v>
      </c>
      <c r="CT17" s="97">
        <v>0</v>
      </c>
      <c r="CU17" s="97">
        <v>11</v>
      </c>
      <c r="CV17" s="99">
        <v>1</v>
      </c>
      <c r="CW17" s="99">
        <v>3</v>
      </c>
      <c r="CX17" s="97" t="s">
        <v>171</v>
      </c>
      <c r="CY17" s="97" t="s">
        <v>178</v>
      </c>
      <c r="CZ17" s="97">
        <v>4</v>
      </c>
      <c r="DA17" s="14" t="s">
        <v>118</v>
      </c>
    </row>
    <row r="18" spans="1:105" ht="15.75" thickBot="1" x14ac:dyDescent="0.3">
      <c r="A18" s="122">
        <v>15</v>
      </c>
      <c r="B18" s="96">
        <v>50010</v>
      </c>
      <c r="C18" s="97">
        <v>1</v>
      </c>
      <c r="D18" s="97">
        <v>0</v>
      </c>
      <c r="E18" s="97">
        <v>2</v>
      </c>
      <c r="F18" s="97">
        <v>1</v>
      </c>
      <c r="G18" s="97">
        <v>0</v>
      </c>
      <c r="H18" s="97">
        <v>0</v>
      </c>
      <c r="I18" s="97">
        <v>1</v>
      </c>
      <c r="J18" s="97">
        <v>1</v>
      </c>
      <c r="K18" s="97">
        <v>0</v>
      </c>
      <c r="L18" s="97">
        <v>0</v>
      </c>
      <c r="M18" s="97">
        <v>0</v>
      </c>
      <c r="N18" s="97">
        <v>0</v>
      </c>
      <c r="O18" s="97">
        <v>2</v>
      </c>
      <c r="P18" s="97">
        <v>1</v>
      </c>
      <c r="Q18" s="148">
        <v>0</v>
      </c>
      <c r="R18" s="156">
        <v>9</v>
      </c>
      <c r="S18" s="99">
        <v>2</v>
      </c>
      <c r="T18" s="99">
        <v>3</v>
      </c>
      <c r="U18" s="97" t="s">
        <v>297</v>
      </c>
      <c r="V18" s="97" t="s">
        <v>178</v>
      </c>
      <c r="W18" s="97">
        <v>4</v>
      </c>
      <c r="X18" s="14" t="s">
        <v>309</v>
      </c>
      <c r="Z18" s="137">
        <v>15</v>
      </c>
      <c r="AA18" s="138">
        <v>60004</v>
      </c>
      <c r="AB18" s="139">
        <v>1</v>
      </c>
      <c r="AC18" s="139">
        <v>0</v>
      </c>
      <c r="AD18" s="139">
        <v>1</v>
      </c>
      <c r="AE18" s="139">
        <v>0</v>
      </c>
      <c r="AF18" s="139">
        <v>1</v>
      </c>
      <c r="AG18" s="145"/>
      <c r="AH18" s="139">
        <v>1</v>
      </c>
      <c r="AI18" s="139">
        <v>1</v>
      </c>
      <c r="AJ18" s="139">
        <v>2</v>
      </c>
      <c r="AK18" s="139">
        <v>1</v>
      </c>
      <c r="AL18" s="139">
        <v>1</v>
      </c>
      <c r="AM18" s="139">
        <v>1</v>
      </c>
      <c r="AN18" s="139">
        <v>1</v>
      </c>
      <c r="AO18" s="139">
        <v>1</v>
      </c>
      <c r="AP18" s="139">
        <v>0</v>
      </c>
      <c r="AQ18" s="139">
        <v>2</v>
      </c>
      <c r="AR18" s="139">
        <v>14</v>
      </c>
      <c r="AS18" s="141">
        <v>2</v>
      </c>
      <c r="AT18" s="141">
        <v>4</v>
      </c>
      <c r="AU18" s="139" t="s">
        <v>171</v>
      </c>
      <c r="AV18" s="139" t="s">
        <v>178</v>
      </c>
      <c r="AW18" s="139">
        <v>5</v>
      </c>
      <c r="AX18" s="142" t="s">
        <v>56</v>
      </c>
      <c r="AZ18" s="136">
        <v>15</v>
      </c>
      <c r="BA18" s="96">
        <v>80002</v>
      </c>
      <c r="BB18" s="97">
        <v>0</v>
      </c>
      <c r="BC18" s="97">
        <v>0</v>
      </c>
      <c r="BD18" s="97">
        <v>1</v>
      </c>
      <c r="BE18" s="97">
        <v>0</v>
      </c>
      <c r="BF18" s="98"/>
      <c r="BG18" s="97">
        <v>1</v>
      </c>
      <c r="BH18" s="97">
        <v>1</v>
      </c>
      <c r="BI18" s="97">
        <v>0</v>
      </c>
      <c r="BJ18" s="97">
        <v>0</v>
      </c>
      <c r="BK18" s="98"/>
      <c r="BL18" s="97">
        <v>0</v>
      </c>
      <c r="BM18" s="97">
        <v>2</v>
      </c>
      <c r="BN18" s="97">
        <v>1</v>
      </c>
      <c r="BO18" s="97">
        <v>0</v>
      </c>
      <c r="BP18" s="97">
        <v>1</v>
      </c>
      <c r="BQ18" s="97">
        <v>0</v>
      </c>
      <c r="BR18" s="97">
        <v>7</v>
      </c>
      <c r="BS18" s="99">
        <v>2</v>
      </c>
      <c r="BT18" s="100">
        <v>3</v>
      </c>
      <c r="BU18" s="97" t="s">
        <v>279</v>
      </c>
      <c r="BV18" s="97" t="s">
        <v>178</v>
      </c>
      <c r="BW18" s="101">
        <v>3</v>
      </c>
      <c r="BX18" s="14" t="s">
        <v>91</v>
      </c>
      <c r="BZ18" s="136">
        <v>15</v>
      </c>
      <c r="CA18" s="96">
        <v>90015</v>
      </c>
      <c r="CB18" s="97">
        <v>1</v>
      </c>
      <c r="CC18" s="97">
        <v>1</v>
      </c>
      <c r="CD18" s="97">
        <v>1</v>
      </c>
      <c r="CE18" s="97">
        <v>1</v>
      </c>
      <c r="CF18" s="97">
        <v>0</v>
      </c>
      <c r="CG18" s="97">
        <v>2</v>
      </c>
      <c r="CH18" s="97">
        <v>1</v>
      </c>
      <c r="CI18" s="97">
        <v>0</v>
      </c>
      <c r="CJ18" s="97">
        <v>0</v>
      </c>
      <c r="CK18" s="97">
        <v>0</v>
      </c>
      <c r="CL18" s="97">
        <v>0</v>
      </c>
      <c r="CM18" s="97">
        <v>1</v>
      </c>
      <c r="CN18" s="97">
        <v>0</v>
      </c>
      <c r="CO18" s="97">
        <v>1</v>
      </c>
      <c r="CP18" s="97">
        <v>0</v>
      </c>
      <c r="CQ18" s="97">
        <v>2</v>
      </c>
      <c r="CR18" s="97">
        <v>0</v>
      </c>
      <c r="CS18" s="97">
        <v>0</v>
      </c>
      <c r="CT18" s="97">
        <v>0</v>
      </c>
      <c r="CU18" s="97">
        <v>11</v>
      </c>
      <c r="CV18" s="99">
        <v>2</v>
      </c>
      <c r="CW18" s="99">
        <v>3</v>
      </c>
      <c r="CX18" s="97" t="s">
        <v>171</v>
      </c>
      <c r="CY18" s="97" t="s">
        <v>179</v>
      </c>
      <c r="CZ18" s="97">
        <v>5</v>
      </c>
      <c r="DA18" s="14" t="s">
        <v>128</v>
      </c>
    </row>
    <row r="19" spans="1:105" ht="15.75" thickBot="1" x14ac:dyDescent="0.3">
      <c r="A19" s="168">
        <v>16</v>
      </c>
      <c r="B19" s="138">
        <v>50027</v>
      </c>
      <c r="C19" s="139">
        <v>1</v>
      </c>
      <c r="D19" s="139">
        <v>0</v>
      </c>
      <c r="E19" s="139">
        <v>2</v>
      </c>
      <c r="F19" s="139">
        <v>1</v>
      </c>
      <c r="G19" s="139">
        <v>1</v>
      </c>
      <c r="H19" s="139">
        <v>0</v>
      </c>
      <c r="I19" s="139">
        <v>1</v>
      </c>
      <c r="J19" s="139">
        <v>1</v>
      </c>
      <c r="K19" s="139">
        <v>1</v>
      </c>
      <c r="L19" s="145"/>
      <c r="M19" s="139">
        <v>0</v>
      </c>
      <c r="N19" s="139">
        <v>0</v>
      </c>
      <c r="O19" s="139">
        <v>1</v>
      </c>
      <c r="P19" s="145"/>
      <c r="Q19" s="161"/>
      <c r="R19" s="157">
        <v>9</v>
      </c>
      <c r="S19" s="141">
        <v>1</v>
      </c>
      <c r="T19" s="141">
        <v>3</v>
      </c>
      <c r="U19" s="139" t="s">
        <v>298</v>
      </c>
      <c r="V19" s="139" t="s">
        <v>179</v>
      </c>
      <c r="W19" s="139">
        <v>5</v>
      </c>
      <c r="X19" s="142" t="s">
        <v>319</v>
      </c>
      <c r="Z19" s="102">
        <v>16</v>
      </c>
      <c r="AA19" s="102">
        <v>60007</v>
      </c>
      <c r="AB19" s="124" t="s">
        <v>177</v>
      </c>
      <c r="AC19" s="124" t="s">
        <v>177</v>
      </c>
      <c r="AD19" s="124" t="s">
        <v>177</v>
      </c>
      <c r="AE19" s="124" t="s">
        <v>177</v>
      </c>
      <c r="AF19" s="124" t="s">
        <v>177</v>
      </c>
      <c r="AG19" s="124" t="s">
        <v>177</v>
      </c>
      <c r="AH19" s="124" t="s">
        <v>177</v>
      </c>
      <c r="AI19" s="124" t="s">
        <v>177</v>
      </c>
      <c r="AJ19" s="124" t="s">
        <v>177</v>
      </c>
      <c r="AK19" s="124" t="s">
        <v>177</v>
      </c>
      <c r="AL19" s="124" t="s">
        <v>177</v>
      </c>
      <c r="AM19" s="124" t="s">
        <v>177</v>
      </c>
      <c r="AN19" s="124" t="s">
        <v>177</v>
      </c>
      <c r="AO19" s="124" t="s">
        <v>177</v>
      </c>
      <c r="AP19" s="124" t="s">
        <v>177</v>
      </c>
      <c r="AQ19" s="124" t="s">
        <v>177</v>
      </c>
      <c r="AR19" s="124" t="s">
        <v>177</v>
      </c>
      <c r="AS19" s="126" t="s">
        <v>280</v>
      </c>
      <c r="AT19" s="126" t="s">
        <v>177</v>
      </c>
      <c r="AU19" s="124" t="s">
        <v>177</v>
      </c>
      <c r="AV19" s="124" t="s">
        <v>177</v>
      </c>
      <c r="AW19" s="124" t="s">
        <v>177</v>
      </c>
      <c r="AX19" s="125" t="s">
        <v>59</v>
      </c>
      <c r="AZ19" s="136">
        <v>16</v>
      </c>
      <c r="BA19" s="96">
        <v>80024</v>
      </c>
      <c r="BB19" s="97">
        <v>1</v>
      </c>
      <c r="BC19" s="97">
        <v>1</v>
      </c>
      <c r="BD19" s="97">
        <v>1</v>
      </c>
      <c r="BE19" s="97">
        <v>0</v>
      </c>
      <c r="BF19" s="97">
        <v>1</v>
      </c>
      <c r="BG19" s="97">
        <v>0</v>
      </c>
      <c r="BH19" s="97">
        <v>1</v>
      </c>
      <c r="BI19" s="98"/>
      <c r="BJ19" s="97">
        <v>0</v>
      </c>
      <c r="BK19" s="97">
        <v>0</v>
      </c>
      <c r="BL19" s="97">
        <v>0</v>
      </c>
      <c r="BM19" s="97">
        <v>0</v>
      </c>
      <c r="BN19" s="97">
        <v>1</v>
      </c>
      <c r="BO19" s="98"/>
      <c r="BP19" s="97">
        <v>1</v>
      </c>
      <c r="BQ19" s="98"/>
      <c r="BR19" s="97">
        <v>7</v>
      </c>
      <c r="BS19" s="99">
        <v>1</v>
      </c>
      <c r="BT19" s="100">
        <v>3</v>
      </c>
      <c r="BU19" s="97" t="s">
        <v>281</v>
      </c>
      <c r="BV19" s="97" t="s">
        <v>179</v>
      </c>
      <c r="BW19" s="101">
        <v>3</v>
      </c>
      <c r="BX19" s="14" t="s">
        <v>106</v>
      </c>
      <c r="BZ19" s="137">
        <v>16</v>
      </c>
      <c r="CA19" s="138">
        <v>90010</v>
      </c>
      <c r="CB19" s="139">
        <v>1</v>
      </c>
      <c r="CC19" s="139">
        <v>0</v>
      </c>
      <c r="CD19" s="139">
        <v>1</v>
      </c>
      <c r="CE19" s="139">
        <v>1</v>
      </c>
      <c r="CF19" s="139">
        <v>1</v>
      </c>
      <c r="CG19" s="139">
        <v>2</v>
      </c>
      <c r="CH19" s="139">
        <v>1</v>
      </c>
      <c r="CI19" s="139">
        <v>2</v>
      </c>
      <c r="CJ19" s="139">
        <v>0</v>
      </c>
      <c r="CK19" s="139">
        <v>0</v>
      </c>
      <c r="CL19" s="139">
        <v>0</v>
      </c>
      <c r="CM19" s="139">
        <v>0</v>
      </c>
      <c r="CN19" s="139">
        <v>0</v>
      </c>
      <c r="CO19" s="139">
        <v>0</v>
      </c>
      <c r="CP19" s="139">
        <v>0</v>
      </c>
      <c r="CQ19" s="139">
        <v>1</v>
      </c>
      <c r="CR19" s="139">
        <v>1</v>
      </c>
      <c r="CS19" s="139">
        <v>2</v>
      </c>
      <c r="CT19" s="139">
        <v>0</v>
      </c>
      <c r="CU19" s="139">
        <v>13</v>
      </c>
      <c r="CV19" s="141">
        <v>2</v>
      </c>
      <c r="CW19" s="141">
        <v>3</v>
      </c>
      <c r="CX19" s="139" t="s">
        <v>171</v>
      </c>
      <c r="CY19" s="139" t="s">
        <v>178</v>
      </c>
      <c r="CZ19" s="139">
        <v>5</v>
      </c>
      <c r="DA19" s="142" t="s">
        <v>123</v>
      </c>
    </row>
    <row r="20" spans="1:105" x14ac:dyDescent="0.25">
      <c r="A20" s="167">
        <v>17</v>
      </c>
      <c r="B20" s="133">
        <v>50008</v>
      </c>
      <c r="C20" s="134">
        <v>1</v>
      </c>
      <c r="D20" s="134">
        <v>1</v>
      </c>
      <c r="E20" s="134">
        <v>2</v>
      </c>
      <c r="F20" s="134">
        <v>0</v>
      </c>
      <c r="G20" s="134">
        <v>1</v>
      </c>
      <c r="H20" s="134">
        <v>0</v>
      </c>
      <c r="I20" s="134">
        <v>1</v>
      </c>
      <c r="J20" s="134">
        <v>1</v>
      </c>
      <c r="K20" s="134">
        <v>0</v>
      </c>
      <c r="L20" s="144"/>
      <c r="M20" s="134">
        <v>0</v>
      </c>
      <c r="N20" s="144"/>
      <c r="O20" s="134">
        <v>2</v>
      </c>
      <c r="P20" s="134">
        <v>1</v>
      </c>
      <c r="Q20" s="147"/>
      <c r="R20" s="155">
        <v>10</v>
      </c>
      <c r="S20" s="135">
        <v>1</v>
      </c>
      <c r="T20" s="135">
        <v>4</v>
      </c>
      <c r="U20" s="134" t="s">
        <v>297</v>
      </c>
      <c r="V20" s="134" t="s">
        <v>178</v>
      </c>
      <c r="W20" s="134">
        <v>3</v>
      </c>
      <c r="X20" s="44" t="s">
        <v>307</v>
      </c>
      <c r="Z20" s="96">
        <v>17</v>
      </c>
      <c r="AA20" s="96">
        <v>60014</v>
      </c>
      <c r="AB20" s="97" t="s">
        <v>177</v>
      </c>
      <c r="AC20" s="97" t="s">
        <v>177</v>
      </c>
      <c r="AD20" s="97" t="s">
        <v>177</v>
      </c>
      <c r="AE20" s="97" t="s">
        <v>177</v>
      </c>
      <c r="AF20" s="97" t="s">
        <v>177</v>
      </c>
      <c r="AG20" s="97" t="s">
        <v>177</v>
      </c>
      <c r="AH20" s="97" t="s">
        <v>177</v>
      </c>
      <c r="AI20" s="97" t="s">
        <v>177</v>
      </c>
      <c r="AJ20" s="97" t="s">
        <v>177</v>
      </c>
      <c r="AK20" s="97" t="s">
        <v>177</v>
      </c>
      <c r="AL20" s="97" t="s">
        <v>177</v>
      </c>
      <c r="AM20" s="97" t="s">
        <v>177</v>
      </c>
      <c r="AN20" s="97" t="s">
        <v>177</v>
      </c>
      <c r="AO20" s="97" t="s">
        <v>177</v>
      </c>
      <c r="AP20" s="97" t="s">
        <v>177</v>
      </c>
      <c r="AQ20" s="97" t="s">
        <v>177</v>
      </c>
      <c r="AR20" s="97" t="s">
        <v>177</v>
      </c>
      <c r="AS20" s="99" t="s">
        <v>280</v>
      </c>
      <c r="AT20" s="99" t="s">
        <v>177</v>
      </c>
      <c r="AU20" s="97" t="s">
        <v>177</v>
      </c>
      <c r="AV20" s="97" t="s">
        <v>177</v>
      </c>
      <c r="AW20" s="97" t="s">
        <v>177</v>
      </c>
      <c r="AX20" s="39" t="s">
        <v>66</v>
      </c>
      <c r="AZ20" s="136">
        <v>17</v>
      </c>
      <c r="BA20" s="96">
        <v>80033</v>
      </c>
      <c r="BB20" s="97">
        <v>0</v>
      </c>
      <c r="BC20" s="97">
        <v>0</v>
      </c>
      <c r="BD20" s="97">
        <v>1</v>
      </c>
      <c r="BE20" s="97">
        <v>1</v>
      </c>
      <c r="BF20" s="97">
        <v>1</v>
      </c>
      <c r="BG20" s="97">
        <v>1</v>
      </c>
      <c r="BH20" s="97">
        <v>1</v>
      </c>
      <c r="BI20" s="97">
        <v>0</v>
      </c>
      <c r="BJ20" s="97">
        <v>0</v>
      </c>
      <c r="BK20" s="97">
        <v>1</v>
      </c>
      <c r="BL20" s="97">
        <v>0</v>
      </c>
      <c r="BM20" s="97">
        <v>0</v>
      </c>
      <c r="BN20" s="97">
        <v>1</v>
      </c>
      <c r="BO20" s="97">
        <v>2</v>
      </c>
      <c r="BP20" s="97">
        <v>1</v>
      </c>
      <c r="BQ20" s="97">
        <v>0</v>
      </c>
      <c r="BR20" s="97">
        <v>10</v>
      </c>
      <c r="BS20" s="99">
        <v>2</v>
      </c>
      <c r="BT20" s="99">
        <v>3</v>
      </c>
      <c r="BU20" s="97" t="s">
        <v>281</v>
      </c>
      <c r="BV20" s="97" t="s">
        <v>179</v>
      </c>
      <c r="BW20" s="97">
        <v>4</v>
      </c>
      <c r="BX20" s="14" t="s">
        <v>277</v>
      </c>
      <c r="BZ20" s="221">
        <v>17</v>
      </c>
      <c r="CA20" s="102">
        <v>90011</v>
      </c>
      <c r="CB20" s="124" t="s">
        <v>177</v>
      </c>
      <c r="CC20" s="124" t="s">
        <v>177</v>
      </c>
      <c r="CD20" s="124" t="s">
        <v>177</v>
      </c>
      <c r="CE20" s="124" t="s">
        <v>177</v>
      </c>
      <c r="CF20" s="124" t="s">
        <v>177</v>
      </c>
      <c r="CG20" s="124" t="s">
        <v>177</v>
      </c>
      <c r="CH20" s="124" t="s">
        <v>177</v>
      </c>
      <c r="CI20" s="124" t="s">
        <v>177</v>
      </c>
      <c r="CJ20" s="124" t="s">
        <v>177</v>
      </c>
      <c r="CK20" s="124" t="s">
        <v>177</v>
      </c>
      <c r="CL20" s="124" t="s">
        <v>177</v>
      </c>
      <c r="CM20" s="124" t="s">
        <v>177</v>
      </c>
      <c r="CN20" s="124" t="s">
        <v>177</v>
      </c>
      <c r="CO20" s="124" t="s">
        <v>177</v>
      </c>
      <c r="CP20" s="124" t="s">
        <v>177</v>
      </c>
      <c r="CQ20" s="124" t="s">
        <v>177</v>
      </c>
      <c r="CR20" s="124" t="s">
        <v>177</v>
      </c>
      <c r="CS20" s="124" t="s">
        <v>177</v>
      </c>
      <c r="CT20" s="124" t="s">
        <v>177</v>
      </c>
      <c r="CU20" s="124" t="s">
        <v>177</v>
      </c>
      <c r="CV20" s="126" t="s">
        <v>280</v>
      </c>
      <c r="CW20" s="126" t="s">
        <v>177</v>
      </c>
      <c r="CX20" s="124" t="s">
        <v>177</v>
      </c>
      <c r="CY20" s="124" t="s">
        <v>177</v>
      </c>
      <c r="CZ20" s="124" t="s">
        <v>177</v>
      </c>
      <c r="DA20" s="159" t="s">
        <v>124</v>
      </c>
    </row>
    <row r="21" spans="1:105" ht="15.75" thickBot="1" x14ac:dyDescent="0.3">
      <c r="A21" s="122">
        <v>18</v>
      </c>
      <c r="B21" s="96">
        <v>50024</v>
      </c>
      <c r="C21" s="97">
        <v>1</v>
      </c>
      <c r="D21" s="97">
        <v>1</v>
      </c>
      <c r="E21" s="97">
        <v>2</v>
      </c>
      <c r="F21" s="97">
        <v>1</v>
      </c>
      <c r="G21" s="97">
        <v>0</v>
      </c>
      <c r="H21" s="97">
        <v>1</v>
      </c>
      <c r="I21" s="97">
        <v>1</v>
      </c>
      <c r="J21" s="97">
        <v>1</v>
      </c>
      <c r="K21" s="97">
        <v>1</v>
      </c>
      <c r="L21" s="97">
        <v>0</v>
      </c>
      <c r="M21" s="97">
        <v>0</v>
      </c>
      <c r="N21" s="97">
        <v>1</v>
      </c>
      <c r="O21" s="97">
        <v>0</v>
      </c>
      <c r="P21" s="97">
        <v>0</v>
      </c>
      <c r="Q21" s="160"/>
      <c r="R21" s="156">
        <v>10</v>
      </c>
      <c r="S21" s="99">
        <v>2</v>
      </c>
      <c r="T21" s="99">
        <v>4</v>
      </c>
      <c r="U21" s="97" t="s">
        <v>298</v>
      </c>
      <c r="V21" s="97" t="s">
        <v>178</v>
      </c>
      <c r="W21" s="97">
        <v>5</v>
      </c>
      <c r="X21" s="14" t="s">
        <v>316</v>
      </c>
      <c r="Z21" s="96">
        <v>18</v>
      </c>
      <c r="AA21" s="96" t="s">
        <v>177</v>
      </c>
      <c r="AB21" s="97" t="s">
        <v>177</v>
      </c>
      <c r="AC21" s="97" t="s">
        <v>177</v>
      </c>
      <c r="AD21" s="97" t="s">
        <v>177</v>
      </c>
      <c r="AE21" s="97" t="s">
        <v>177</v>
      </c>
      <c r="AF21" s="97" t="s">
        <v>177</v>
      </c>
      <c r="AG21" s="97" t="s">
        <v>177</v>
      </c>
      <c r="AH21" s="97" t="s">
        <v>177</v>
      </c>
      <c r="AI21" s="97" t="s">
        <v>177</v>
      </c>
      <c r="AJ21" s="97" t="s">
        <v>177</v>
      </c>
      <c r="AK21" s="97" t="s">
        <v>177</v>
      </c>
      <c r="AL21" s="97" t="s">
        <v>177</v>
      </c>
      <c r="AM21" s="97" t="s">
        <v>177</v>
      </c>
      <c r="AN21" s="97" t="s">
        <v>177</v>
      </c>
      <c r="AO21" s="97" t="s">
        <v>177</v>
      </c>
      <c r="AP21" s="97" t="s">
        <v>177</v>
      </c>
      <c r="AQ21" s="97" t="s">
        <v>177</v>
      </c>
      <c r="AR21" s="97" t="s">
        <v>177</v>
      </c>
      <c r="AS21" s="99" t="s">
        <v>177</v>
      </c>
      <c r="AT21" s="99" t="s">
        <v>177</v>
      </c>
      <c r="AU21" s="97" t="s">
        <v>177</v>
      </c>
      <c r="AV21" s="97" t="s">
        <v>177</v>
      </c>
      <c r="AW21" s="97" t="s">
        <v>177</v>
      </c>
      <c r="AX21" s="120"/>
      <c r="AZ21" s="137">
        <v>18</v>
      </c>
      <c r="BA21" s="138">
        <v>80012</v>
      </c>
      <c r="BB21" s="139">
        <v>1</v>
      </c>
      <c r="BC21" s="139">
        <v>1</v>
      </c>
      <c r="BD21" s="139">
        <v>1</v>
      </c>
      <c r="BE21" s="139">
        <v>1</v>
      </c>
      <c r="BF21" s="139">
        <v>1</v>
      </c>
      <c r="BG21" s="139">
        <v>1</v>
      </c>
      <c r="BH21" s="139">
        <v>1</v>
      </c>
      <c r="BI21" s="145"/>
      <c r="BJ21" s="139">
        <v>0</v>
      </c>
      <c r="BK21" s="139">
        <v>0</v>
      </c>
      <c r="BL21" s="139">
        <v>0</v>
      </c>
      <c r="BM21" s="139">
        <v>0</v>
      </c>
      <c r="BN21" s="139">
        <v>1</v>
      </c>
      <c r="BO21" s="139">
        <v>2</v>
      </c>
      <c r="BP21" s="139">
        <v>1</v>
      </c>
      <c r="BQ21" s="139">
        <v>0</v>
      </c>
      <c r="BR21" s="139">
        <v>11</v>
      </c>
      <c r="BS21" s="141">
        <v>1</v>
      </c>
      <c r="BT21" s="178">
        <v>3</v>
      </c>
      <c r="BU21" s="139" t="s">
        <v>279</v>
      </c>
      <c r="BV21" s="139" t="s">
        <v>178</v>
      </c>
      <c r="BW21" s="176">
        <v>3</v>
      </c>
      <c r="BX21" s="142" t="s">
        <v>101</v>
      </c>
      <c r="BZ21" s="136">
        <v>18</v>
      </c>
      <c r="CA21" s="96">
        <v>90012</v>
      </c>
      <c r="CB21" s="97" t="s">
        <v>177</v>
      </c>
      <c r="CC21" s="97" t="s">
        <v>177</v>
      </c>
      <c r="CD21" s="97" t="s">
        <v>177</v>
      </c>
      <c r="CE21" s="97" t="s">
        <v>177</v>
      </c>
      <c r="CF21" s="97" t="s">
        <v>177</v>
      </c>
      <c r="CG21" s="97" t="s">
        <v>177</v>
      </c>
      <c r="CH21" s="97" t="s">
        <v>177</v>
      </c>
      <c r="CI21" s="97" t="s">
        <v>177</v>
      </c>
      <c r="CJ21" s="97" t="s">
        <v>177</v>
      </c>
      <c r="CK21" s="97" t="s">
        <v>177</v>
      </c>
      <c r="CL21" s="97" t="s">
        <v>177</v>
      </c>
      <c r="CM21" s="97" t="s">
        <v>177</v>
      </c>
      <c r="CN21" s="97" t="s">
        <v>177</v>
      </c>
      <c r="CO21" s="97" t="s">
        <v>177</v>
      </c>
      <c r="CP21" s="97" t="s">
        <v>177</v>
      </c>
      <c r="CQ21" s="97" t="s">
        <v>177</v>
      </c>
      <c r="CR21" s="97" t="s">
        <v>177</v>
      </c>
      <c r="CS21" s="97" t="s">
        <v>177</v>
      </c>
      <c r="CT21" s="97" t="s">
        <v>177</v>
      </c>
      <c r="CU21" s="97" t="s">
        <v>177</v>
      </c>
      <c r="CV21" s="99" t="s">
        <v>280</v>
      </c>
      <c r="CW21" s="99" t="s">
        <v>177</v>
      </c>
      <c r="CX21" s="97" t="s">
        <v>177</v>
      </c>
      <c r="CY21" s="97" t="s">
        <v>177</v>
      </c>
      <c r="CZ21" s="97" t="s">
        <v>177</v>
      </c>
      <c r="DA21" s="14" t="s">
        <v>125</v>
      </c>
    </row>
    <row r="22" spans="1:105" x14ac:dyDescent="0.25">
      <c r="A22" s="122">
        <v>19</v>
      </c>
      <c r="B22" s="96">
        <v>50001</v>
      </c>
      <c r="C22" s="97">
        <v>1</v>
      </c>
      <c r="D22" s="97">
        <v>0</v>
      </c>
      <c r="E22" s="97">
        <v>2</v>
      </c>
      <c r="F22" s="97">
        <v>1</v>
      </c>
      <c r="G22" s="97">
        <v>0</v>
      </c>
      <c r="H22" s="97">
        <v>1</v>
      </c>
      <c r="I22" s="97">
        <v>1</v>
      </c>
      <c r="J22" s="97">
        <v>1</v>
      </c>
      <c r="K22" s="97">
        <v>0</v>
      </c>
      <c r="L22" s="97">
        <v>0</v>
      </c>
      <c r="M22" s="97">
        <v>1</v>
      </c>
      <c r="N22" s="97">
        <v>1</v>
      </c>
      <c r="O22" s="97">
        <v>0</v>
      </c>
      <c r="P22" s="97">
        <v>0</v>
      </c>
      <c r="Q22" s="148">
        <v>2</v>
      </c>
      <c r="R22" s="156">
        <v>11</v>
      </c>
      <c r="S22" s="99">
        <v>2</v>
      </c>
      <c r="T22" s="100">
        <v>4</v>
      </c>
      <c r="U22" s="97" t="s">
        <v>297</v>
      </c>
      <c r="V22" s="97" t="s">
        <v>178</v>
      </c>
      <c r="W22" s="101">
        <v>4</v>
      </c>
      <c r="X22" s="14" t="s">
        <v>300</v>
      </c>
      <c r="Z22" s="99"/>
      <c r="AA22" s="99"/>
      <c r="AB22" s="99"/>
      <c r="AC22" s="99"/>
      <c r="AD22" s="99"/>
      <c r="AE22" s="99"/>
      <c r="AF22" s="99"/>
      <c r="AG22" s="99"/>
      <c r="AH22" s="99"/>
      <c r="AI22" s="99"/>
      <c r="AJ22" s="99"/>
      <c r="AK22" s="99"/>
      <c r="AL22" s="99"/>
      <c r="AM22" s="99"/>
      <c r="AN22" s="99"/>
      <c r="AO22" s="99"/>
      <c r="AP22" s="99"/>
      <c r="AQ22" s="99"/>
      <c r="AR22" s="99"/>
      <c r="AS22" s="99"/>
      <c r="AT22" s="99"/>
      <c r="AU22" s="99"/>
      <c r="AV22" s="99"/>
      <c r="AW22" s="39"/>
      <c r="AX22" s="120"/>
      <c r="AZ22" s="132">
        <v>19</v>
      </c>
      <c r="BA22" s="133">
        <v>80003</v>
      </c>
      <c r="BB22" s="134">
        <v>1</v>
      </c>
      <c r="BC22" s="134">
        <v>1</v>
      </c>
      <c r="BD22" s="134">
        <v>1</v>
      </c>
      <c r="BE22" s="134">
        <v>0</v>
      </c>
      <c r="BF22" s="134">
        <v>1</v>
      </c>
      <c r="BG22" s="134">
        <v>1</v>
      </c>
      <c r="BH22" s="134">
        <v>1</v>
      </c>
      <c r="BI22" s="134">
        <v>1</v>
      </c>
      <c r="BJ22" s="134">
        <v>1</v>
      </c>
      <c r="BK22" s="134">
        <v>0</v>
      </c>
      <c r="BL22" s="134">
        <v>0</v>
      </c>
      <c r="BM22" s="134">
        <v>2</v>
      </c>
      <c r="BN22" s="134">
        <v>1</v>
      </c>
      <c r="BO22" s="134">
        <v>2</v>
      </c>
      <c r="BP22" s="134">
        <v>0</v>
      </c>
      <c r="BQ22" s="134">
        <v>0</v>
      </c>
      <c r="BR22" s="134">
        <v>13</v>
      </c>
      <c r="BS22" s="135">
        <v>1</v>
      </c>
      <c r="BT22" s="135">
        <v>4</v>
      </c>
      <c r="BU22" s="134" t="s">
        <v>279</v>
      </c>
      <c r="BV22" s="134" t="s">
        <v>179</v>
      </c>
      <c r="BW22" s="134">
        <v>5</v>
      </c>
      <c r="BX22" s="44" t="s">
        <v>92</v>
      </c>
      <c r="BZ22" s="136">
        <v>19</v>
      </c>
      <c r="CA22" s="96">
        <v>90019</v>
      </c>
      <c r="CB22" s="97" t="s">
        <v>177</v>
      </c>
      <c r="CC22" s="97" t="s">
        <v>177</v>
      </c>
      <c r="CD22" s="97" t="s">
        <v>177</v>
      </c>
      <c r="CE22" s="97" t="s">
        <v>177</v>
      </c>
      <c r="CF22" s="97" t="s">
        <v>177</v>
      </c>
      <c r="CG22" s="97" t="s">
        <v>177</v>
      </c>
      <c r="CH22" s="97" t="s">
        <v>177</v>
      </c>
      <c r="CI22" s="97" t="s">
        <v>177</v>
      </c>
      <c r="CJ22" s="97" t="s">
        <v>177</v>
      </c>
      <c r="CK22" s="97" t="s">
        <v>177</v>
      </c>
      <c r="CL22" s="97" t="s">
        <v>177</v>
      </c>
      <c r="CM22" s="97" t="s">
        <v>177</v>
      </c>
      <c r="CN22" s="97" t="s">
        <v>177</v>
      </c>
      <c r="CO22" s="97" t="s">
        <v>177</v>
      </c>
      <c r="CP22" s="97" t="s">
        <v>177</v>
      </c>
      <c r="CQ22" s="97" t="s">
        <v>177</v>
      </c>
      <c r="CR22" s="97" t="s">
        <v>177</v>
      </c>
      <c r="CS22" s="97" t="s">
        <v>177</v>
      </c>
      <c r="CT22" s="97" t="s">
        <v>177</v>
      </c>
      <c r="CU22" s="97" t="s">
        <v>177</v>
      </c>
      <c r="CV22" s="99" t="s">
        <v>280</v>
      </c>
      <c r="CW22" s="99" t="s">
        <v>177</v>
      </c>
      <c r="CX22" s="97" t="s">
        <v>177</v>
      </c>
      <c r="CY22" s="97" t="s">
        <v>177</v>
      </c>
      <c r="CZ22" s="97" t="s">
        <v>177</v>
      </c>
      <c r="DA22" s="14" t="s">
        <v>132</v>
      </c>
    </row>
    <row r="23" spans="1:105" ht="15.75" thickBot="1" x14ac:dyDescent="0.3">
      <c r="A23" s="122">
        <v>20</v>
      </c>
      <c r="B23" s="96">
        <v>50004</v>
      </c>
      <c r="C23" s="97">
        <v>1</v>
      </c>
      <c r="D23" s="97">
        <v>1</v>
      </c>
      <c r="E23" s="97">
        <v>2</v>
      </c>
      <c r="F23" s="97">
        <v>1</v>
      </c>
      <c r="G23" s="97">
        <v>0</v>
      </c>
      <c r="H23" s="97">
        <v>0</v>
      </c>
      <c r="I23" s="97">
        <v>1</v>
      </c>
      <c r="J23" s="97">
        <v>1</v>
      </c>
      <c r="K23" s="97">
        <v>1</v>
      </c>
      <c r="L23" s="97">
        <v>2</v>
      </c>
      <c r="M23" s="97">
        <v>1</v>
      </c>
      <c r="N23" s="97">
        <v>0</v>
      </c>
      <c r="O23" s="98"/>
      <c r="P23" s="97">
        <v>0</v>
      </c>
      <c r="Q23" s="160"/>
      <c r="R23" s="156">
        <v>11</v>
      </c>
      <c r="S23" s="99">
        <v>1</v>
      </c>
      <c r="T23" s="100">
        <v>4</v>
      </c>
      <c r="U23" s="97" t="s">
        <v>297</v>
      </c>
      <c r="V23" s="97" t="s">
        <v>178</v>
      </c>
      <c r="W23" s="101">
        <v>4</v>
      </c>
      <c r="X23" s="14" t="s">
        <v>303</v>
      </c>
      <c r="Z23" s="99"/>
      <c r="AA23" s="99"/>
      <c r="AB23" s="99"/>
      <c r="AC23" s="99"/>
      <c r="AD23" s="99"/>
      <c r="AE23" s="99"/>
      <c r="AF23" s="99"/>
      <c r="AG23" s="99"/>
      <c r="AH23" s="99"/>
      <c r="AI23" s="99"/>
      <c r="AJ23" s="99"/>
      <c r="AK23" s="99"/>
      <c r="AL23" s="99"/>
      <c r="AM23" s="99"/>
      <c r="AN23" s="99"/>
      <c r="AO23" s="99"/>
      <c r="AP23" s="99"/>
      <c r="AQ23" s="99"/>
      <c r="AR23" s="99"/>
      <c r="AS23" s="99"/>
      <c r="AT23" s="99"/>
      <c r="AU23" s="99"/>
      <c r="AV23" s="99"/>
      <c r="AW23" s="39"/>
      <c r="AX23" s="40"/>
      <c r="AZ23" s="137">
        <v>20</v>
      </c>
      <c r="BA23" s="138">
        <v>80029</v>
      </c>
      <c r="BB23" s="139">
        <v>1</v>
      </c>
      <c r="BC23" s="139">
        <v>1</v>
      </c>
      <c r="BD23" s="139">
        <v>1</v>
      </c>
      <c r="BE23" s="139">
        <v>1</v>
      </c>
      <c r="BF23" s="139">
        <v>1</v>
      </c>
      <c r="BG23" s="139">
        <v>1</v>
      </c>
      <c r="BH23" s="139">
        <v>1</v>
      </c>
      <c r="BI23" s="139">
        <v>1</v>
      </c>
      <c r="BJ23" s="139">
        <v>1</v>
      </c>
      <c r="BK23" s="139">
        <v>1</v>
      </c>
      <c r="BL23" s="139">
        <v>0</v>
      </c>
      <c r="BM23" s="139">
        <v>2</v>
      </c>
      <c r="BN23" s="139">
        <v>1</v>
      </c>
      <c r="BO23" s="145"/>
      <c r="BP23" s="139">
        <v>0</v>
      </c>
      <c r="BQ23" s="139">
        <v>0</v>
      </c>
      <c r="BR23" s="139">
        <v>13</v>
      </c>
      <c r="BS23" s="141">
        <v>1</v>
      </c>
      <c r="BT23" s="141">
        <v>4</v>
      </c>
      <c r="BU23" s="139" t="s">
        <v>281</v>
      </c>
      <c r="BV23" s="139" t="s">
        <v>178</v>
      </c>
      <c r="BW23" s="139">
        <v>5</v>
      </c>
      <c r="BX23" s="142" t="s">
        <v>111</v>
      </c>
      <c r="BZ23" s="137">
        <v>20</v>
      </c>
      <c r="CA23" s="138">
        <v>90020</v>
      </c>
      <c r="CB23" s="139" t="s">
        <v>177</v>
      </c>
      <c r="CC23" s="139" t="s">
        <v>177</v>
      </c>
      <c r="CD23" s="139" t="s">
        <v>177</v>
      </c>
      <c r="CE23" s="139" t="s">
        <v>177</v>
      </c>
      <c r="CF23" s="139" t="s">
        <v>177</v>
      </c>
      <c r="CG23" s="139" t="s">
        <v>177</v>
      </c>
      <c r="CH23" s="139" t="s">
        <v>177</v>
      </c>
      <c r="CI23" s="139" t="s">
        <v>177</v>
      </c>
      <c r="CJ23" s="139" t="s">
        <v>177</v>
      </c>
      <c r="CK23" s="139" t="s">
        <v>177</v>
      </c>
      <c r="CL23" s="139" t="s">
        <v>177</v>
      </c>
      <c r="CM23" s="139" t="s">
        <v>177</v>
      </c>
      <c r="CN23" s="139" t="s">
        <v>177</v>
      </c>
      <c r="CO23" s="139" t="s">
        <v>177</v>
      </c>
      <c r="CP23" s="139" t="s">
        <v>177</v>
      </c>
      <c r="CQ23" s="139" t="s">
        <v>177</v>
      </c>
      <c r="CR23" s="139" t="s">
        <v>177</v>
      </c>
      <c r="CS23" s="139" t="s">
        <v>177</v>
      </c>
      <c r="CT23" s="139" t="s">
        <v>177</v>
      </c>
      <c r="CU23" s="139" t="s">
        <v>177</v>
      </c>
      <c r="CV23" s="141" t="s">
        <v>280</v>
      </c>
      <c r="CW23" s="141" t="s">
        <v>177</v>
      </c>
      <c r="CX23" s="139" t="s">
        <v>177</v>
      </c>
      <c r="CY23" s="139" t="s">
        <v>177</v>
      </c>
      <c r="CZ23" s="139" t="s">
        <v>177</v>
      </c>
      <c r="DA23" s="142" t="s">
        <v>133</v>
      </c>
    </row>
    <row r="24" spans="1:105" x14ac:dyDescent="0.25">
      <c r="A24" s="122">
        <v>21</v>
      </c>
      <c r="B24" s="96">
        <v>50005</v>
      </c>
      <c r="C24" s="97">
        <v>1</v>
      </c>
      <c r="D24" s="97">
        <v>1</v>
      </c>
      <c r="E24" s="97">
        <v>2</v>
      </c>
      <c r="F24" s="97">
        <v>1</v>
      </c>
      <c r="G24" s="97">
        <v>0</v>
      </c>
      <c r="H24" s="97">
        <v>0</v>
      </c>
      <c r="I24" s="97">
        <v>1</v>
      </c>
      <c r="J24" s="97">
        <v>1</v>
      </c>
      <c r="K24" s="97">
        <v>1</v>
      </c>
      <c r="L24" s="97">
        <v>2</v>
      </c>
      <c r="M24" s="97">
        <v>0</v>
      </c>
      <c r="N24" s="97">
        <v>0</v>
      </c>
      <c r="O24" s="97">
        <v>1</v>
      </c>
      <c r="P24" s="97">
        <v>0</v>
      </c>
      <c r="Q24" s="148">
        <v>0</v>
      </c>
      <c r="R24" s="156">
        <v>11</v>
      </c>
      <c r="S24" s="99">
        <v>2</v>
      </c>
      <c r="T24" s="100">
        <v>4</v>
      </c>
      <c r="U24" s="97" t="s">
        <v>297</v>
      </c>
      <c r="V24" s="97" t="s">
        <v>179</v>
      </c>
      <c r="W24" s="101">
        <v>4</v>
      </c>
      <c r="X24" s="14" t="s">
        <v>304</v>
      </c>
      <c r="Z24" s="905" t="s">
        <v>141</v>
      </c>
      <c r="AA24" s="906"/>
      <c r="AB24" s="54">
        <f>AVERAGE(AB4:AB23)</f>
        <v>0.7857142857142857</v>
      </c>
      <c r="AC24" s="54">
        <f t="shared" ref="AC24:AW24" si="0">AVERAGE(AC4:AC23)</f>
        <v>0.5</v>
      </c>
      <c r="AD24" s="54">
        <f t="shared" si="0"/>
        <v>0.38461538461538464</v>
      </c>
      <c r="AE24" s="54">
        <f t="shared" si="0"/>
        <v>0.1111111111111111</v>
      </c>
      <c r="AF24" s="54">
        <f t="shared" si="0"/>
        <v>1</v>
      </c>
      <c r="AG24" s="54">
        <f t="shared" si="0"/>
        <v>0</v>
      </c>
      <c r="AH24" s="54">
        <f t="shared" si="0"/>
        <v>0.75</v>
      </c>
      <c r="AI24" s="54">
        <f t="shared" si="0"/>
        <v>1</v>
      </c>
      <c r="AJ24" s="54">
        <f t="shared" si="0"/>
        <v>1.1333333333333333</v>
      </c>
      <c r="AK24" s="54">
        <f t="shared" si="0"/>
        <v>1.2222222222222223</v>
      </c>
      <c r="AL24" s="54">
        <f t="shared" si="0"/>
        <v>0.8571428571428571</v>
      </c>
      <c r="AM24" s="54">
        <f t="shared" si="0"/>
        <v>0.8571428571428571</v>
      </c>
      <c r="AN24" s="54">
        <f t="shared" si="0"/>
        <v>0.23076923076923078</v>
      </c>
      <c r="AO24" s="54">
        <f t="shared" si="0"/>
        <v>0.41666666666666669</v>
      </c>
      <c r="AP24" s="54">
        <f t="shared" si="0"/>
        <v>0.16666666666666666</v>
      </c>
      <c r="AQ24" s="54">
        <f t="shared" si="0"/>
        <v>0.9</v>
      </c>
      <c r="AR24" s="54">
        <f t="shared" si="0"/>
        <v>8.1333333333333329</v>
      </c>
      <c r="AS24" s="54"/>
      <c r="AT24" s="54">
        <f t="shared" si="0"/>
        <v>2.9333333333333331</v>
      </c>
      <c r="AU24" s="54"/>
      <c r="AV24" s="54"/>
      <c r="AW24" s="54">
        <f t="shared" si="0"/>
        <v>4.4000000000000004</v>
      </c>
      <c r="AX24" s="113"/>
      <c r="AZ24" s="102">
        <v>21</v>
      </c>
      <c r="BA24" s="102">
        <v>80006</v>
      </c>
      <c r="BB24" s="124" t="s">
        <v>177</v>
      </c>
      <c r="BC24" s="124" t="s">
        <v>177</v>
      </c>
      <c r="BD24" s="124" t="s">
        <v>177</v>
      </c>
      <c r="BE24" s="124" t="s">
        <v>177</v>
      </c>
      <c r="BF24" s="124" t="s">
        <v>177</v>
      </c>
      <c r="BG24" s="124" t="s">
        <v>177</v>
      </c>
      <c r="BH24" s="124" t="s">
        <v>177</v>
      </c>
      <c r="BI24" s="124" t="s">
        <v>177</v>
      </c>
      <c r="BJ24" s="124" t="s">
        <v>177</v>
      </c>
      <c r="BK24" s="124" t="s">
        <v>177</v>
      </c>
      <c r="BL24" s="124" t="s">
        <v>177</v>
      </c>
      <c r="BM24" s="124" t="s">
        <v>177</v>
      </c>
      <c r="BN24" s="124" t="s">
        <v>177</v>
      </c>
      <c r="BO24" s="124" t="s">
        <v>177</v>
      </c>
      <c r="BP24" s="124" t="s">
        <v>177</v>
      </c>
      <c r="BQ24" s="124" t="s">
        <v>177</v>
      </c>
      <c r="BR24" s="124" t="s">
        <v>177</v>
      </c>
      <c r="BS24" s="126" t="s">
        <v>280</v>
      </c>
      <c r="BT24" s="126" t="s">
        <v>177</v>
      </c>
      <c r="BU24" s="124" t="s">
        <v>177</v>
      </c>
      <c r="BV24" s="124" t="s">
        <v>177</v>
      </c>
      <c r="BW24" s="124" t="s">
        <v>177</v>
      </c>
      <c r="BX24" s="125" t="s">
        <v>95</v>
      </c>
      <c r="BZ24" s="894" t="s">
        <v>141</v>
      </c>
      <c r="CA24" s="968"/>
      <c r="CB24" s="229">
        <f>AVERAGE(CB4:CB23)</f>
        <v>0.5625</v>
      </c>
      <c r="CC24" s="229">
        <f t="shared" ref="CC24:CZ24" si="1">AVERAGE(CC4:CC23)</f>
        <v>0.25</v>
      </c>
      <c r="CD24" s="229">
        <f t="shared" si="1"/>
        <v>0.625</v>
      </c>
      <c r="CE24" s="229">
        <f t="shared" si="1"/>
        <v>0.5</v>
      </c>
      <c r="CF24" s="229">
        <f t="shared" si="1"/>
        <v>0.125</v>
      </c>
      <c r="CG24" s="229">
        <f t="shared" si="1"/>
        <v>1.25</v>
      </c>
      <c r="CH24" s="229">
        <f t="shared" si="1"/>
        <v>0.25</v>
      </c>
      <c r="CI24" s="229">
        <f t="shared" si="1"/>
        <v>1.0625</v>
      </c>
      <c r="CJ24" s="229">
        <f t="shared" si="1"/>
        <v>0</v>
      </c>
      <c r="CK24" s="229">
        <f t="shared" si="1"/>
        <v>0</v>
      </c>
      <c r="CL24" s="229">
        <f t="shared" si="1"/>
        <v>0.3125</v>
      </c>
      <c r="CM24" s="229">
        <f t="shared" si="1"/>
        <v>6.25E-2</v>
      </c>
      <c r="CN24" s="229">
        <f t="shared" si="1"/>
        <v>0</v>
      </c>
      <c r="CO24" s="229">
        <f t="shared" si="1"/>
        <v>0.375</v>
      </c>
      <c r="CP24" s="229">
        <f t="shared" si="1"/>
        <v>0</v>
      </c>
      <c r="CQ24" s="229">
        <f t="shared" si="1"/>
        <v>0.625</v>
      </c>
      <c r="CR24" s="229">
        <f t="shared" si="1"/>
        <v>0.1875</v>
      </c>
      <c r="CS24" s="229">
        <f t="shared" si="1"/>
        <v>0.125</v>
      </c>
      <c r="CT24" s="229">
        <f t="shared" si="1"/>
        <v>0</v>
      </c>
      <c r="CU24" s="229">
        <f t="shared" si="1"/>
        <v>6.3125</v>
      </c>
      <c r="CV24" s="229"/>
      <c r="CW24" s="229">
        <f t="shared" si="1"/>
        <v>2.4375</v>
      </c>
      <c r="CX24" s="229"/>
      <c r="CY24" s="229"/>
      <c r="CZ24" s="229">
        <f t="shared" si="1"/>
        <v>3.8125</v>
      </c>
    </row>
    <row r="25" spans="1:105" ht="15.75" thickBot="1" x14ac:dyDescent="0.3">
      <c r="A25" s="168">
        <v>22</v>
      </c>
      <c r="B25" s="138">
        <v>50006</v>
      </c>
      <c r="C25" s="139">
        <v>1</v>
      </c>
      <c r="D25" s="139">
        <v>1</v>
      </c>
      <c r="E25" s="139">
        <v>2</v>
      </c>
      <c r="F25" s="139">
        <v>1</v>
      </c>
      <c r="G25" s="139">
        <v>0</v>
      </c>
      <c r="H25" s="139">
        <v>0</v>
      </c>
      <c r="I25" s="139">
        <v>1</v>
      </c>
      <c r="J25" s="139">
        <v>1</v>
      </c>
      <c r="K25" s="139">
        <v>1</v>
      </c>
      <c r="L25" s="139">
        <v>2</v>
      </c>
      <c r="M25" s="139">
        <v>1</v>
      </c>
      <c r="N25" s="139">
        <v>1</v>
      </c>
      <c r="O25" s="139">
        <v>0</v>
      </c>
      <c r="P25" s="139">
        <v>0</v>
      </c>
      <c r="Q25" s="149">
        <v>0</v>
      </c>
      <c r="R25" s="157">
        <v>12</v>
      </c>
      <c r="S25" s="141">
        <v>1</v>
      </c>
      <c r="T25" s="178">
        <v>4</v>
      </c>
      <c r="U25" s="139" t="s">
        <v>297</v>
      </c>
      <c r="V25" s="139" t="s">
        <v>179</v>
      </c>
      <c r="W25" s="176">
        <v>4</v>
      </c>
      <c r="X25" s="142" t="s">
        <v>305</v>
      </c>
      <c r="Z25" s="5"/>
      <c r="AA25" s="83">
        <v>4</v>
      </c>
      <c r="AB25" s="50">
        <f>(AB14+AB15+AB16+AB17+AB18+AB13)/6</f>
        <v>1</v>
      </c>
      <c r="AC25" s="50">
        <f t="shared" ref="AC25:AW25" si="2">(AC14+AC15+AC16+AC17+AC18+AC13)/6</f>
        <v>0.5</v>
      </c>
      <c r="AD25" s="50">
        <f t="shared" si="2"/>
        <v>0.5</v>
      </c>
      <c r="AE25" s="50">
        <f t="shared" si="2"/>
        <v>0</v>
      </c>
      <c r="AF25" s="50">
        <f t="shared" si="2"/>
        <v>1</v>
      </c>
      <c r="AG25" s="50">
        <f t="shared" si="2"/>
        <v>0</v>
      </c>
      <c r="AH25" s="50">
        <f t="shared" si="2"/>
        <v>0.83333333333333337</v>
      </c>
      <c r="AI25" s="50">
        <f t="shared" si="2"/>
        <v>0.33333333333333331</v>
      </c>
      <c r="AJ25" s="50">
        <f t="shared" si="2"/>
        <v>1.5</v>
      </c>
      <c r="AK25" s="50">
        <f t="shared" si="2"/>
        <v>1.5</v>
      </c>
      <c r="AL25" s="50">
        <f t="shared" si="2"/>
        <v>1</v>
      </c>
      <c r="AM25" s="50">
        <f t="shared" si="2"/>
        <v>1</v>
      </c>
      <c r="AN25" s="50">
        <f t="shared" si="2"/>
        <v>0.5</v>
      </c>
      <c r="AO25" s="50">
        <f t="shared" si="2"/>
        <v>0.66666666666666663</v>
      </c>
      <c r="AP25" s="50">
        <f t="shared" si="2"/>
        <v>0.33333333333333331</v>
      </c>
      <c r="AQ25" s="50">
        <f t="shared" si="2"/>
        <v>1.5</v>
      </c>
      <c r="AR25" s="50">
        <f t="shared" si="2"/>
        <v>12.166666666666666</v>
      </c>
      <c r="AS25" s="50"/>
      <c r="AT25" s="50">
        <f t="shared" si="2"/>
        <v>4</v>
      </c>
      <c r="AU25" s="50"/>
      <c r="AV25" s="50"/>
      <c r="AW25" s="50">
        <f t="shared" si="2"/>
        <v>4.833333333333333</v>
      </c>
      <c r="AX25" s="113"/>
      <c r="AZ25" s="96">
        <v>22</v>
      </c>
      <c r="BA25" s="96">
        <v>80011</v>
      </c>
      <c r="BB25" s="97" t="s">
        <v>177</v>
      </c>
      <c r="BC25" s="97" t="s">
        <v>177</v>
      </c>
      <c r="BD25" s="97" t="s">
        <v>177</v>
      </c>
      <c r="BE25" s="97" t="s">
        <v>177</v>
      </c>
      <c r="BF25" s="97" t="s">
        <v>177</v>
      </c>
      <c r="BG25" s="97" t="s">
        <v>177</v>
      </c>
      <c r="BH25" s="97" t="s">
        <v>177</v>
      </c>
      <c r="BI25" s="97" t="s">
        <v>177</v>
      </c>
      <c r="BJ25" s="97" t="s">
        <v>177</v>
      </c>
      <c r="BK25" s="97" t="s">
        <v>177</v>
      </c>
      <c r="BL25" s="97" t="s">
        <v>177</v>
      </c>
      <c r="BM25" s="97" t="s">
        <v>177</v>
      </c>
      <c r="BN25" s="97" t="s">
        <v>177</v>
      </c>
      <c r="BO25" s="97" t="s">
        <v>177</v>
      </c>
      <c r="BP25" s="97" t="s">
        <v>177</v>
      </c>
      <c r="BQ25" s="97" t="s">
        <v>177</v>
      </c>
      <c r="BR25" s="97" t="s">
        <v>177</v>
      </c>
      <c r="BS25" s="99" t="s">
        <v>280</v>
      </c>
      <c r="BT25" s="99" t="s">
        <v>177</v>
      </c>
      <c r="BU25" s="97" t="s">
        <v>177</v>
      </c>
      <c r="BV25" s="97" t="s">
        <v>177</v>
      </c>
      <c r="BW25" s="97" t="s">
        <v>177</v>
      </c>
      <c r="BX25" s="39" t="s">
        <v>100</v>
      </c>
      <c r="BZ25" s="5"/>
      <c r="CA25" s="218">
        <v>4</v>
      </c>
      <c r="CB25" s="227" t="str">
        <f>CB20</f>
        <v/>
      </c>
      <c r="CC25" s="227" t="str">
        <f t="shared" ref="CC25:CZ25" si="3">CC20</f>
        <v/>
      </c>
      <c r="CD25" s="227" t="str">
        <f t="shared" si="3"/>
        <v/>
      </c>
      <c r="CE25" s="227" t="str">
        <f t="shared" si="3"/>
        <v/>
      </c>
      <c r="CF25" s="227" t="str">
        <f t="shared" si="3"/>
        <v/>
      </c>
      <c r="CG25" s="227" t="str">
        <f t="shared" si="3"/>
        <v/>
      </c>
      <c r="CH25" s="227" t="str">
        <f t="shared" si="3"/>
        <v/>
      </c>
      <c r="CI25" s="227" t="str">
        <f t="shared" si="3"/>
        <v/>
      </c>
      <c r="CJ25" s="227" t="str">
        <f t="shared" si="3"/>
        <v/>
      </c>
      <c r="CK25" s="227" t="str">
        <f t="shared" si="3"/>
        <v/>
      </c>
      <c r="CL25" s="227" t="str">
        <f t="shared" si="3"/>
        <v/>
      </c>
      <c r="CM25" s="227" t="str">
        <f t="shared" si="3"/>
        <v/>
      </c>
      <c r="CN25" s="227" t="str">
        <f t="shared" si="3"/>
        <v/>
      </c>
      <c r="CO25" s="227" t="str">
        <f t="shared" si="3"/>
        <v/>
      </c>
      <c r="CP25" s="227" t="str">
        <f t="shared" si="3"/>
        <v/>
      </c>
      <c r="CQ25" s="227" t="str">
        <f t="shared" si="3"/>
        <v/>
      </c>
      <c r="CR25" s="227" t="str">
        <f t="shared" si="3"/>
        <v/>
      </c>
      <c r="CS25" s="227" t="str">
        <f t="shared" si="3"/>
        <v/>
      </c>
      <c r="CT25" s="227" t="str">
        <f t="shared" si="3"/>
        <v/>
      </c>
      <c r="CU25" s="227" t="str">
        <f t="shared" si="3"/>
        <v/>
      </c>
      <c r="CV25" s="227"/>
      <c r="CW25" s="227" t="str">
        <f t="shared" si="3"/>
        <v/>
      </c>
      <c r="CX25" s="227"/>
      <c r="CY25" s="227"/>
      <c r="CZ25" s="227" t="str">
        <f t="shared" si="3"/>
        <v/>
      </c>
    </row>
    <row r="26" spans="1:105" x14ac:dyDescent="0.25">
      <c r="A26" s="167">
        <v>23</v>
      </c>
      <c r="B26" s="133">
        <v>50009</v>
      </c>
      <c r="C26" s="134">
        <v>1</v>
      </c>
      <c r="D26" s="134">
        <v>1</v>
      </c>
      <c r="E26" s="134">
        <v>2</v>
      </c>
      <c r="F26" s="134">
        <v>1</v>
      </c>
      <c r="G26" s="134">
        <v>0</v>
      </c>
      <c r="H26" s="134">
        <v>0</v>
      </c>
      <c r="I26" s="134">
        <v>1</v>
      </c>
      <c r="J26" s="134">
        <v>1</v>
      </c>
      <c r="K26" s="134">
        <v>1</v>
      </c>
      <c r="L26" s="134">
        <v>2</v>
      </c>
      <c r="M26" s="134">
        <v>1</v>
      </c>
      <c r="N26" s="134">
        <v>0</v>
      </c>
      <c r="O26" s="134">
        <v>2</v>
      </c>
      <c r="P26" s="134">
        <v>2</v>
      </c>
      <c r="Q26" s="150">
        <v>0</v>
      </c>
      <c r="R26" s="155">
        <v>15</v>
      </c>
      <c r="S26" s="135">
        <v>2</v>
      </c>
      <c r="T26" s="135">
        <v>5</v>
      </c>
      <c r="U26" s="134" t="s">
        <v>297</v>
      </c>
      <c r="V26" s="134" t="s">
        <v>179</v>
      </c>
      <c r="W26" s="134">
        <v>4</v>
      </c>
      <c r="X26" s="44" t="s">
        <v>308</v>
      </c>
      <c r="Z26" s="5"/>
      <c r="AA26" s="83">
        <v>3</v>
      </c>
      <c r="AB26" s="50">
        <f>(AB11+AB12)/2</f>
        <v>1</v>
      </c>
      <c r="AC26" s="179">
        <f t="shared" ref="AC26:AW26" si="4">(AC11+AC12)/2</f>
        <v>1</v>
      </c>
      <c r="AD26" s="50">
        <f t="shared" si="4"/>
        <v>0.5</v>
      </c>
      <c r="AE26" s="50">
        <f t="shared" si="4"/>
        <v>0</v>
      </c>
      <c r="AF26" s="50">
        <f t="shared" si="4"/>
        <v>1</v>
      </c>
      <c r="AG26" s="50">
        <f t="shared" si="4"/>
        <v>0</v>
      </c>
      <c r="AH26" s="179">
        <f t="shared" si="4"/>
        <v>1</v>
      </c>
      <c r="AI26" s="179">
        <f t="shared" si="4"/>
        <v>0.5</v>
      </c>
      <c r="AJ26" s="179">
        <f t="shared" si="4"/>
        <v>2</v>
      </c>
      <c r="AK26" s="50">
        <f t="shared" si="4"/>
        <v>1</v>
      </c>
      <c r="AL26" s="50">
        <f t="shared" si="4"/>
        <v>1</v>
      </c>
      <c r="AM26" s="50">
        <f t="shared" si="4"/>
        <v>1</v>
      </c>
      <c r="AN26" s="50">
        <f t="shared" si="4"/>
        <v>0</v>
      </c>
      <c r="AO26" s="50">
        <f t="shared" si="4"/>
        <v>0</v>
      </c>
      <c r="AP26" s="50">
        <f t="shared" si="4"/>
        <v>0</v>
      </c>
      <c r="AQ26" s="50">
        <f t="shared" si="4"/>
        <v>0</v>
      </c>
      <c r="AR26" s="50">
        <f t="shared" si="4"/>
        <v>10</v>
      </c>
      <c r="AS26" s="50"/>
      <c r="AT26" s="50">
        <f t="shared" si="4"/>
        <v>3</v>
      </c>
      <c r="AU26" s="50"/>
      <c r="AV26" s="50"/>
      <c r="AW26" s="50">
        <f t="shared" si="4"/>
        <v>5</v>
      </c>
      <c r="AX26" s="113"/>
      <c r="AZ26" s="96">
        <v>23</v>
      </c>
      <c r="BA26" s="96">
        <v>80013</v>
      </c>
      <c r="BB26" s="97" t="s">
        <v>177</v>
      </c>
      <c r="BC26" s="97" t="s">
        <v>177</v>
      </c>
      <c r="BD26" s="97" t="s">
        <v>177</v>
      </c>
      <c r="BE26" s="97" t="s">
        <v>177</v>
      </c>
      <c r="BF26" s="97" t="s">
        <v>177</v>
      </c>
      <c r="BG26" s="97" t="s">
        <v>177</v>
      </c>
      <c r="BH26" s="97" t="s">
        <v>177</v>
      </c>
      <c r="BI26" s="97" t="s">
        <v>177</v>
      </c>
      <c r="BJ26" s="97" t="s">
        <v>177</v>
      </c>
      <c r="BK26" s="97" t="s">
        <v>177</v>
      </c>
      <c r="BL26" s="97" t="s">
        <v>177</v>
      </c>
      <c r="BM26" s="97" t="s">
        <v>177</v>
      </c>
      <c r="BN26" s="97" t="s">
        <v>177</v>
      </c>
      <c r="BO26" s="97" t="s">
        <v>177</v>
      </c>
      <c r="BP26" s="97" t="s">
        <v>177</v>
      </c>
      <c r="BQ26" s="97" t="s">
        <v>177</v>
      </c>
      <c r="BR26" s="97" t="s">
        <v>177</v>
      </c>
      <c r="BS26" s="99" t="s">
        <v>280</v>
      </c>
      <c r="BT26" s="99" t="s">
        <v>177</v>
      </c>
      <c r="BU26" s="97" t="s">
        <v>177</v>
      </c>
      <c r="BV26" s="97" t="s">
        <v>177</v>
      </c>
      <c r="BW26" s="97" t="s">
        <v>177</v>
      </c>
      <c r="BX26" s="39" t="s">
        <v>102</v>
      </c>
      <c r="BZ26" s="5"/>
      <c r="CA26" s="218">
        <v>3</v>
      </c>
      <c r="CB26" s="227">
        <f>(CB13+CB14+CB15+CB16+CB17+CB18+CB19)/7</f>
        <v>0.8571428571428571</v>
      </c>
      <c r="CC26" s="227">
        <f t="shared" ref="CC26:CZ26" si="5">(CC13+CC14+CC15+CC16+CC17+CC18+CC19)/7</f>
        <v>0.5714285714285714</v>
      </c>
      <c r="CD26" s="227">
        <f t="shared" si="5"/>
        <v>1</v>
      </c>
      <c r="CE26" s="227">
        <f t="shared" si="5"/>
        <v>0.8571428571428571</v>
      </c>
      <c r="CF26" s="227">
        <f t="shared" si="5"/>
        <v>0.14285714285714285</v>
      </c>
      <c r="CG26" s="227">
        <f t="shared" si="5"/>
        <v>2</v>
      </c>
      <c r="CH26" s="227">
        <f t="shared" si="5"/>
        <v>0.5714285714285714</v>
      </c>
      <c r="CI26" s="227">
        <f t="shared" si="5"/>
        <v>1.2857142857142858</v>
      </c>
      <c r="CJ26" s="227">
        <f t="shared" si="5"/>
        <v>0</v>
      </c>
      <c r="CK26" s="227">
        <f t="shared" si="5"/>
        <v>0</v>
      </c>
      <c r="CL26" s="227">
        <f t="shared" si="5"/>
        <v>0.42857142857142855</v>
      </c>
      <c r="CM26" s="227">
        <f t="shared" si="5"/>
        <v>0.14285714285714285</v>
      </c>
      <c r="CN26" s="227">
        <f t="shared" si="5"/>
        <v>0</v>
      </c>
      <c r="CO26" s="227">
        <f t="shared" si="5"/>
        <v>0.7142857142857143</v>
      </c>
      <c r="CP26" s="227">
        <f t="shared" si="5"/>
        <v>0</v>
      </c>
      <c r="CQ26" s="227">
        <f t="shared" si="5"/>
        <v>1.4285714285714286</v>
      </c>
      <c r="CR26" s="227">
        <f t="shared" si="5"/>
        <v>0.42857142857142855</v>
      </c>
      <c r="CS26" s="227">
        <f t="shared" si="5"/>
        <v>0.2857142857142857</v>
      </c>
      <c r="CT26" s="227">
        <f t="shared" si="5"/>
        <v>0</v>
      </c>
      <c r="CU26" s="227">
        <f t="shared" si="5"/>
        <v>10.714285714285714</v>
      </c>
      <c r="CV26" s="227"/>
      <c r="CW26" s="227">
        <f t="shared" si="5"/>
        <v>3</v>
      </c>
      <c r="CX26" s="227"/>
      <c r="CY26" s="227"/>
      <c r="CZ26" s="227">
        <f t="shared" si="5"/>
        <v>4.5714285714285712</v>
      </c>
    </row>
    <row r="27" spans="1:105" x14ac:dyDescent="0.25">
      <c r="A27" s="122">
        <v>24</v>
      </c>
      <c r="B27" s="96">
        <v>50023</v>
      </c>
      <c r="C27" s="97">
        <v>1</v>
      </c>
      <c r="D27" s="97">
        <v>1</v>
      </c>
      <c r="E27" s="97">
        <v>2</v>
      </c>
      <c r="F27" s="97">
        <v>1</v>
      </c>
      <c r="G27" s="97">
        <v>0</v>
      </c>
      <c r="H27" s="97">
        <v>1</v>
      </c>
      <c r="I27" s="97">
        <v>1</v>
      </c>
      <c r="J27" s="97">
        <v>1</v>
      </c>
      <c r="K27" s="97">
        <v>0</v>
      </c>
      <c r="L27" s="97">
        <v>2</v>
      </c>
      <c r="M27" s="97">
        <v>1</v>
      </c>
      <c r="N27" s="97">
        <v>0</v>
      </c>
      <c r="O27" s="97">
        <v>2</v>
      </c>
      <c r="P27" s="97">
        <v>2</v>
      </c>
      <c r="Q27" s="148">
        <v>0</v>
      </c>
      <c r="R27" s="156">
        <v>15</v>
      </c>
      <c r="S27" s="99">
        <v>2</v>
      </c>
      <c r="T27" s="100">
        <v>5</v>
      </c>
      <c r="U27" s="97" t="s">
        <v>298</v>
      </c>
      <c r="V27" s="97" t="s">
        <v>179</v>
      </c>
      <c r="W27" s="101">
        <v>5</v>
      </c>
      <c r="X27" s="14" t="s">
        <v>315</v>
      </c>
      <c r="Z27" s="5"/>
      <c r="AA27" s="486">
        <v>2</v>
      </c>
      <c r="AB27" s="50">
        <f>(AB4+AB8+AB7+AB6+AB5+AB9+AB10)/7</f>
        <v>0.42857142857142855</v>
      </c>
      <c r="AC27" s="60">
        <f t="shared" ref="AC27:AW27" si="6">(AC4+AC8+AC7+AC6+AC5+AC9+AC10)/7</f>
        <v>0.14285714285714285</v>
      </c>
      <c r="AD27" s="60">
        <f t="shared" si="6"/>
        <v>0.14285714285714285</v>
      </c>
      <c r="AE27" s="60">
        <f t="shared" si="6"/>
        <v>0.14285714285714285</v>
      </c>
      <c r="AF27" s="50">
        <f t="shared" si="6"/>
        <v>0.8571428571428571</v>
      </c>
      <c r="AG27" s="50">
        <f t="shared" si="6"/>
        <v>0</v>
      </c>
      <c r="AH27" s="50">
        <f t="shared" si="6"/>
        <v>0.2857142857142857</v>
      </c>
      <c r="AI27" s="50">
        <f t="shared" si="6"/>
        <v>0.2857142857142857</v>
      </c>
      <c r="AJ27" s="50">
        <f t="shared" si="6"/>
        <v>0.5714285714285714</v>
      </c>
      <c r="AK27" s="50">
        <f t="shared" si="6"/>
        <v>0</v>
      </c>
      <c r="AL27" s="50">
        <f t="shared" si="6"/>
        <v>0.5714285714285714</v>
      </c>
      <c r="AM27" s="50">
        <f t="shared" si="6"/>
        <v>0.5714285714285714</v>
      </c>
      <c r="AN27" s="50">
        <f t="shared" si="6"/>
        <v>0</v>
      </c>
      <c r="AO27" s="50">
        <f t="shared" si="6"/>
        <v>0.14285714285714285</v>
      </c>
      <c r="AP27" s="50">
        <f t="shared" si="6"/>
        <v>0</v>
      </c>
      <c r="AQ27" s="50">
        <f t="shared" si="6"/>
        <v>0</v>
      </c>
      <c r="AR27" s="50">
        <f t="shared" si="6"/>
        <v>4.1428571428571432</v>
      </c>
      <c r="AS27" s="50"/>
      <c r="AT27" s="50">
        <f t="shared" si="6"/>
        <v>2</v>
      </c>
      <c r="AU27" s="50"/>
      <c r="AV27" s="50"/>
      <c r="AW27" s="50">
        <f t="shared" si="6"/>
        <v>3.8571428571428572</v>
      </c>
      <c r="AX27" s="113"/>
      <c r="AZ27" s="96">
        <v>24</v>
      </c>
      <c r="BA27" s="96">
        <v>80021</v>
      </c>
      <c r="BB27" s="97" t="s">
        <v>177</v>
      </c>
      <c r="BC27" s="97" t="s">
        <v>177</v>
      </c>
      <c r="BD27" s="97" t="s">
        <v>177</v>
      </c>
      <c r="BE27" s="97" t="s">
        <v>177</v>
      </c>
      <c r="BF27" s="97" t="s">
        <v>177</v>
      </c>
      <c r="BG27" s="97" t="s">
        <v>177</v>
      </c>
      <c r="BH27" s="97" t="s">
        <v>177</v>
      </c>
      <c r="BI27" s="97" t="s">
        <v>177</v>
      </c>
      <c r="BJ27" s="97" t="s">
        <v>177</v>
      </c>
      <c r="BK27" s="97" t="s">
        <v>177</v>
      </c>
      <c r="BL27" s="97" t="s">
        <v>177</v>
      </c>
      <c r="BM27" s="97" t="s">
        <v>177</v>
      </c>
      <c r="BN27" s="97" t="s">
        <v>177</v>
      </c>
      <c r="BO27" s="97" t="s">
        <v>177</v>
      </c>
      <c r="BP27" s="97" t="s">
        <v>177</v>
      </c>
      <c r="BQ27" s="97" t="s">
        <v>177</v>
      </c>
      <c r="BR27" s="97" t="s">
        <v>177</v>
      </c>
      <c r="BS27" s="99" t="s">
        <v>280</v>
      </c>
      <c r="BT27" s="99" t="s">
        <v>177</v>
      </c>
      <c r="BU27" s="97" t="s">
        <v>177</v>
      </c>
      <c r="BV27" s="97" t="s">
        <v>177</v>
      </c>
      <c r="BW27" s="97" t="s">
        <v>177</v>
      </c>
      <c r="BX27" s="39" t="s">
        <v>103</v>
      </c>
      <c r="BZ27" s="5"/>
      <c r="CA27" s="219">
        <v>2</v>
      </c>
      <c r="CB27" s="227">
        <f>(CB4+CB8+CB7+CB6+CB5+CB9+CB10+CB11+CB12)/9</f>
        <v>0.33333333333333331</v>
      </c>
      <c r="CC27" s="227">
        <f t="shared" ref="CC27:CZ27" si="7">(CC4+CC8+CC7+CC6+CC5+CC9+CC10+CC11+CC12)/9</f>
        <v>0</v>
      </c>
      <c r="CD27" s="227">
        <f t="shared" si="7"/>
        <v>0.33333333333333331</v>
      </c>
      <c r="CE27" s="227">
        <f t="shared" si="7"/>
        <v>0.22222222222222221</v>
      </c>
      <c r="CF27" s="227">
        <f t="shared" si="7"/>
        <v>0.1111111111111111</v>
      </c>
      <c r="CG27" s="227">
        <f t="shared" si="7"/>
        <v>0.66666666666666663</v>
      </c>
      <c r="CH27" s="227">
        <f t="shared" si="7"/>
        <v>0</v>
      </c>
      <c r="CI27" s="227">
        <f t="shared" si="7"/>
        <v>0.88888888888888884</v>
      </c>
      <c r="CJ27" s="227">
        <f t="shared" si="7"/>
        <v>0</v>
      </c>
      <c r="CK27" s="227">
        <f t="shared" si="7"/>
        <v>0</v>
      </c>
      <c r="CL27" s="227">
        <f t="shared" si="7"/>
        <v>0.22222222222222221</v>
      </c>
      <c r="CM27" s="227">
        <f t="shared" si="7"/>
        <v>0</v>
      </c>
      <c r="CN27" s="227">
        <f t="shared" si="7"/>
        <v>0</v>
      </c>
      <c r="CO27" s="227">
        <f t="shared" si="7"/>
        <v>0.1111111111111111</v>
      </c>
      <c r="CP27" s="227">
        <f t="shared" si="7"/>
        <v>0</v>
      </c>
      <c r="CQ27" s="227">
        <f t="shared" si="7"/>
        <v>0</v>
      </c>
      <c r="CR27" s="227">
        <f t="shared" si="7"/>
        <v>0</v>
      </c>
      <c r="CS27" s="227">
        <f t="shared" si="7"/>
        <v>0</v>
      </c>
      <c r="CT27" s="227">
        <f t="shared" si="7"/>
        <v>0</v>
      </c>
      <c r="CU27" s="227">
        <f t="shared" si="7"/>
        <v>2.8888888888888888</v>
      </c>
      <c r="CV27" s="227"/>
      <c r="CW27" s="227">
        <f t="shared" si="7"/>
        <v>2</v>
      </c>
      <c r="CX27" s="227"/>
      <c r="CY27" s="227"/>
      <c r="CZ27" s="227">
        <f t="shared" si="7"/>
        <v>3.2222222222222223</v>
      </c>
    </row>
    <row r="28" spans="1:105" ht="15.75" thickBot="1" x14ac:dyDescent="0.3">
      <c r="A28" s="168">
        <v>25</v>
      </c>
      <c r="B28" s="138">
        <v>50003</v>
      </c>
      <c r="C28" s="139">
        <v>1</v>
      </c>
      <c r="D28" s="139">
        <v>1</v>
      </c>
      <c r="E28" s="139">
        <v>2</v>
      </c>
      <c r="F28" s="139">
        <v>1</v>
      </c>
      <c r="G28" s="139">
        <v>1</v>
      </c>
      <c r="H28" s="139">
        <v>0</v>
      </c>
      <c r="I28" s="139">
        <v>1</v>
      </c>
      <c r="J28" s="139">
        <v>1</v>
      </c>
      <c r="K28" s="139">
        <v>0</v>
      </c>
      <c r="L28" s="139">
        <v>2</v>
      </c>
      <c r="M28" s="139">
        <v>1</v>
      </c>
      <c r="N28" s="139">
        <v>1</v>
      </c>
      <c r="O28" s="145"/>
      <c r="P28" s="139">
        <v>2</v>
      </c>
      <c r="Q28" s="149">
        <v>2</v>
      </c>
      <c r="R28" s="157">
        <v>16</v>
      </c>
      <c r="S28" s="141">
        <v>2</v>
      </c>
      <c r="T28" s="178">
        <v>5</v>
      </c>
      <c r="U28" s="139" t="s">
        <v>297</v>
      </c>
      <c r="V28" s="139" t="s">
        <v>178</v>
      </c>
      <c r="W28" s="176">
        <v>5</v>
      </c>
      <c r="X28" s="142" t="s">
        <v>302</v>
      </c>
      <c r="Z28" s="182"/>
      <c r="AA28" s="140" t="s">
        <v>143</v>
      </c>
      <c r="AB28" s="52">
        <f>MEDIAN(AB25:AB27)</f>
        <v>1</v>
      </c>
      <c r="AC28" s="52">
        <f t="shared" ref="AC28:AW28" si="8">MEDIAN(AC25:AC27)</f>
        <v>0.5</v>
      </c>
      <c r="AD28" s="52">
        <f t="shared" si="8"/>
        <v>0.5</v>
      </c>
      <c r="AE28" s="52">
        <f t="shared" si="8"/>
        <v>0</v>
      </c>
      <c r="AF28" s="52">
        <f t="shared" si="8"/>
        <v>1</v>
      </c>
      <c r="AG28" s="52">
        <f t="shared" si="8"/>
        <v>0</v>
      </c>
      <c r="AH28" s="52">
        <f t="shared" si="8"/>
        <v>0.83333333333333337</v>
      </c>
      <c r="AI28" s="52">
        <f t="shared" si="8"/>
        <v>0.33333333333333331</v>
      </c>
      <c r="AJ28" s="52">
        <f t="shared" si="8"/>
        <v>1.5</v>
      </c>
      <c r="AK28" s="52">
        <f t="shared" si="8"/>
        <v>1</v>
      </c>
      <c r="AL28" s="52">
        <f t="shared" si="8"/>
        <v>1</v>
      </c>
      <c r="AM28" s="52">
        <f t="shared" si="8"/>
        <v>1</v>
      </c>
      <c r="AN28" s="52">
        <f t="shared" si="8"/>
        <v>0</v>
      </c>
      <c r="AO28" s="52">
        <f t="shared" si="8"/>
        <v>0.14285714285714285</v>
      </c>
      <c r="AP28" s="52">
        <f t="shared" si="8"/>
        <v>0</v>
      </c>
      <c r="AQ28" s="52">
        <f t="shared" si="8"/>
        <v>0</v>
      </c>
      <c r="AR28" s="52">
        <f t="shared" si="8"/>
        <v>10</v>
      </c>
      <c r="AS28" s="52"/>
      <c r="AT28" s="52">
        <f t="shared" si="8"/>
        <v>3</v>
      </c>
      <c r="AU28" s="52"/>
      <c r="AV28" s="52"/>
      <c r="AW28" s="52">
        <f t="shared" si="8"/>
        <v>4.833333333333333</v>
      </c>
      <c r="AX28" s="113"/>
      <c r="AZ28" s="96">
        <v>25</v>
      </c>
      <c r="BA28" s="96">
        <v>80022</v>
      </c>
      <c r="BB28" s="97" t="s">
        <v>177</v>
      </c>
      <c r="BC28" s="97" t="s">
        <v>177</v>
      </c>
      <c r="BD28" s="97" t="s">
        <v>177</v>
      </c>
      <c r="BE28" s="97" t="s">
        <v>177</v>
      </c>
      <c r="BF28" s="97" t="s">
        <v>177</v>
      </c>
      <c r="BG28" s="97" t="s">
        <v>177</v>
      </c>
      <c r="BH28" s="97" t="s">
        <v>177</v>
      </c>
      <c r="BI28" s="97" t="s">
        <v>177</v>
      </c>
      <c r="BJ28" s="97" t="s">
        <v>177</v>
      </c>
      <c r="BK28" s="97" t="s">
        <v>177</v>
      </c>
      <c r="BL28" s="97" t="s">
        <v>177</v>
      </c>
      <c r="BM28" s="97" t="s">
        <v>177</v>
      </c>
      <c r="BN28" s="97" t="s">
        <v>177</v>
      </c>
      <c r="BO28" s="97" t="s">
        <v>177</v>
      </c>
      <c r="BP28" s="97" t="s">
        <v>177</v>
      </c>
      <c r="BQ28" s="97" t="s">
        <v>177</v>
      </c>
      <c r="BR28" s="97" t="s">
        <v>177</v>
      </c>
      <c r="BS28" s="99" t="s">
        <v>280</v>
      </c>
      <c r="BT28" s="99" t="s">
        <v>177</v>
      </c>
      <c r="BU28" s="97" t="s">
        <v>177</v>
      </c>
      <c r="BV28" s="97" t="s">
        <v>177</v>
      </c>
      <c r="BW28" s="97" t="s">
        <v>177</v>
      </c>
      <c r="BX28" s="39" t="s">
        <v>104</v>
      </c>
      <c r="BZ28" s="182"/>
      <c r="CA28" s="220" t="s">
        <v>143</v>
      </c>
      <c r="CB28" s="230">
        <f>MEDIAN(CB25:CB27)</f>
        <v>0.59523809523809512</v>
      </c>
      <c r="CC28" s="230">
        <f t="shared" ref="CC28:CZ28" si="9">MEDIAN(CC25:CC27)</f>
        <v>0.2857142857142857</v>
      </c>
      <c r="CD28" s="230">
        <f t="shared" si="9"/>
        <v>0.66666666666666674</v>
      </c>
      <c r="CE28" s="230">
        <f t="shared" si="9"/>
        <v>0.53968253968253965</v>
      </c>
      <c r="CF28" s="230">
        <f t="shared" si="9"/>
        <v>0.12698412698412698</v>
      </c>
      <c r="CG28" s="230">
        <f t="shared" si="9"/>
        <v>1.3333333333333335</v>
      </c>
      <c r="CH28" s="230">
        <f t="shared" si="9"/>
        <v>0.2857142857142857</v>
      </c>
      <c r="CI28" s="230">
        <f t="shared" si="9"/>
        <v>1.0873015873015874</v>
      </c>
      <c r="CJ28" s="230">
        <f t="shared" si="9"/>
        <v>0</v>
      </c>
      <c r="CK28" s="230">
        <f t="shared" si="9"/>
        <v>0</v>
      </c>
      <c r="CL28" s="230">
        <f t="shared" si="9"/>
        <v>0.32539682539682535</v>
      </c>
      <c r="CM28" s="230">
        <f t="shared" si="9"/>
        <v>7.1428571428571425E-2</v>
      </c>
      <c r="CN28" s="230">
        <f t="shared" si="9"/>
        <v>0</v>
      </c>
      <c r="CO28" s="230">
        <f t="shared" si="9"/>
        <v>0.41269841269841273</v>
      </c>
      <c r="CP28" s="230">
        <f t="shared" si="9"/>
        <v>0</v>
      </c>
      <c r="CQ28" s="230">
        <f t="shared" si="9"/>
        <v>0.7142857142857143</v>
      </c>
      <c r="CR28" s="230">
        <f t="shared" si="9"/>
        <v>0.21428571428571427</v>
      </c>
      <c r="CS28" s="230">
        <f t="shared" si="9"/>
        <v>0.14285714285714285</v>
      </c>
      <c r="CT28" s="230">
        <f t="shared" si="9"/>
        <v>0</v>
      </c>
      <c r="CU28" s="230">
        <f t="shared" si="9"/>
        <v>6.8015873015873005</v>
      </c>
      <c r="CV28" s="230"/>
      <c r="CW28" s="230">
        <f t="shared" si="9"/>
        <v>2.5</v>
      </c>
      <c r="CX28" s="230"/>
      <c r="CY28" s="230"/>
      <c r="CZ28" s="230">
        <f t="shared" si="9"/>
        <v>3.8968253968253967</v>
      </c>
    </row>
    <row r="29" spans="1:105" x14ac:dyDescent="0.25">
      <c r="A29" s="143">
        <v>26</v>
      </c>
      <c r="B29" s="102">
        <v>50012</v>
      </c>
      <c r="C29" s="124" t="s">
        <v>177</v>
      </c>
      <c r="D29" s="124" t="s">
        <v>177</v>
      </c>
      <c r="E29" s="124" t="s">
        <v>177</v>
      </c>
      <c r="F29" s="124" t="s">
        <v>177</v>
      </c>
      <c r="G29" s="124" t="s">
        <v>177</v>
      </c>
      <c r="H29" s="124" t="s">
        <v>177</v>
      </c>
      <c r="I29" s="124" t="s">
        <v>177</v>
      </c>
      <c r="J29" s="124" t="s">
        <v>177</v>
      </c>
      <c r="K29" s="124" t="s">
        <v>177</v>
      </c>
      <c r="L29" s="124" t="s">
        <v>177</v>
      </c>
      <c r="M29" s="124" t="s">
        <v>177</v>
      </c>
      <c r="N29" s="124" t="s">
        <v>177</v>
      </c>
      <c r="O29" s="124" t="s">
        <v>177</v>
      </c>
      <c r="P29" s="124" t="s">
        <v>177</v>
      </c>
      <c r="Q29" s="151" t="s">
        <v>177</v>
      </c>
      <c r="R29" s="158" t="s">
        <v>177</v>
      </c>
      <c r="S29" s="126" t="s">
        <v>280</v>
      </c>
      <c r="T29" s="126" t="s">
        <v>177</v>
      </c>
      <c r="U29" s="124" t="s">
        <v>177</v>
      </c>
      <c r="V29" s="124" t="s">
        <v>177</v>
      </c>
      <c r="W29" s="124" t="s">
        <v>177</v>
      </c>
      <c r="X29" s="159" t="s">
        <v>311</v>
      </c>
      <c r="AZ29" s="96">
        <v>26</v>
      </c>
      <c r="BA29" s="96">
        <v>80023</v>
      </c>
      <c r="BB29" s="97" t="s">
        <v>177</v>
      </c>
      <c r="BC29" s="97" t="s">
        <v>177</v>
      </c>
      <c r="BD29" s="97" t="s">
        <v>177</v>
      </c>
      <c r="BE29" s="97" t="s">
        <v>177</v>
      </c>
      <c r="BF29" s="97" t="s">
        <v>177</v>
      </c>
      <c r="BG29" s="97" t="s">
        <v>177</v>
      </c>
      <c r="BH29" s="97" t="s">
        <v>177</v>
      </c>
      <c r="BI29" s="97" t="s">
        <v>177</v>
      </c>
      <c r="BJ29" s="97" t="s">
        <v>177</v>
      </c>
      <c r="BK29" s="97" t="s">
        <v>177</v>
      </c>
      <c r="BL29" s="97" t="s">
        <v>177</v>
      </c>
      <c r="BM29" s="97" t="s">
        <v>177</v>
      </c>
      <c r="BN29" s="97" t="s">
        <v>177</v>
      </c>
      <c r="BO29" s="97" t="s">
        <v>177</v>
      </c>
      <c r="BP29" s="97" t="s">
        <v>177</v>
      </c>
      <c r="BQ29" s="97" t="s">
        <v>177</v>
      </c>
      <c r="BR29" s="97" t="s">
        <v>177</v>
      </c>
      <c r="BS29" s="99" t="s">
        <v>280</v>
      </c>
      <c r="BT29" s="99" t="s">
        <v>177</v>
      </c>
      <c r="BU29" s="97" t="s">
        <v>177</v>
      </c>
      <c r="BV29" s="97" t="s">
        <v>177</v>
      </c>
      <c r="BW29" s="97" t="s">
        <v>177</v>
      </c>
      <c r="BX29" s="39" t="s">
        <v>105</v>
      </c>
    </row>
    <row r="30" spans="1:105" x14ac:dyDescent="0.25">
      <c r="A30" s="122">
        <v>27</v>
      </c>
      <c r="B30" s="96">
        <v>50034</v>
      </c>
      <c r="C30" s="97" t="s">
        <v>177</v>
      </c>
      <c r="D30" s="97" t="s">
        <v>177</v>
      </c>
      <c r="E30" s="97" t="s">
        <v>177</v>
      </c>
      <c r="F30" s="97" t="s">
        <v>177</v>
      </c>
      <c r="G30" s="97" t="s">
        <v>177</v>
      </c>
      <c r="H30" s="97" t="s">
        <v>177</v>
      </c>
      <c r="I30" s="97" t="s">
        <v>177</v>
      </c>
      <c r="J30" s="97" t="s">
        <v>177</v>
      </c>
      <c r="K30" s="97" t="s">
        <v>177</v>
      </c>
      <c r="L30" s="97" t="s">
        <v>177</v>
      </c>
      <c r="M30" s="97" t="s">
        <v>177</v>
      </c>
      <c r="N30" s="97" t="s">
        <v>177</v>
      </c>
      <c r="O30" s="97" t="s">
        <v>177</v>
      </c>
      <c r="P30" s="97" t="s">
        <v>177</v>
      </c>
      <c r="Q30" s="148" t="s">
        <v>177</v>
      </c>
      <c r="R30" s="156" t="s">
        <v>177</v>
      </c>
      <c r="S30" s="99" t="s">
        <v>280</v>
      </c>
      <c r="T30" s="99" t="s">
        <v>177</v>
      </c>
      <c r="U30" s="97" t="s">
        <v>177</v>
      </c>
      <c r="V30" s="97" t="s">
        <v>177</v>
      </c>
      <c r="W30" s="97" t="s">
        <v>177</v>
      </c>
      <c r="X30" s="14" t="s">
        <v>326</v>
      </c>
      <c r="AZ30" s="92">
        <v>27</v>
      </c>
      <c r="BA30" s="92" t="s">
        <v>177</v>
      </c>
      <c r="BB30" s="93" t="s">
        <v>177</v>
      </c>
      <c r="BC30" s="93" t="s">
        <v>177</v>
      </c>
      <c r="BD30" s="93" t="s">
        <v>177</v>
      </c>
      <c r="BE30" s="93" t="s">
        <v>177</v>
      </c>
      <c r="BF30" s="93" t="s">
        <v>177</v>
      </c>
      <c r="BG30" s="93" t="s">
        <v>177</v>
      </c>
      <c r="BH30" s="93" t="s">
        <v>177</v>
      </c>
      <c r="BI30" s="93" t="s">
        <v>177</v>
      </c>
      <c r="BJ30" s="93" t="s">
        <v>177</v>
      </c>
      <c r="BK30" s="93" t="s">
        <v>177</v>
      </c>
      <c r="BL30" s="93" t="s">
        <v>177</v>
      </c>
      <c r="BM30" s="93" t="s">
        <v>177</v>
      </c>
      <c r="BN30" s="93" t="s">
        <v>177</v>
      </c>
      <c r="BO30" s="93" t="s">
        <v>177</v>
      </c>
      <c r="BP30" s="93" t="s">
        <v>177</v>
      </c>
      <c r="BQ30" s="93" t="s">
        <v>177</v>
      </c>
      <c r="BR30" s="93" t="s">
        <v>177</v>
      </c>
      <c r="BS30" s="94" t="s">
        <v>177</v>
      </c>
      <c r="BT30" s="94" t="s">
        <v>177</v>
      </c>
      <c r="BU30" s="93" t="s">
        <v>177</v>
      </c>
      <c r="BV30" s="93" t="s">
        <v>177</v>
      </c>
      <c r="BW30" s="93" t="s">
        <v>177</v>
      </c>
    </row>
    <row r="31" spans="1:105" x14ac:dyDescent="0.25">
      <c r="A31" s="122">
        <v>28</v>
      </c>
      <c r="B31" s="96" t="s">
        <v>177</v>
      </c>
      <c r="C31" s="97" t="s">
        <v>177</v>
      </c>
      <c r="D31" s="97" t="s">
        <v>177</v>
      </c>
      <c r="E31" s="97" t="s">
        <v>177</v>
      </c>
      <c r="F31" s="97" t="s">
        <v>177</v>
      </c>
      <c r="G31" s="97" t="s">
        <v>177</v>
      </c>
      <c r="H31" s="97" t="s">
        <v>177</v>
      </c>
      <c r="I31" s="97" t="s">
        <v>177</v>
      </c>
      <c r="J31" s="97" t="s">
        <v>177</v>
      </c>
      <c r="K31" s="97" t="s">
        <v>177</v>
      </c>
      <c r="L31" s="97" t="s">
        <v>177</v>
      </c>
      <c r="M31" s="97" t="s">
        <v>177</v>
      </c>
      <c r="N31" s="97" t="s">
        <v>177</v>
      </c>
      <c r="O31" s="97" t="s">
        <v>177</v>
      </c>
      <c r="P31" s="97" t="s">
        <v>177</v>
      </c>
      <c r="Q31" s="148" t="s">
        <v>177</v>
      </c>
      <c r="R31" s="156" t="s">
        <v>177</v>
      </c>
      <c r="S31" s="99" t="s">
        <v>177</v>
      </c>
      <c r="T31" s="99" t="s">
        <v>177</v>
      </c>
      <c r="U31" s="97" t="s">
        <v>177</v>
      </c>
      <c r="V31" s="97" t="s">
        <v>177</v>
      </c>
      <c r="W31" s="97" t="s">
        <v>177</v>
      </c>
      <c r="X31" s="164"/>
      <c r="AZ31" s="895" t="s">
        <v>141</v>
      </c>
      <c r="BA31" s="895"/>
      <c r="BB31" s="50">
        <f>AVERAGE(BB4:BB29)</f>
        <v>0.4</v>
      </c>
      <c r="BC31" s="50">
        <f t="shared" ref="BC31:BW31" si="10">AVERAGE(BC4:BC29)</f>
        <v>0.3</v>
      </c>
      <c r="BD31" s="50">
        <f t="shared" si="10"/>
        <v>0.85</v>
      </c>
      <c r="BE31" s="50">
        <f t="shared" si="10"/>
        <v>0.2</v>
      </c>
      <c r="BF31" s="50">
        <f t="shared" si="10"/>
        <v>0.46666666666666667</v>
      </c>
      <c r="BG31" s="50">
        <f t="shared" si="10"/>
        <v>0.75</v>
      </c>
      <c r="BH31" s="50">
        <f t="shared" si="10"/>
        <v>0.65</v>
      </c>
      <c r="BI31" s="50">
        <f t="shared" si="10"/>
        <v>0.2857142857142857</v>
      </c>
      <c r="BJ31" s="50">
        <f t="shared" si="10"/>
        <v>0.2</v>
      </c>
      <c r="BK31" s="50">
        <f t="shared" si="10"/>
        <v>0.3</v>
      </c>
      <c r="BL31" s="50">
        <f t="shared" si="10"/>
        <v>0</v>
      </c>
      <c r="BM31" s="50">
        <f t="shared" si="10"/>
        <v>0.61111111111111116</v>
      </c>
      <c r="BN31" s="50">
        <f t="shared" si="10"/>
        <v>0.47368421052631576</v>
      </c>
      <c r="BO31" s="50">
        <f t="shared" si="10"/>
        <v>0.6</v>
      </c>
      <c r="BP31" s="50">
        <f t="shared" si="10"/>
        <v>0.36842105263157893</v>
      </c>
      <c r="BQ31" s="50">
        <f t="shared" si="10"/>
        <v>0</v>
      </c>
      <c r="BR31" s="50">
        <f t="shared" si="10"/>
        <v>5.55</v>
      </c>
      <c r="BS31" s="50"/>
      <c r="BT31" s="50">
        <f t="shared" si="10"/>
        <v>2.4500000000000002</v>
      </c>
      <c r="BU31" s="50"/>
      <c r="BV31" s="50"/>
      <c r="BW31" s="50">
        <f t="shared" si="10"/>
        <v>3.15</v>
      </c>
    </row>
    <row r="32" spans="1:105" x14ac:dyDescent="0.25">
      <c r="A32" s="122">
        <v>29</v>
      </c>
      <c r="B32" s="97"/>
      <c r="C32" s="97"/>
      <c r="D32" s="97"/>
      <c r="E32" s="97"/>
      <c r="F32" s="97"/>
      <c r="G32" s="97"/>
      <c r="H32" s="97"/>
      <c r="I32" s="97"/>
      <c r="J32" s="97"/>
      <c r="K32" s="97"/>
      <c r="L32" s="97"/>
      <c r="M32" s="97"/>
      <c r="N32" s="97"/>
      <c r="O32" s="97"/>
      <c r="P32" s="97"/>
      <c r="Q32" s="148"/>
      <c r="R32" s="165"/>
      <c r="S32" s="99"/>
      <c r="T32" s="99"/>
      <c r="U32" s="99"/>
      <c r="V32" s="99"/>
      <c r="W32" s="99"/>
      <c r="X32" s="164"/>
      <c r="AZ32" s="39"/>
      <c r="BA32" s="83">
        <v>4</v>
      </c>
      <c r="BB32" s="50">
        <f>(BB22+BB23)/2</f>
        <v>1</v>
      </c>
      <c r="BC32" s="50">
        <f t="shared" ref="BC32:BW32" si="11">(BC22+BC23)/2</f>
        <v>1</v>
      </c>
      <c r="BD32" s="50">
        <f t="shared" si="11"/>
        <v>1</v>
      </c>
      <c r="BE32" s="50">
        <f t="shared" si="11"/>
        <v>0.5</v>
      </c>
      <c r="BF32" s="50">
        <f t="shared" si="11"/>
        <v>1</v>
      </c>
      <c r="BG32" s="50">
        <f t="shared" si="11"/>
        <v>1</v>
      </c>
      <c r="BH32" s="50">
        <f t="shared" si="11"/>
        <v>1</v>
      </c>
      <c r="BI32" s="50">
        <f t="shared" si="11"/>
        <v>1</v>
      </c>
      <c r="BJ32" s="50">
        <f t="shared" si="11"/>
        <v>1</v>
      </c>
      <c r="BK32" s="50">
        <f t="shared" si="11"/>
        <v>0.5</v>
      </c>
      <c r="BL32" s="50">
        <f t="shared" si="11"/>
        <v>0</v>
      </c>
      <c r="BM32" s="50">
        <f t="shared" si="11"/>
        <v>2</v>
      </c>
      <c r="BN32" s="50">
        <f t="shared" si="11"/>
        <v>1</v>
      </c>
      <c r="BO32" s="50">
        <f t="shared" si="11"/>
        <v>1</v>
      </c>
      <c r="BP32" s="50">
        <f t="shared" si="11"/>
        <v>0</v>
      </c>
      <c r="BQ32" s="50">
        <f t="shared" si="11"/>
        <v>0</v>
      </c>
      <c r="BR32" s="50">
        <f t="shared" si="11"/>
        <v>13</v>
      </c>
      <c r="BS32" s="50"/>
      <c r="BT32" s="50">
        <f t="shared" si="11"/>
        <v>4</v>
      </c>
      <c r="BU32" s="50"/>
      <c r="BV32" s="50"/>
      <c r="BW32" s="50">
        <f t="shared" si="11"/>
        <v>5</v>
      </c>
    </row>
    <row r="33" spans="1:79" x14ac:dyDescent="0.25">
      <c r="A33" s="920" t="s">
        <v>141</v>
      </c>
      <c r="B33" s="895"/>
      <c r="C33" s="50">
        <f t="shared" ref="C33:R33" ca="1" si="12">AVERAGE(C4:C33)</f>
        <v>0.8</v>
      </c>
      <c r="D33" s="50">
        <f t="shared" ca="1" si="12"/>
        <v>0.54166666666666663</v>
      </c>
      <c r="E33" s="50">
        <f t="shared" ca="1" si="12"/>
        <v>1.56</v>
      </c>
      <c r="F33" s="50">
        <f t="shared" ca="1" si="12"/>
        <v>0.66666666666666663</v>
      </c>
      <c r="G33" s="50">
        <f t="shared" ca="1" si="12"/>
        <v>0.32</v>
      </c>
      <c r="H33" s="50">
        <f t="shared" ca="1" si="12"/>
        <v>0.16666666666666666</v>
      </c>
      <c r="I33" s="50">
        <f t="shared" ca="1" si="12"/>
        <v>0.91666666666666663</v>
      </c>
      <c r="J33" s="50">
        <f t="shared" ca="1" si="12"/>
        <v>1</v>
      </c>
      <c r="K33" s="50">
        <f t="shared" ca="1" si="12"/>
        <v>0.40909090909090912</v>
      </c>
      <c r="L33" s="50">
        <f t="shared" ca="1" si="12"/>
        <v>0.70588235294117652</v>
      </c>
      <c r="M33" s="50">
        <f t="shared" ca="1" si="12"/>
        <v>0.27272727272727271</v>
      </c>
      <c r="N33" s="50">
        <f t="shared" ca="1" si="12"/>
        <v>0.35</v>
      </c>
      <c r="O33" s="50">
        <f t="shared" ca="1" si="12"/>
        <v>0.76470588235294112</v>
      </c>
      <c r="P33" s="50">
        <f t="shared" ca="1" si="12"/>
        <v>0.81818181818181823</v>
      </c>
      <c r="Q33" s="56">
        <f t="shared" ca="1" si="12"/>
        <v>0.4</v>
      </c>
      <c r="R33" s="58">
        <f t="shared" ca="1" si="12"/>
        <v>8.6</v>
      </c>
      <c r="S33" s="50"/>
      <c r="T33" s="50">
        <f ca="1">AVERAGE(T4:T33)</f>
        <v>3.32</v>
      </c>
      <c r="U33" s="50"/>
      <c r="V33" s="50"/>
      <c r="W33" s="50">
        <f ca="1">AVERAGE(W4:W33)</f>
        <v>3.8</v>
      </c>
      <c r="X33" s="164"/>
      <c r="AZ33" s="39"/>
      <c r="BA33" s="83">
        <v>3</v>
      </c>
      <c r="BB33" s="50">
        <f>(BB20+BB21+BB17+BB18+BB19)/5</f>
        <v>0.4</v>
      </c>
      <c r="BC33" s="50">
        <f t="shared" ref="BC33:BW33" si="13">(BC20+BC21+BC17+BC18+BC19)/5</f>
        <v>0.4</v>
      </c>
      <c r="BD33" s="50">
        <f t="shared" si="13"/>
        <v>1</v>
      </c>
      <c r="BE33" s="179">
        <f t="shared" si="13"/>
        <v>0.6</v>
      </c>
      <c r="BF33" s="50">
        <f t="shared" si="13"/>
        <v>0.6</v>
      </c>
      <c r="BG33" s="50">
        <f t="shared" si="13"/>
        <v>0.8</v>
      </c>
      <c r="BH33" s="50">
        <f t="shared" si="13"/>
        <v>1</v>
      </c>
      <c r="BI33" s="50">
        <f t="shared" si="13"/>
        <v>0</v>
      </c>
      <c r="BJ33" s="50">
        <f t="shared" si="13"/>
        <v>0</v>
      </c>
      <c r="BK33" s="50">
        <f t="shared" si="13"/>
        <v>0.2</v>
      </c>
      <c r="BL33" s="50">
        <f t="shared" si="13"/>
        <v>0</v>
      </c>
      <c r="BM33" s="50">
        <f t="shared" si="13"/>
        <v>0.6</v>
      </c>
      <c r="BN33" s="50">
        <f t="shared" si="13"/>
        <v>1</v>
      </c>
      <c r="BO33" s="50">
        <f t="shared" si="13"/>
        <v>0.8</v>
      </c>
      <c r="BP33" s="179">
        <f t="shared" si="13"/>
        <v>1</v>
      </c>
      <c r="BQ33" s="50">
        <f t="shared" si="13"/>
        <v>0</v>
      </c>
      <c r="BR33" s="50">
        <f t="shared" si="13"/>
        <v>8.4</v>
      </c>
      <c r="BS33" s="50"/>
      <c r="BT33" s="50">
        <f t="shared" si="13"/>
        <v>3</v>
      </c>
      <c r="BU33" s="50"/>
      <c r="BV33" s="50"/>
      <c r="BW33" s="50">
        <f t="shared" si="13"/>
        <v>3.2</v>
      </c>
    </row>
    <row r="34" spans="1:79" x14ac:dyDescent="0.25">
      <c r="A34" s="41"/>
      <c r="B34" s="486">
        <v>5</v>
      </c>
      <c r="C34" s="50">
        <f t="shared" ref="C34:R34" si="14">(C26+C27+C28)/3</f>
        <v>1</v>
      </c>
      <c r="D34" s="50">
        <f t="shared" si="14"/>
        <v>1</v>
      </c>
      <c r="E34" s="50">
        <f t="shared" si="14"/>
        <v>2</v>
      </c>
      <c r="F34" s="50">
        <f t="shared" si="14"/>
        <v>1</v>
      </c>
      <c r="G34" s="50">
        <f t="shared" si="14"/>
        <v>0.33333333333333331</v>
      </c>
      <c r="H34" s="50">
        <f t="shared" si="14"/>
        <v>0.33333333333333331</v>
      </c>
      <c r="I34" s="50">
        <f t="shared" si="14"/>
        <v>1</v>
      </c>
      <c r="J34" s="50">
        <f t="shared" si="14"/>
        <v>1</v>
      </c>
      <c r="K34" s="50">
        <f t="shared" si="14"/>
        <v>0.33333333333333331</v>
      </c>
      <c r="L34" s="50">
        <f t="shared" si="14"/>
        <v>2</v>
      </c>
      <c r="M34" s="50">
        <f t="shared" si="14"/>
        <v>1</v>
      </c>
      <c r="N34" s="50">
        <f t="shared" si="14"/>
        <v>0.33333333333333331</v>
      </c>
      <c r="O34" s="50">
        <f t="shared" si="14"/>
        <v>1.3333333333333333</v>
      </c>
      <c r="P34" s="50">
        <f t="shared" si="14"/>
        <v>2</v>
      </c>
      <c r="Q34" s="56">
        <f t="shared" si="14"/>
        <v>0.66666666666666663</v>
      </c>
      <c r="R34" s="58">
        <f t="shared" si="14"/>
        <v>15.333333333333334</v>
      </c>
      <c r="S34" s="50"/>
      <c r="T34" s="50">
        <f>(T26+T27+T28)/3</f>
        <v>5</v>
      </c>
      <c r="U34" s="50"/>
      <c r="V34" s="50"/>
      <c r="W34" s="50">
        <f>(W26+W27+W28)/3</f>
        <v>4.666666666666667</v>
      </c>
      <c r="X34" s="51"/>
      <c r="AZ34" s="39"/>
      <c r="BA34" s="486">
        <v>2</v>
      </c>
      <c r="BB34" s="50">
        <f>(BB4+BB8+BB7+BB6+BB5+BB9+BB10+BB11+BB12+BB13+BB14+BB15+BB16)/13</f>
        <v>0.30769230769230771</v>
      </c>
      <c r="BC34" s="50">
        <f t="shared" ref="BC34:BW34" si="15">(BC4+BC8+BC7+BC6+BC5+BC9+BC10+BC11+BC12+BC13+BC14+BC15+BC16)/13</f>
        <v>0.15384615384615385</v>
      </c>
      <c r="BD34" s="50">
        <f t="shared" si="15"/>
        <v>0.76923076923076927</v>
      </c>
      <c r="BE34" s="50">
        <f t="shared" si="15"/>
        <v>0</v>
      </c>
      <c r="BF34" s="50">
        <f t="shared" si="15"/>
        <v>0.15384615384615385</v>
      </c>
      <c r="BG34" s="50">
        <f t="shared" si="15"/>
        <v>0.69230769230769229</v>
      </c>
      <c r="BH34" s="50">
        <f t="shared" si="15"/>
        <v>0.46153846153846156</v>
      </c>
      <c r="BI34" s="50">
        <f t="shared" si="15"/>
        <v>0</v>
      </c>
      <c r="BJ34" s="50">
        <f t="shared" si="15"/>
        <v>7.6923076923076927E-2</v>
      </c>
      <c r="BK34" s="50">
        <f t="shared" si="15"/>
        <v>7.6923076923076927E-2</v>
      </c>
      <c r="BL34" s="50">
        <f t="shared" si="15"/>
        <v>0</v>
      </c>
      <c r="BM34" s="50">
        <f t="shared" si="15"/>
        <v>0.30769230769230771</v>
      </c>
      <c r="BN34" s="50">
        <f t="shared" si="15"/>
        <v>0.15384615384615385</v>
      </c>
      <c r="BO34" s="50">
        <f t="shared" si="15"/>
        <v>0</v>
      </c>
      <c r="BP34" s="179">
        <f t="shared" si="15"/>
        <v>0.15384615384615385</v>
      </c>
      <c r="BQ34" s="50">
        <f t="shared" si="15"/>
        <v>0</v>
      </c>
      <c r="BR34" s="50">
        <f t="shared" si="15"/>
        <v>3.3076923076923075</v>
      </c>
      <c r="BS34" s="50"/>
      <c r="BT34" s="50">
        <f t="shared" si="15"/>
        <v>2</v>
      </c>
      <c r="BU34" s="50"/>
      <c r="BV34" s="50"/>
      <c r="BW34" s="50">
        <f t="shared" si="15"/>
        <v>2.8461538461538463</v>
      </c>
    </row>
    <row r="35" spans="1:79" x14ac:dyDescent="0.25">
      <c r="A35" s="41"/>
      <c r="B35" s="83">
        <v>4</v>
      </c>
      <c r="C35" s="50">
        <f t="shared" ref="C35:R35" si="16">(C20+C21+C22+C23+C24+C25)/6</f>
        <v>1</v>
      </c>
      <c r="D35" s="50">
        <f t="shared" si="16"/>
        <v>0.83333333333333337</v>
      </c>
      <c r="E35" s="50">
        <f t="shared" si="16"/>
        <v>2</v>
      </c>
      <c r="F35" s="50">
        <f t="shared" si="16"/>
        <v>0.83333333333333337</v>
      </c>
      <c r="G35" s="50">
        <f t="shared" si="16"/>
        <v>0.16666666666666666</v>
      </c>
      <c r="H35" s="50">
        <f t="shared" si="16"/>
        <v>0.33333333333333331</v>
      </c>
      <c r="I35" s="50">
        <f t="shared" si="16"/>
        <v>1</v>
      </c>
      <c r="J35" s="50">
        <f t="shared" si="16"/>
        <v>1</v>
      </c>
      <c r="K35" s="50">
        <f t="shared" si="16"/>
        <v>0.66666666666666663</v>
      </c>
      <c r="L35" s="50">
        <f t="shared" si="16"/>
        <v>1</v>
      </c>
      <c r="M35" s="50">
        <f t="shared" si="16"/>
        <v>0.5</v>
      </c>
      <c r="N35" s="50">
        <f t="shared" si="16"/>
        <v>0.5</v>
      </c>
      <c r="O35" s="50">
        <f t="shared" si="16"/>
        <v>0.5</v>
      </c>
      <c r="P35" s="50">
        <f t="shared" si="16"/>
        <v>0.16666666666666666</v>
      </c>
      <c r="Q35" s="56">
        <f t="shared" si="16"/>
        <v>0.33333333333333331</v>
      </c>
      <c r="R35" s="58">
        <f t="shared" si="16"/>
        <v>10.833333333333334</v>
      </c>
      <c r="S35" s="50"/>
      <c r="T35" s="50">
        <f>(T20+T21+T22+T23+T24+T25)/6</f>
        <v>4</v>
      </c>
      <c r="U35" s="50"/>
      <c r="V35" s="50"/>
      <c r="W35" s="50">
        <f>(W20+W21+W22+W23+W24+W25)/6</f>
        <v>4</v>
      </c>
      <c r="X35" s="51"/>
      <c r="AZ35" s="39"/>
      <c r="BA35" s="39" t="s">
        <v>143</v>
      </c>
      <c r="BB35" s="50">
        <f>MEDIAN(BB32:BB34)</f>
        <v>0.4</v>
      </c>
      <c r="BC35" s="50">
        <f t="shared" ref="BC35:BW35" si="17">MEDIAN(BC32:BC34)</f>
        <v>0.4</v>
      </c>
      <c r="BD35" s="50">
        <f t="shared" si="17"/>
        <v>1</v>
      </c>
      <c r="BE35" s="50">
        <f t="shared" si="17"/>
        <v>0.5</v>
      </c>
      <c r="BF35" s="50">
        <f t="shared" si="17"/>
        <v>0.6</v>
      </c>
      <c r="BG35" s="50">
        <f t="shared" si="17"/>
        <v>0.8</v>
      </c>
      <c r="BH35" s="50">
        <f t="shared" si="17"/>
        <v>1</v>
      </c>
      <c r="BI35" s="50">
        <f t="shared" si="17"/>
        <v>0</v>
      </c>
      <c r="BJ35" s="50">
        <f t="shared" si="17"/>
        <v>7.6923076923076927E-2</v>
      </c>
      <c r="BK35" s="50">
        <f t="shared" si="17"/>
        <v>0.2</v>
      </c>
      <c r="BL35" s="50">
        <f t="shared" si="17"/>
        <v>0</v>
      </c>
      <c r="BM35" s="50">
        <f t="shared" si="17"/>
        <v>0.6</v>
      </c>
      <c r="BN35" s="50">
        <f t="shared" si="17"/>
        <v>1</v>
      </c>
      <c r="BO35" s="50">
        <f t="shared" si="17"/>
        <v>0.8</v>
      </c>
      <c r="BP35" s="50">
        <f t="shared" si="17"/>
        <v>0.15384615384615385</v>
      </c>
      <c r="BQ35" s="50">
        <f t="shared" si="17"/>
        <v>0</v>
      </c>
      <c r="BR35" s="50">
        <f t="shared" si="17"/>
        <v>8.4</v>
      </c>
      <c r="BS35" s="50"/>
      <c r="BT35" s="50">
        <f t="shared" si="17"/>
        <v>3</v>
      </c>
      <c r="BU35" s="50"/>
      <c r="BV35" s="50"/>
      <c r="BW35" s="50">
        <f t="shared" si="17"/>
        <v>3.2</v>
      </c>
    </row>
    <row r="36" spans="1:79" x14ac:dyDescent="0.25">
      <c r="A36" s="41"/>
      <c r="B36" s="83">
        <v>3</v>
      </c>
      <c r="C36" s="50">
        <f t="shared" ref="C36:R36" si="18">(C9+C10+C11+C12+C13+C8+C14+C15+C16+C17+C18+C19)/12</f>
        <v>0.66666666666666663</v>
      </c>
      <c r="D36" s="50">
        <f t="shared" si="18"/>
        <v>0.33333333333333331</v>
      </c>
      <c r="E36" s="50">
        <f t="shared" si="18"/>
        <v>1.6666666666666667</v>
      </c>
      <c r="F36" s="50">
        <f t="shared" si="18"/>
        <v>0.5</v>
      </c>
      <c r="G36" s="179">
        <f t="shared" si="18"/>
        <v>0.41666666666666669</v>
      </c>
      <c r="H36" s="50">
        <f t="shared" si="18"/>
        <v>0</v>
      </c>
      <c r="I36" s="50">
        <f t="shared" si="18"/>
        <v>0.83333333333333337</v>
      </c>
      <c r="J36" s="50">
        <f t="shared" si="18"/>
        <v>0.91666666666666663</v>
      </c>
      <c r="K36" s="50">
        <f t="shared" si="18"/>
        <v>0.33333333333333331</v>
      </c>
      <c r="L36" s="50">
        <f t="shared" si="18"/>
        <v>0</v>
      </c>
      <c r="M36" s="50">
        <f t="shared" si="18"/>
        <v>0</v>
      </c>
      <c r="N36" s="50">
        <f t="shared" si="18"/>
        <v>0.25</v>
      </c>
      <c r="O36" s="50">
        <f t="shared" si="18"/>
        <v>0.5</v>
      </c>
      <c r="P36" s="179">
        <f t="shared" si="18"/>
        <v>0.75</v>
      </c>
      <c r="Q36" s="56">
        <f t="shared" si="18"/>
        <v>0</v>
      </c>
      <c r="R36" s="58">
        <f t="shared" si="18"/>
        <v>7.166666666666667</v>
      </c>
      <c r="S36" s="50"/>
      <c r="T36" s="50">
        <f>(T9+T10+T11+T12+T13+T8+T14+T15+T16+T17+T18+T19)/12</f>
        <v>3</v>
      </c>
      <c r="U36" s="50"/>
      <c r="V36" s="50"/>
      <c r="W36" s="50">
        <f>(W9+W10+W11+W12+W13+W8+W14+W15+W16+W17+W18+W19)/12</f>
        <v>3.6666666666666665</v>
      </c>
      <c r="X36" s="51"/>
      <c r="AZ36" s="92"/>
    </row>
    <row r="37" spans="1:79" x14ac:dyDescent="0.25">
      <c r="A37" s="41"/>
      <c r="B37" s="486">
        <v>2</v>
      </c>
      <c r="C37" s="50">
        <f t="shared" ref="C37:R37" si="19">(C4+C8+C7+C6)/4</f>
        <v>0.75</v>
      </c>
      <c r="D37" s="50">
        <f t="shared" si="19"/>
        <v>0.25</v>
      </c>
      <c r="E37" s="50">
        <f t="shared" si="19"/>
        <v>0.25</v>
      </c>
      <c r="F37" s="50">
        <f t="shared" si="19"/>
        <v>0.5</v>
      </c>
      <c r="G37" s="179">
        <f t="shared" si="19"/>
        <v>0.25</v>
      </c>
      <c r="H37" s="50">
        <f t="shared" si="19"/>
        <v>0</v>
      </c>
      <c r="I37" s="50">
        <f t="shared" si="19"/>
        <v>0.75</v>
      </c>
      <c r="J37" s="50">
        <f t="shared" si="19"/>
        <v>1</v>
      </c>
      <c r="K37" s="50">
        <f t="shared" si="19"/>
        <v>0</v>
      </c>
      <c r="L37" s="50">
        <f t="shared" si="19"/>
        <v>0</v>
      </c>
      <c r="M37" s="50">
        <f t="shared" si="19"/>
        <v>0</v>
      </c>
      <c r="N37" s="50">
        <f t="shared" si="19"/>
        <v>0</v>
      </c>
      <c r="O37" s="50">
        <f t="shared" si="19"/>
        <v>0</v>
      </c>
      <c r="P37" s="179">
        <f t="shared" si="19"/>
        <v>1</v>
      </c>
      <c r="Q37" s="56">
        <f t="shared" si="19"/>
        <v>0</v>
      </c>
      <c r="R37" s="58">
        <f t="shared" si="19"/>
        <v>4.75</v>
      </c>
      <c r="S37" s="50"/>
      <c r="T37" s="50">
        <f>(T4+T8+T7+T6)/4</f>
        <v>2.25</v>
      </c>
      <c r="U37" s="50"/>
      <c r="V37" s="50"/>
      <c r="W37" s="50">
        <f>(W4+W8+W7+W6)/4</f>
        <v>3</v>
      </c>
      <c r="X37" s="51"/>
      <c r="AZ37" s="92">
        <v>34</v>
      </c>
      <c r="BA37" s="92" t="s">
        <v>177</v>
      </c>
      <c r="BB37" s="93" t="s">
        <v>177</v>
      </c>
      <c r="BC37" s="93" t="s">
        <v>177</v>
      </c>
      <c r="BD37" s="93" t="s">
        <v>177</v>
      </c>
      <c r="BE37" s="93" t="s">
        <v>177</v>
      </c>
      <c r="BF37" s="93" t="s">
        <v>177</v>
      </c>
      <c r="BG37" s="93" t="s">
        <v>177</v>
      </c>
      <c r="BH37" s="93" t="s">
        <v>177</v>
      </c>
      <c r="BI37" s="93" t="s">
        <v>177</v>
      </c>
      <c r="BJ37" s="93" t="s">
        <v>177</v>
      </c>
      <c r="BK37" s="93" t="s">
        <v>177</v>
      </c>
      <c r="BL37" s="93" t="s">
        <v>177</v>
      </c>
      <c r="BM37" s="93" t="s">
        <v>177</v>
      </c>
      <c r="BN37" s="93" t="s">
        <v>177</v>
      </c>
      <c r="BO37" s="93" t="s">
        <v>177</v>
      </c>
      <c r="BP37" s="93" t="s">
        <v>177</v>
      </c>
      <c r="BQ37" s="93" t="s">
        <v>177</v>
      </c>
      <c r="BR37" s="93" t="s">
        <v>177</v>
      </c>
      <c r="BS37" s="94" t="s">
        <v>177</v>
      </c>
      <c r="BT37" s="94" t="s">
        <v>177</v>
      </c>
      <c r="BU37" s="93" t="s">
        <v>177</v>
      </c>
      <c r="BV37" s="93" t="s">
        <v>177</v>
      </c>
      <c r="BW37" s="93" t="s">
        <v>177</v>
      </c>
    </row>
    <row r="38" spans="1:79" ht="15.75" thickBot="1" x14ac:dyDescent="0.3">
      <c r="A38" s="41"/>
      <c r="B38" s="39" t="s">
        <v>143</v>
      </c>
      <c r="C38" s="50">
        <f>MEDIAN(C34:C37)</f>
        <v>0.875</v>
      </c>
      <c r="D38" s="50">
        <f t="shared" ref="D38:W38" si="20">MEDIAN(D34:D37)</f>
        <v>0.58333333333333326</v>
      </c>
      <c r="E38" s="50">
        <f t="shared" si="20"/>
        <v>1.8333333333333335</v>
      </c>
      <c r="F38" s="50">
        <f t="shared" si="20"/>
        <v>0.66666666666666674</v>
      </c>
      <c r="G38" s="50">
        <f t="shared" si="20"/>
        <v>0.29166666666666663</v>
      </c>
      <c r="H38" s="50">
        <f t="shared" si="20"/>
        <v>0.16666666666666666</v>
      </c>
      <c r="I38" s="50">
        <f t="shared" si="20"/>
        <v>0.91666666666666674</v>
      </c>
      <c r="J38" s="50">
        <f t="shared" si="20"/>
        <v>1</v>
      </c>
      <c r="K38" s="50">
        <f t="shared" si="20"/>
        <v>0.33333333333333331</v>
      </c>
      <c r="L38" s="50">
        <f t="shared" si="20"/>
        <v>0.5</v>
      </c>
      <c r="M38" s="50">
        <f t="shared" si="20"/>
        <v>0.25</v>
      </c>
      <c r="N38" s="50">
        <f t="shared" si="20"/>
        <v>0.29166666666666663</v>
      </c>
      <c r="O38" s="50">
        <f t="shared" si="20"/>
        <v>0.5</v>
      </c>
      <c r="P38" s="50">
        <f t="shared" si="20"/>
        <v>0.875</v>
      </c>
      <c r="Q38" s="56">
        <f t="shared" si="20"/>
        <v>0.16666666666666666</v>
      </c>
      <c r="R38" s="59">
        <f t="shared" si="20"/>
        <v>9</v>
      </c>
      <c r="S38" s="52"/>
      <c r="T38" s="52">
        <f t="shared" si="20"/>
        <v>3.5</v>
      </c>
      <c r="U38" s="52"/>
      <c r="V38" s="52"/>
      <c r="W38" s="52">
        <f t="shared" si="20"/>
        <v>3.833333333333333</v>
      </c>
      <c r="X38" s="53"/>
      <c r="AZ38" s="92">
        <v>35</v>
      </c>
      <c r="BA38" s="92" t="s">
        <v>177</v>
      </c>
      <c r="BB38" s="93" t="s">
        <v>177</v>
      </c>
      <c r="BC38" s="93" t="s">
        <v>177</v>
      </c>
      <c r="BD38" s="93" t="s">
        <v>177</v>
      </c>
      <c r="BE38" s="93" t="s">
        <v>177</v>
      </c>
      <c r="BF38" s="93" t="s">
        <v>177</v>
      </c>
      <c r="BG38" s="93" t="s">
        <v>177</v>
      </c>
      <c r="BH38" s="93" t="s">
        <v>177</v>
      </c>
      <c r="BI38" s="93" t="s">
        <v>177</v>
      </c>
      <c r="BJ38" s="93" t="s">
        <v>177</v>
      </c>
      <c r="BK38" s="93" t="s">
        <v>177</v>
      </c>
      <c r="BL38" s="93" t="s">
        <v>177</v>
      </c>
      <c r="BM38" s="93" t="s">
        <v>177</v>
      </c>
      <c r="BN38" s="93" t="s">
        <v>177</v>
      </c>
      <c r="BO38" s="93" t="s">
        <v>177</v>
      </c>
      <c r="BP38" s="93" t="s">
        <v>177</v>
      </c>
      <c r="BQ38" s="93" t="s">
        <v>177</v>
      </c>
      <c r="BR38" s="93" t="s">
        <v>177</v>
      </c>
      <c r="BS38" s="94" t="s">
        <v>177</v>
      </c>
      <c r="BT38" s="94" t="s">
        <v>177</v>
      </c>
      <c r="BU38" s="93" t="s">
        <v>177</v>
      </c>
      <c r="BV38" s="93" t="s">
        <v>177</v>
      </c>
      <c r="BW38" s="93" t="s">
        <v>177</v>
      </c>
    </row>
    <row r="46" spans="1:79" x14ac:dyDescent="0.25">
      <c r="AA46" s="930" t="s">
        <v>390</v>
      </c>
      <c r="AB46" s="930"/>
      <c r="AC46" s="930"/>
      <c r="AD46" s="930"/>
      <c r="AE46" s="930"/>
      <c r="AF46" s="930"/>
      <c r="AG46" s="930"/>
      <c r="AH46" s="930"/>
      <c r="AI46" s="930"/>
      <c r="AJ46" s="930"/>
      <c r="AK46" s="930"/>
      <c r="AL46" s="930"/>
      <c r="AM46" s="930"/>
      <c r="AN46" s="930"/>
      <c r="CA46" s="232" t="s">
        <v>652</v>
      </c>
    </row>
    <row r="47" spans="1:79" x14ac:dyDescent="0.25">
      <c r="AA47" s="930" t="s">
        <v>391</v>
      </c>
      <c r="AB47" s="930"/>
      <c r="AC47" s="930"/>
      <c r="AD47" s="930"/>
      <c r="AE47" s="930"/>
      <c r="AF47" s="930"/>
      <c r="AG47" s="930"/>
      <c r="AH47" s="930"/>
      <c r="AI47" s="930"/>
      <c r="AJ47" s="930"/>
      <c r="AK47" s="930"/>
      <c r="AL47" s="930"/>
      <c r="AM47" s="930"/>
      <c r="AN47" s="930"/>
      <c r="CA47" s="232" t="s">
        <v>653</v>
      </c>
    </row>
    <row r="48" spans="1:79" x14ac:dyDescent="0.25">
      <c r="AA48" s="930" t="s">
        <v>392</v>
      </c>
      <c r="AB48" s="930"/>
      <c r="AC48" s="930"/>
      <c r="AD48" s="930"/>
      <c r="AE48" s="930"/>
      <c r="AF48" s="930"/>
      <c r="AG48" s="930"/>
      <c r="AH48" s="930"/>
      <c r="AI48" s="930"/>
      <c r="AJ48" s="930"/>
      <c r="AK48" s="930"/>
      <c r="AL48" s="930"/>
      <c r="AM48" s="930"/>
      <c r="AN48" s="930"/>
      <c r="CA48" s="232" t="s">
        <v>654</v>
      </c>
    </row>
    <row r="49" spans="1:79" x14ac:dyDescent="0.25">
      <c r="AA49" s="930" t="s">
        <v>393</v>
      </c>
      <c r="AB49" s="930"/>
      <c r="AC49" s="930"/>
      <c r="AD49" s="930"/>
      <c r="AE49" s="930"/>
      <c r="AF49" s="930"/>
      <c r="AG49" s="930"/>
      <c r="AH49" s="930"/>
      <c r="AI49" s="930"/>
      <c r="AJ49" s="930"/>
      <c r="AK49" s="930"/>
      <c r="AL49" s="930"/>
      <c r="AM49" s="930"/>
      <c r="AN49" s="930"/>
      <c r="CA49" s="232" t="s">
        <v>655</v>
      </c>
    </row>
    <row r="50" spans="1:79" x14ac:dyDescent="0.25">
      <c r="AA50" s="930" t="s">
        <v>394</v>
      </c>
      <c r="AB50" s="930"/>
      <c r="AC50" s="930"/>
      <c r="AD50" s="930"/>
      <c r="AE50" s="930"/>
      <c r="AF50" s="930"/>
      <c r="AG50" s="930"/>
      <c r="AH50" s="930"/>
      <c r="AI50" s="930"/>
      <c r="AJ50" s="930"/>
      <c r="AK50" s="930"/>
      <c r="AL50" s="930"/>
      <c r="AM50" s="930"/>
      <c r="AN50" s="930"/>
      <c r="CA50" s="232" t="s">
        <v>656</v>
      </c>
    </row>
    <row r="51" spans="1:79" x14ac:dyDescent="0.25">
      <c r="AA51" s="930" t="s">
        <v>395</v>
      </c>
      <c r="AB51" s="930"/>
      <c r="AC51" s="930"/>
      <c r="AD51" s="930"/>
      <c r="AE51" s="930"/>
      <c r="AF51" s="930"/>
      <c r="AG51" s="930"/>
      <c r="AH51" s="930"/>
      <c r="AI51" s="930"/>
      <c r="AJ51" s="930"/>
      <c r="AK51" s="930"/>
      <c r="AL51" s="930"/>
      <c r="AM51" s="930"/>
      <c r="AN51" s="930"/>
      <c r="CA51" s="232" t="s">
        <v>657</v>
      </c>
    </row>
    <row r="52" spans="1:79" x14ac:dyDescent="0.25">
      <c r="AA52" s="930" t="s">
        <v>396</v>
      </c>
      <c r="AB52" s="930"/>
      <c r="AC52" s="930"/>
      <c r="AD52" s="930"/>
      <c r="AE52" s="930"/>
      <c r="AF52" s="930"/>
      <c r="AG52" s="930"/>
      <c r="AH52" s="930"/>
      <c r="AI52" s="930"/>
      <c r="AJ52" s="930"/>
      <c r="AK52" s="930"/>
      <c r="AL52" s="930"/>
      <c r="AM52" s="930"/>
      <c r="AN52" s="930"/>
      <c r="CA52" s="232" t="s">
        <v>658</v>
      </c>
    </row>
    <row r="53" spans="1:79" x14ac:dyDescent="0.25">
      <c r="AA53" s="930" t="s">
        <v>397</v>
      </c>
      <c r="AB53" s="930"/>
      <c r="AC53" s="930"/>
      <c r="AD53" s="930"/>
      <c r="AE53" s="930"/>
      <c r="AF53" s="930"/>
      <c r="AG53" s="930"/>
      <c r="AH53" s="930"/>
      <c r="AI53" s="930"/>
      <c r="AJ53" s="930"/>
      <c r="AK53" s="930"/>
      <c r="AL53" s="930"/>
      <c r="AM53" s="930"/>
      <c r="AN53" s="930"/>
      <c r="BA53" s="232" t="s">
        <v>636</v>
      </c>
      <c r="CA53" s="232" t="s">
        <v>659</v>
      </c>
    </row>
    <row r="54" spans="1:79" x14ac:dyDescent="0.25">
      <c r="AA54" s="930" t="s">
        <v>398</v>
      </c>
      <c r="AB54" s="930"/>
      <c r="AC54" s="930"/>
      <c r="AD54" s="930"/>
      <c r="AE54" s="930"/>
      <c r="AF54" s="930"/>
      <c r="AG54" s="930"/>
      <c r="AH54" s="930"/>
      <c r="AI54" s="930"/>
      <c r="AJ54" s="930"/>
      <c r="AK54" s="930"/>
      <c r="AL54" s="930"/>
      <c r="AM54" s="930"/>
      <c r="AN54" s="930"/>
      <c r="BA54" s="232" t="s">
        <v>637</v>
      </c>
      <c r="CA54" s="232" t="s">
        <v>660</v>
      </c>
    </row>
    <row r="55" spans="1:79" x14ac:dyDescent="0.25">
      <c r="AA55" s="930" t="s">
        <v>399</v>
      </c>
      <c r="AB55" s="930"/>
      <c r="AC55" s="930"/>
      <c r="AD55" s="930"/>
      <c r="AE55" s="930"/>
      <c r="AF55" s="930"/>
      <c r="AG55" s="930"/>
      <c r="AH55" s="930"/>
      <c r="AI55" s="930"/>
      <c r="AJ55" s="930"/>
      <c r="AK55" s="930"/>
      <c r="AL55" s="930"/>
      <c r="AM55" s="930"/>
      <c r="AN55" s="930"/>
      <c r="BA55" s="232" t="s">
        <v>638</v>
      </c>
      <c r="CA55" s="232" t="s">
        <v>661</v>
      </c>
    </row>
    <row r="56" spans="1:79" x14ac:dyDescent="0.25">
      <c r="A56" s="180"/>
      <c r="B56" s="884" t="s">
        <v>333</v>
      </c>
      <c r="C56" s="884"/>
      <c r="D56" s="884"/>
      <c r="E56" s="884"/>
      <c r="F56" s="884"/>
      <c r="G56" s="884"/>
      <c r="H56" s="884"/>
      <c r="I56" s="884"/>
      <c r="J56" s="884"/>
      <c r="K56" s="884"/>
      <c r="L56" s="884"/>
      <c r="M56" s="884"/>
      <c r="N56" s="884"/>
      <c r="O56" s="884"/>
      <c r="P56" s="180"/>
      <c r="Q56" s="180"/>
      <c r="AA56" s="930" t="s">
        <v>400</v>
      </c>
      <c r="AB56" s="930"/>
      <c r="AC56" s="930"/>
      <c r="AD56" s="930"/>
      <c r="AE56" s="930"/>
      <c r="AF56" s="930"/>
      <c r="AG56" s="930"/>
      <c r="AH56" s="930"/>
      <c r="AI56" s="930"/>
      <c r="AJ56" s="930"/>
      <c r="AK56" s="930"/>
      <c r="AL56" s="930"/>
      <c r="AM56" s="930"/>
      <c r="AN56" s="930"/>
      <c r="BA56" s="232" t="s">
        <v>639</v>
      </c>
      <c r="CA56" s="232" t="s">
        <v>662</v>
      </c>
    </row>
    <row r="57" spans="1:79" x14ac:dyDescent="0.25">
      <c r="A57" s="180"/>
      <c r="B57" s="884" t="s">
        <v>334</v>
      </c>
      <c r="C57" s="884"/>
      <c r="D57" s="884"/>
      <c r="E57" s="884"/>
      <c r="F57" s="884"/>
      <c r="G57" s="884"/>
      <c r="H57" s="884"/>
      <c r="I57" s="884"/>
      <c r="J57" s="884"/>
      <c r="K57" s="884"/>
      <c r="L57" s="884"/>
      <c r="M57" s="884"/>
      <c r="N57" s="884"/>
      <c r="O57" s="884"/>
      <c r="P57" s="180"/>
      <c r="Q57" s="180"/>
      <c r="AA57" s="930" t="s">
        <v>401</v>
      </c>
      <c r="AB57" s="930"/>
      <c r="AC57" s="930"/>
      <c r="AD57" s="930"/>
      <c r="AE57" s="930"/>
      <c r="AF57" s="930"/>
      <c r="AG57" s="930"/>
      <c r="AH57" s="930"/>
      <c r="AI57" s="930"/>
      <c r="AJ57" s="930"/>
      <c r="AK57" s="930"/>
      <c r="AL57" s="930"/>
      <c r="AM57" s="930"/>
      <c r="AN57" s="930"/>
      <c r="BA57" s="232" t="s">
        <v>640</v>
      </c>
      <c r="CA57" s="232" t="s">
        <v>663</v>
      </c>
    </row>
    <row r="58" spans="1:79" x14ac:dyDescent="0.25">
      <c r="A58" s="180"/>
      <c r="B58" s="884" t="s">
        <v>335</v>
      </c>
      <c r="C58" s="884"/>
      <c r="D58" s="884"/>
      <c r="E58" s="884"/>
      <c r="F58" s="884"/>
      <c r="G58" s="884"/>
      <c r="H58" s="884"/>
      <c r="I58" s="884"/>
      <c r="J58" s="884"/>
      <c r="K58" s="884"/>
      <c r="L58" s="884"/>
      <c r="M58" s="884"/>
      <c r="N58" s="884"/>
      <c r="O58" s="884"/>
      <c r="P58" s="180"/>
      <c r="Q58" s="180"/>
      <c r="AA58" s="930" t="s">
        <v>402</v>
      </c>
      <c r="AB58" s="930"/>
      <c r="AC58" s="930"/>
      <c r="AD58" s="930"/>
      <c r="AE58" s="930"/>
      <c r="AF58" s="930"/>
      <c r="AG58" s="930"/>
      <c r="AH58" s="930"/>
      <c r="AI58" s="930"/>
      <c r="AJ58" s="930"/>
      <c r="AK58" s="930"/>
      <c r="AL58" s="930"/>
      <c r="AM58" s="930"/>
      <c r="AN58" s="930"/>
      <c r="BA58" s="232" t="s">
        <v>641</v>
      </c>
      <c r="CA58" s="232" t="s">
        <v>664</v>
      </c>
    </row>
    <row r="59" spans="1:79" x14ac:dyDescent="0.25">
      <c r="A59" s="180"/>
      <c r="B59" s="884" t="s">
        <v>336</v>
      </c>
      <c r="C59" s="884"/>
      <c r="D59" s="884"/>
      <c r="E59" s="884"/>
      <c r="F59" s="884"/>
      <c r="G59" s="884"/>
      <c r="H59" s="884"/>
      <c r="I59" s="884"/>
      <c r="J59" s="884"/>
      <c r="K59" s="884"/>
      <c r="L59" s="884"/>
      <c r="M59" s="884"/>
      <c r="N59" s="884"/>
      <c r="O59" s="884"/>
      <c r="P59" s="180"/>
      <c r="Q59" s="180"/>
      <c r="AA59" s="930" t="s">
        <v>403</v>
      </c>
      <c r="AB59" s="930"/>
      <c r="AC59" s="930"/>
      <c r="AD59" s="930"/>
      <c r="AE59" s="930"/>
      <c r="AF59" s="930"/>
      <c r="AG59" s="930"/>
      <c r="AH59" s="930"/>
      <c r="AI59" s="930"/>
      <c r="AJ59" s="930"/>
      <c r="AK59" s="930"/>
      <c r="AL59" s="930"/>
      <c r="AM59" s="930"/>
      <c r="AN59" s="930"/>
      <c r="BA59" s="232" t="s">
        <v>642</v>
      </c>
      <c r="CA59" s="232" t="s">
        <v>665</v>
      </c>
    </row>
    <row r="60" spans="1:79" x14ac:dyDescent="0.25">
      <c r="A60" s="180"/>
      <c r="B60" s="884" t="s">
        <v>337</v>
      </c>
      <c r="C60" s="884"/>
      <c r="D60" s="884"/>
      <c r="E60" s="884"/>
      <c r="F60" s="884"/>
      <c r="G60" s="884"/>
      <c r="H60" s="884"/>
      <c r="I60" s="884"/>
      <c r="J60" s="884"/>
      <c r="K60" s="884"/>
      <c r="L60" s="884"/>
      <c r="M60" s="884"/>
      <c r="N60" s="884"/>
      <c r="O60" s="884"/>
      <c r="P60" s="180"/>
      <c r="Q60" s="180"/>
      <c r="AA60" s="930" t="s">
        <v>404</v>
      </c>
      <c r="AB60" s="930"/>
      <c r="AC60" s="930"/>
      <c r="AD60" s="930"/>
      <c r="AE60" s="930"/>
      <c r="AF60" s="930"/>
      <c r="AG60" s="930"/>
      <c r="AH60" s="930"/>
      <c r="AI60" s="930"/>
      <c r="AJ60" s="930"/>
      <c r="AK60" s="930"/>
      <c r="AL60" s="930"/>
      <c r="AM60" s="930"/>
      <c r="AN60" s="930"/>
      <c r="BA60" s="232" t="s">
        <v>643</v>
      </c>
      <c r="CA60" s="232" t="s">
        <v>666</v>
      </c>
    </row>
    <row r="61" spans="1:79" x14ac:dyDescent="0.25">
      <c r="A61" s="180"/>
      <c r="B61" s="884" t="s">
        <v>338</v>
      </c>
      <c r="C61" s="884"/>
      <c r="D61" s="884"/>
      <c r="E61" s="884"/>
      <c r="F61" s="884"/>
      <c r="G61" s="884"/>
      <c r="H61" s="884"/>
      <c r="I61" s="884"/>
      <c r="J61" s="884"/>
      <c r="K61" s="884"/>
      <c r="L61" s="884"/>
      <c r="M61" s="884"/>
      <c r="N61" s="884"/>
      <c r="O61" s="884"/>
      <c r="P61" s="180"/>
      <c r="Q61" s="180"/>
      <c r="AA61" s="930" t="s">
        <v>405</v>
      </c>
      <c r="AB61" s="930"/>
      <c r="AC61" s="930"/>
      <c r="AD61" s="930"/>
      <c r="AE61" s="930"/>
      <c r="AF61" s="930"/>
      <c r="AG61" s="930"/>
      <c r="AH61" s="930"/>
      <c r="AI61" s="930"/>
      <c r="AJ61" s="930"/>
      <c r="AK61" s="930"/>
      <c r="AL61" s="930"/>
      <c r="AM61" s="930"/>
      <c r="AN61" s="930"/>
      <c r="BA61" s="232" t="s">
        <v>644</v>
      </c>
      <c r="CA61" s="232" t="s">
        <v>667</v>
      </c>
    </row>
    <row r="62" spans="1:79" x14ac:dyDescent="0.25">
      <c r="A62" s="180"/>
      <c r="B62" s="884" t="s">
        <v>339</v>
      </c>
      <c r="C62" s="884"/>
      <c r="D62" s="884"/>
      <c r="E62" s="884"/>
      <c r="F62" s="884"/>
      <c r="G62" s="884"/>
      <c r="H62" s="884"/>
      <c r="I62" s="884"/>
      <c r="J62" s="884"/>
      <c r="K62" s="884"/>
      <c r="L62" s="884"/>
      <c r="M62" s="884"/>
      <c r="N62" s="884"/>
      <c r="O62" s="884"/>
      <c r="P62" s="180"/>
      <c r="Q62" s="180"/>
      <c r="BA62" s="232" t="s">
        <v>645</v>
      </c>
      <c r="CA62" s="232" t="s">
        <v>668</v>
      </c>
    </row>
    <row r="63" spans="1:79" x14ac:dyDescent="0.25">
      <c r="A63" s="180"/>
      <c r="B63" s="884" t="s">
        <v>340</v>
      </c>
      <c r="C63" s="884"/>
      <c r="D63" s="884"/>
      <c r="E63" s="884"/>
      <c r="F63" s="884"/>
      <c r="G63" s="884"/>
      <c r="H63" s="884"/>
      <c r="I63" s="884"/>
      <c r="J63" s="884"/>
      <c r="K63" s="884"/>
      <c r="L63" s="884"/>
      <c r="M63" s="884"/>
      <c r="N63" s="884"/>
      <c r="O63" s="884"/>
      <c r="P63" s="180"/>
      <c r="Q63" s="180"/>
      <c r="BA63" s="232" t="s">
        <v>646</v>
      </c>
      <c r="CA63" s="232" t="s">
        <v>669</v>
      </c>
    </row>
    <row r="64" spans="1:79" x14ac:dyDescent="0.25">
      <c r="A64" s="180"/>
      <c r="B64" s="884" t="s">
        <v>341</v>
      </c>
      <c r="C64" s="884"/>
      <c r="D64" s="884"/>
      <c r="E64" s="884"/>
      <c r="F64" s="884"/>
      <c r="G64" s="884"/>
      <c r="H64" s="884"/>
      <c r="I64" s="884"/>
      <c r="J64" s="884"/>
      <c r="K64" s="884"/>
      <c r="L64" s="884"/>
      <c r="M64" s="884"/>
      <c r="N64" s="884"/>
      <c r="O64" s="884"/>
      <c r="P64" s="180"/>
      <c r="Q64" s="180"/>
      <c r="BA64" s="232" t="s">
        <v>647</v>
      </c>
      <c r="CA64" s="232" t="s">
        <v>670</v>
      </c>
    </row>
    <row r="65" spans="1:53" x14ac:dyDescent="0.25">
      <c r="A65" s="180"/>
      <c r="B65" s="884" t="s">
        <v>342</v>
      </c>
      <c r="C65" s="884"/>
      <c r="D65" s="884"/>
      <c r="E65" s="884"/>
      <c r="F65" s="884"/>
      <c r="G65" s="884"/>
      <c r="H65" s="884"/>
      <c r="I65" s="884"/>
      <c r="J65" s="884"/>
      <c r="K65" s="884"/>
      <c r="L65" s="884"/>
      <c r="M65" s="884"/>
      <c r="N65" s="884"/>
      <c r="O65" s="884"/>
      <c r="P65" s="180"/>
      <c r="Q65" s="180"/>
      <c r="BA65" s="232" t="s">
        <v>648</v>
      </c>
    </row>
    <row r="66" spans="1:53" x14ac:dyDescent="0.25">
      <c r="A66" s="180"/>
      <c r="B66" s="884" t="s">
        <v>343</v>
      </c>
      <c r="C66" s="884"/>
      <c r="D66" s="884"/>
      <c r="E66" s="884"/>
      <c r="F66" s="884"/>
      <c r="G66" s="884"/>
      <c r="H66" s="884"/>
      <c r="I66" s="884"/>
      <c r="J66" s="884"/>
      <c r="K66" s="884"/>
      <c r="L66" s="884"/>
      <c r="M66" s="884"/>
      <c r="N66" s="884"/>
      <c r="O66" s="884"/>
      <c r="P66" s="180"/>
      <c r="Q66" s="180"/>
      <c r="BA66" s="232" t="s">
        <v>649</v>
      </c>
    </row>
    <row r="67" spans="1:53" x14ac:dyDescent="0.25">
      <c r="A67" s="180"/>
      <c r="B67" s="884" t="s">
        <v>344</v>
      </c>
      <c r="C67" s="884"/>
      <c r="D67" s="884"/>
      <c r="E67" s="884"/>
      <c r="F67" s="884"/>
      <c r="G67" s="884"/>
      <c r="H67" s="884"/>
      <c r="I67" s="884"/>
      <c r="J67" s="884"/>
      <c r="K67" s="884"/>
      <c r="L67" s="884"/>
      <c r="M67" s="884"/>
      <c r="N67" s="884"/>
      <c r="O67" s="884"/>
      <c r="P67" s="180"/>
      <c r="Q67" s="180"/>
      <c r="BA67" s="232" t="s">
        <v>650</v>
      </c>
    </row>
    <row r="68" spans="1:53" x14ac:dyDescent="0.25">
      <c r="A68" s="180"/>
      <c r="B68" s="884" t="s">
        <v>345</v>
      </c>
      <c r="C68" s="884"/>
      <c r="D68" s="884"/>
      <c r="E68" s="884"/>
      <c r="F68" s="884"/>
      <c r="G68" s="884"/>
      <c r="H68" s="884"/>
      <c r="I68" s="884"/>
      <c r="J68" s="884"/>
      <c r="K68" s="884"/>
      <c r="L68" s="884"/>
      <c r="M68" s="884"/>
      <c r="N68" s="884"/>
      <c r="O68" s="884"/>
      <c r="P68" s="180"/>
      <c r="Q68" s="180"/>
      <c r="BA68" s="232" t="s">
        <v>651</v>
      </c>
    </row>
    <row r="69" spans="1:53" x14ac:dyDescent="0.25">
      <c r="A69" s="180"/>
      <c r="B69" s="884" t="s">
        <v>346</v>
      </c>
      <c r="C69" s="884"/>
      <c r="D69" s="884"/>
      <c r="E69" s="884"/>
      <c r="F69" s="884"/>
      <c r="G69" s="884"/>
      <c r="H69" s="884"/>
      <c r="I69" s="884"/>
      <c r="J69" s="884"/>
      <c r="K69" s="884"/>
      <c r="L69" s="884"/>
      <c r="M69" s="884"/>
      <c r="N69" s="884"/>
      <c r="O69" s="884"/>
      <c r="P69" s="180"/>
      <c r="Q69" s="180"/>
    </row>
    <row r="70" spans="1:53" x14ac:dyDescent="0.25">
      <c r="A70" s="181"/>
      <c r="B70" s="884" t="s">
        <v>347</v>
      </c>
      <c r="C70" s="884"/>
      <c r="D70" s="884"/>
      <c r="E70" s="884"/>
      <c r="F70" s="884"/>
      <c r="G70" s="884"/>
      <c r="H70" s="884"/>
      <c r="I70" s="884"/>
      <c r="J70" s="884"/>
      <c r="K70" s="884"/>
      <c r="L70" s="884"/>
      <c r="M70" s="884"/>
      <c r="N70" s="884"/>
      <c r="O70" s="884"/>
      <c r="P70" s="181"/>
      <c r="Q70" s="181"/>
    </row>
    <row r="71" spans="1:53" x14ac:dyDescent="0.25">
      <c r="A71" s="181"/>
      <c r="B71" s="181"/>
      <c r="C71" s="181"/>
      <c r="D71" s="181"/>
      <c r="E71" s="181"/>
      <c r="F71" s="181"/>
      <c r="G71" s="181"/>
      <c r="H71" s="181"/>
      <c r="I71" s="181"/>
      <c r="J71" s="181"/>
      <c r="K71" s="181"/>
      <c r="L71" s="181"/>
      <c r="M71" s="181"/>
      <c r="N71" s="181"/>
      <c r="O71" s="181"/>
      <c r="P71" s="181"/>
      <c r="Q71" s="181"/>
    </row>
  </sheetData>
  <mergeCells count="39">
    <mergeCell ref="B70:O70"/>
    <mergeCell ref="Z1:AX1"/>
    <mergeCell ref="Z24:AA24"/>
    <mergeCell ref="AA46:AN46"/>
    <mergeCell ref="AA47:AN47"/>
    <mergeCell ref="AA48:AN48"/>
    <mergeCell ref="B60:O60"/>
    <mergeCell ref="B61:O61"/>
    <mergeCell ref="B62:O62"/>
    <mergeCell ref="B63:O63"/>
    <mergeCell ref="B64:O64"/>
    <mergeCell ref="B65:O65"/>
    <mergeCell ref="A1:X1"/>
    <mergeCell ref="A33:B33"/>
    <mergeCell ref="B56:O56"/>
    <mergeCell ref="B57:O57"/>
    <mergeCell ref="AA61:AN61"/>
    <mergeCell ref="AA56:AN56"/>
    <mergeCell ref="AA57:AN57"/>
    <mergeCell ref="AA58:AN58"/>
    <mergeCell ref="AA59:AN59"/>
    <mergeCell ref="AA60:AN60"/>
    <mergeCell ref="B66:O66"/>
    <mergeCell ref="B67:O67"/>
    <mergeCell ref="B68:O68"/>
    <mergeCell ref="B69:O69"/>
    <mergeCell ref="B58:O58"/>
    <mergeCell ref="B59:O59"/>
    <mergeCell ref="AZ1:BX1"/>
    <mergeCell ref="AZ31:BA31"/>
    <mergeCell ref="BZ1:DA1"/>
    <mergeCell ref="BZ24:CA24"/>
    <mergeCell ref="AA55:AN55"/>
    <mergeCell ref="AA49:AN49"/>
    <mergeCell ref="AA50:AN50"/>
    <mergeCell ref="AA51:AN51"/>
    <mergeCell ref="AA52:AN52"/>
    <mergeCell ref="AA53:AN53"/>
    <mergeCell ref="AA54:AN54"/>
  </mergeCell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N69"/>
  <sheetViews>
    <sheetView workbookViewId="0">
      <selection activeCell="AH28" sqref="AH28:BB31"/>
    </sheetView>
  </sheetViews>
  <sheetFormatPr defaultRowHeight="15" x14ac:dyDescent="0.25"/>
  <cols>
    <col min="1" max="1" width="7.7109375" customWidth="1"/>
    <col min="2" max="2" width="13.7109375" bestFit="1" customWidth="1"/>
    <col min="3" max="3" width="11.7109375" bestFit="1" customWidth="1"/>
    <col min="4" max="22" width="3.42578125" bestFit="1" customWidth="1"/>
    <col min="23" max="23" width="5.7109375" bestFit="1" customWidth="1"/>
    <col min="24" max="24" width="3.28515625" bestFit="1" customWidth="1"/>
    <col min="25" max="26" width="5.7109375" bestFit="1" customWidth="1"/>
    <col min="27" max="27" width="3.28515625" bestFit="1" customWidth="1"/>
    <col min="28" max="28" width="8.28515625" bestFit="1" customWidth="1"/>
    <col min="29" max="29" width="19.85546875" bestFit="1" customWidth="1"/>
    <col min="32" max="32" width="6.28515625" customWidth="1"/>
    <col min="33" max="33" width="8.7109375" bestFit="1" customWidth="1"/>
    <col min="34" max="54" width="3.42578125" bestFit="1" customWidth="1"/>
    <col min="55" max="55" width="5.7109375" bestFit="1" customWidth="1"/>
    <col min="56" max="56" width="3.28515625" bestFit="1" customWidth="1"/>
    <col min="57" max="57" width="5.7109375" bestFit="1" customWidth="1"/>
    <col min="59" max="59" width="8.28515625" bestFit="1" customWidth="1"/>
    <col min="60" max="60" width="21.140625" bestFit="1" customWidth="1"/>
    <col min="63" max="63" width="7.28515625" customWidth="1"/>
    <col min="64" max="64" width="8.7109375" bestFit="1" customWidth="1"/>
    <col min="65" max="80" width="3.42578125" bestFit="1" customWidth="1"/>
    <col min="81" max="81" width="5.7109375" bestFit="1" customWidth="1"/>
    <col min="82" max="82" width="3.28515625" bestFit="1" customWidth="1"/>
    <col min="83" max="83" width="5.7109375" bestFit="1" customWidth="1"/>
    <col min="84" max="84" width="8.28515625" bestFit="1" customWidth="1"/>
    <col min="85" max="85" width="22.140625" bestFit="1" customWidth="1"/>
    <col min="88" max="88" width="5.85546875" customWidth="1"/>
    <col min="89" max="89" width="8.7109375" customWidth="1"/>
    <col min="90" max="111" width="3.42578125" customWidth="1"/>
    <col min="112" max="112" width="5.7109375" customWidth="1"/>
    <col min="113" max="113" width="12.7109375" bestFit="1" customWidth="1"/>
    <col min="114" max="115" width="5.7109375" customWidth="1"/>
    <col min="116" max="116" width="3.28515625" customWidth="1"/>
    <col min="117" max="117" width="8.28515625" customWidth="1"/>
    <col min="118" max="118" width="21.7109375" bestFit="1" customWidth="1"/>
  </cols>
  <sheetData>
    <row r="1" spans="1:118" ht="15.75" x14ac:dyDescent="0.25">
      <c r="A1" s="945" t="s">
        <v>148</v>
      </c>
      <c r="B1" s="945"/>
      <c r="C1" s="945"/>
      <c r="D1" s="945"/>
      <c r="E1" s="945"/>
      <c r="F1" s="945"/>
      <c r="G1" s="945"/>
      <c r="H1" s="945"/>
      <c r="I1" s="945"/>
      <c r="J1" s="945"/>
      <c r="K1" s="945"/>
      <c r="L1" s="945"/>
      <c r="M1" s="945"/>
      <c r="N1" s="945"/>
      <c r="O1" s="945"/>
      <c r="P1" s="945"/>
      <c r="Q1" s="945"/>
      <c r="R1" s="945"/>
      <c r="S1" s="945"/>
      <c r="T1" s="945"/>
      <c r="U1" s="945"/>
      <c r="V1" s="945"/>
      <c r="W1" s="945"/>
      <c r="X1" s="945"/>
      <c r="Y1" s="945"/>
      <c r="Z1" s="945"/>
      <c r="AA1" s="945"/>
      <c r="AB1" s="945"/>
      <c r="AC1" s="945"/>
      <c r="AF1" s="945" t="s">
        <v>274</v>
      </c>
      <c r="AG1" s="945"/>
      <c r="AH1" s="945"/>
      <c r="AI1" s="945"/>
      <c r="AJ1" s="945"/>
      <c r="AK1" s="945"/>
      <c r="AL1" s="945"/>
      <c r="AM1" s="945"/>
      <c r="AN1" s="945"/>
      <c r="AO1" s="945"/>
      <c r="AP1" s="945"/>
      <c r="AQ1" s="945"/>
      <c r="AR1" s="945"/>
      <c r="AS1" s="945"/>
      <c r="AT1" s="945"/>
      <c r="AU1" s="945"/>
      <c r="AV1" s="945"/>
      <c r="AW1" s="945"/>
      <c r="AX1" s="945"/>
      <c r="AY1" s="945"/>
      <c r="AZ1" s="945"/>
      <c r="BA1" s="945"/>
      <c r="BB1" s="945"/>
      <c r="BC1" s="945"/>
      <c r="BD1" s="945"/>
      <c r="BE1" s="945"/>
      <c r="BF1" s="945"/>
      <c r="BG1" s="945"/>
      <c r="BH1" s="108"/>
      <c r="BK1" s="945" t="s">
        <v>275</v>
      </c>
      <c r="BL1" s="945"/>
      <c r="BM1" s="945"/>
      <c r="BN1" s="945"/>
      <c r="BO1" s="945"/>
      <c r="BP1" s="945"/>
      <c r="BQ1" s="945"/>
      <c r="BR1" s="945"/>
      <c r="BS1" s="945"/>
      <c r="BT1" s="945"/>
      <c r="BU1" s="945"/>
      <c r="BV1" s="945"/>
      <c r="BW1" s="945"/>
      <c r="BX1" s="945"/>
      <c r="BY1" s="945"/>
      <c r="BZ1" s="945"/>
      <c r="CA1" s="945"/>
      <c r="CB1" s="945"/>
      <c r="CC1" s="945"/>
      <c r="CD1" s="945"/>
      <c r="CE1" s="945"/>
      <c r="CF1" s="945"/>
      <c r="CG1" s="945"/>
      <c r="CJ1" s="942" t="s">
        <v>453</v>
      </c>
      <c r="CK1" s="943"/>
      <c r="CL1" s="943"/>
      <c r="CM1" s="943"/>
      <c r="CN1" s="943"/>
      <c r="CO1" s="943"/>
      <c r="CP1" s="943"/>
      <c r="CQ1" s="943"/>
      <c r="CR1" s="943"/>
      <c r="CS1" s="943"/>
      <c r="CT1" s="943"/>
      <c r="CU1" s="943"/>
      <c r="CV1" s="943"/>
      <c r="CW1" s="943"/>
      <c r="CX1" s="943"/>
      <c r="CY1" s="943"/>
      <c r="CZ1" s="943"/>
      <c r="DA1" s="943"/>
      <c r="DB1" s="943"/>
      <c r="DC1" s="943"/>
      <c r="DD1" s="943"/>
      <c r="DE1" s="943"/>
      <c r="DF1" s="943"/>
      <c r="DG1" s="943"/>
      <c r="DH1" s="943"/>
      <c r="DI1" s="943"/>
      <c r="DJ1" s="943"/>
      <c r="DK1" s="943"/>
      <c r="DL1" s="943"/>
      <c r="DM1" s="943"/>
      <c r="DN1" s="944"/>
    </row>
    <row r="2" spans="1:118" x14ac:dyDescent="0.25">
      <c r="A2" s="86" t="s">
        <v>149</v>
      </c>
      <c r="B2" s="87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  <c r="Z2" s="88"/>
      <c r="AA2" s="88"/>
      <c r="AB2" s="88"/>
      <c r="AC2" s="88"/>
      <c r="AF2" s="86" t="s">
        <v>149</v>
      </c>
      <c r="AG2" s="87"/>
      <c r="AH2" s="88"/>
      <c r="AI2" s="88"/>
      <c r="AJ2" s="88"/>
      <c r="AK2" s="88"/>
      <c r="AL2" s="88"/>
      <c r="AM2" s="88"/>
      <c r="AN2" s="88"/>
      <c r="AO2" s="88"/>
      <c r="AP2" s="88"/>
      <c r="AQ2" s="88"/>
      <c r="AR2" s="88"/>
      <c r="AS2" s="88"/>
      <c r="AT2" s="88"/>
      <c r="AU2" s="88"/>
      <c r="AV2" s="88"/>
      <c r="AW2" s="88"/>
      <c r="AX2" s="88"/>
      <c r="AY2" s="88"/>
      <c r="AZ2" s="88"/>
      <c r="BA2" s="88"/>
      <c r="BB2" s="88"/>
      <c r="BC2" s="88"/>
      <c r="BD2" s="88"/>
      <c r="BE2" s="88"/>
      <c r="BF2" s="88"/>
      <c r="BG2" s="88"/>
      <c r="BH2" s="88"/>
      <c r="BK2" s="86" t="s">
        <v>149</v>
      </c>
      <c r="BL2" s="87"/>
      <c r="BM2" s="88"/>
      <c r="BN2" s="88"/>
      <c r="BO2" s="88"/>
      <c r="BP2" s="88"/>
      <c r="BQ2" s="88"/>
      <c r="BR2" s="88"/>
      <c r="BS2" s="88"/>
      <c r="BT2" s="88"/>
      <c r="BU2" s="88"/>
      <c r="BV2" s="88"/>
      <c r="BW2" s="88"/>
      <c r="BX2" s="88"/>
      <c r="BY2" s="88"/>
      <c r="BZ2" s="88"/>
      <c r="CA2" s="88"/>
      <c r="CB2" s="88"/>
      <c r="CC2" s="88"/>
      <c r="CD2" s="88"/>
      <c r="CE2" s="88"/>
      <c r="CF2" s="88"/>
      <c r="CG2" s="88"/>
      <c r="CJ2" s="110" t="s">
        <v>149</v>
      </c>
      <c r="CK2" s="111"/>
      <c r="CL2" s="112"/>
      <c r="CM2" s="112"/>
      <c r="CN2" s="112"/>
      <c r="CO2" s="112"/>
      <c r="CP2" s="112"/>
      <c r="CQ2" s="112"/>
      <c r="CR2" s="112"/>
      <c r="CS2" s="112"/>
      <c r="CT2" s="112"/>
      <c r="CU2" s="112"/>
      <c r="CV2" s="112"/>
      <c r="CW2" s="112"/>
      <c r="CX2" s="112"/>
      <c r="CY2" s="112"/>
      <c r="CZ2" s="112"/>
      <c r="DA2" s="112"/>
      <c r="DB2" s="112"/>
      <c r="DC2" s="112"/>
      <c r="DD2" s="112"/>
      <c r="DE2" s="112"/>
      <c r="DF2" s="112"/>
      <c r="DG2" s="112"/>
      <c r="DH2" s="112"/>
      <c r="DI2" s="112"/>
      <c r="DJ2" s="112"/>
      <c r="DK2" s="112"/>
      <c r="DL2" s="112"/>
      <c r="DM2" s="112"/>
      <c r="DN2" s="110"/>
    </row>
    <row r="3" spans="1:118" ht="65.25" thickBot="1" x14ac:dyDescent="0.3">
      <c r="A3" s="123" t="s">
        <v>150</v>
      </c>
      <c r="B3" s="123" t="s">
        <v>151</v>
      </c>
      <c r="C3" s="123" t="s">
        <v>152</v>
      </c>
      <c r="D3" s="123" t="s">
        <v>153</v>
      </c>
      <c r="E3" s="123" t="s">
        <v>154</v>
      </c>
      <c r="F3" s="123" t="s">
        <v>155</v>
      </c>
      <c r="G3" s="123" t="s">
        <v>156</v>
      </c>
      <c r="H3" s="123" t="s">
        <v>157</v>
      </c>
      <c r="I3" s="123" t="s">
        <v>158</v>
      </c>
      <c r="J3" s="123" t="s">
        <v>159</v>
      </c>
      <c r="K3" s="123" t="s">
        <v>160</v>
      </c>
      <c r="L3" s="123" t="s">
        <v>161</v>
      </c>
      <c r="M3" s="123" t="s">
        <v>162</v>
      </c>
      <c r="N3" s="123" t="s">
        <v>163</v>
      </c>
      <c r="O3" s="123" t="s">
        <v>164</v>
      </c>
      <c r="P3" s="123" t="s">
        <v>165</v>
      </c>
      <c r="Q3" s="123" t="s">
        <v>166</v>
      </c>
      <c r="R3" s="123" t="s">
        <v>167</v>
      </c>
      <c r="S3" s="123" t="s">
        <v>136</v>
      </c>
      <c r="T3" s="123" t="s">
        <v>168</v>
      </c>
      <c r="U3" s="123" t="s">
        <v>169</v>
      </c>
      <c r="V3" s="123" t="s">
        <v>170</v>
      </c>
      <c r="W3" s="123" t="s">
        <v>172</v>
      </c>
      <c r="X3" s="123" t="s">
        <v>173</v>
      </c>
      <c r="Y3" s="123" t="s">
        <v>180</v>
      </c>
      <c r="Z3" s="123" t="s">
        <v>174</v>
      </c>
      <c r="AA3" s="123" t="s">
        <v>175</v>
      </c>
      <c r="AB3" s="123" t="s">
        <v>176</v>
      </c>
      <c r="AC3" s="91"/>
      <c r="AF3" s="123" t="s">
        <v>150</v>
      </c>
      <c r="AG3" s="123" t="s">
        <v>151</v>
      </c>
      <c r="AH3" s="123" t="s">
        <v>152</v>
      </c>
      <c r="AI3" s="123" t="s">
        <v>153</v>
      </c>
      <c r="AJ3" s="123" t="s">
        <v>154</v>
      </c>
      <c r="AK3" s="123" t="s">
        <v>155</v>
      </c>
      <c r="AL3" s="123" t="s">
        <v>156</v>
      </c>
      <c r="AM3" s="123" t="s">
        <v>157</v>
      </c>
      <c r="AN3" s="123" t="s">
        <v>158</v>
      </c>
      <c r="AO3" s="123" t="s">
        <v>182</v>
      </c>
      <c r="AP3" s="123" t="s">
        <v>183</v>
      </c>
      <c r="AQ3" s="123" t="s">
        <v>184</v>
      </c>
      <c r="AR3" s="123" t="s">
        <v>185</v>
      </c>
      <c r="AS3" s="123" t="s">
        <v>186</v>
      </c>
      <c r="AT3" s="123" t="s">
        <v>187</v>
      </c>
      <c r="AU3" s="123" t="s">
        <v>89</v>
      </c>
      <c r="AV3" s="123" t="s">
        <v>135</v>
      </c>
      <c r="AW3" s="123" t="s">
        <v>188</v>
      </c>
      <c r="AX3" s="123" t="s">
        <v>189</v>
      </c>
      <c r="AY3" s="123" t="s">
        <v>190</v>
      </c>
      <c r="AZ3" s="123" t="s">
        <v>136</v>
      </c>
      <c r="BA3" s="123" t="s">
        <v>191</v>
      </c>
      <c r="BB3" s="123" t="s">
        <v>192</v>
      </c>
      <c r="BC3" s="123" t="s">
        <v>172</v>
      </c>
      <c r="BD3" s="123" t="s">
        <v>173</v>
      </c>
      <c r="BE3" s="123" t="s">
        <v>193</v>
      </c>
      <c r="BF3" s="40"/>
      <c r="BG3" s="123" t="s">
        <v>176</v>
      </c>
      <c r="BH3" s="90"/>
      <c r="BK3" s="123" t="s">
        <v>150</v>
      </c>
      <c r="BL3" s="123" t="s">
        <v>151</v>
      </c>
      <c r="BM3" s="123" t="s">
        <v>152</v>
      </c>
      <c r="BN3" s="123" t="s">
        <v>153</v>
      </c>
      <c r="BO3" s="123" t="s">
        <v>194</v>
      </c>
      <c r="BP3" s="123" t="s">
        <v>134</v>
      </c>
      <c r="BQ3" s="123" t="s">
        <v>184</v>
      </c>
      <c r="BR3" s="123" t="s">
        <v>162</v>
      </c>
      <c r="BS3" s="123" t="s">
        <v>89</v>
      </c>
      <c r="BT3" s="123" t="s">
        <v>135</v>
      </c>
      <c r="BU3" s="123" t="s">
        <v>167</v>
      </c>
      <c r="BV3" s="123" t="s">
        <v>136</v>
      </c>
      <c r="BW3" s="123" t="s">
        <v>195</v>
      </c>
      <c r="BX3" s="123" t="s">
        <v>137</v>
      </c>
      <c r="BY3" s="123" t="s">
        <v>138</v>
      </c>
      <c r="BZ3" s="123" t="s">
        <v>196</v>
      </c>
      <c r="CA3" s="123" t="s">
        <v>197</v>
      </c>
      <c r="CB3" s="123" t="s">
        <v>198</v>
      </c>
      <c r="CC3" s="123" t="s">
        <v>172</v>
      </c>
      <c r="CD3" s="123" t="s">
        <v>173</v>
      </c>
      <c r="CE3" s="123" t="s">
        <v>193</v>
      </c>
      <c r="CF3" s="123" t="s">
        <v>176</v>
      </c>
      <c r="CJ3" s="123" t="s">
        <v>150</v>
      </c>
      <c r="CK3" s="123" t="s">
        <v>151</v>
      </c>
      <c r="CL3" s="123" t="s">
        <v>272</v>
      </c>
      <c r="CM3" s="123" t="s">
        <v>155</v>
      </c>
      <c r="CN3" s="123" t="s">
        <v>156</v>
      </c>
      <c r="CO3" s="123" t="s">
        <v>440</v>
      </c>
      <c r="CP3" s="123" t="s">
        <v>452</v>
      </c>
      <c r="CQ3" s="123" t="s">
        <v>134</v>
      </c>
      <c r="CR3" s="123" t="s">
        <v>159</v>
      </c>
      <c r="CS3" s="123" t="s">
        <v>160</v>
      </c>
      <c r="CT3" s="123" t="s">
        <v>185</v>
      </c>
      <c r="CU3" s="123" t="s">
        <v>186</v>
      </c>
      <c r="CV3" s="123" t="s">
        <v>163</v>
      </c>
      <c r="CW3" s="123" t="s">
        <v>164</v>
      </c>
      <c r="CX3" s="123" t="s">
        <v>135</v>
      </c>
      <c r="CY3" s="123" t="s">
        <v>188</v>
      </c>
      <c r="CZ3" s="123" t="s">
        <v>189</v>
      </c>
      <c r="DA3" s="123" t="s">
        <v>136</v>
      </c>
      <c r="DB3" s="123" t="s">
        <v>191</v>
      </c>
      <c r="DC3" s="123" t="s">
        <v>192</v>
      </c>
      <c r="DD3" s="123" t="s">
        <v>137</v>
      </c>
      <c r="DE3" s="123" t="s">
        <v>138</v>
      </c>
      <c r="DF3" s="123" t="s">
        <v>196</v>
      </c>
      <c r="DG3" s="123" t="s">
        <v>197</v>
      </c>
      <c r="DH3" s="123" t="s">
        <v>172</v>
      </c>
      <c r="DI3" s="123" t="s">
        <v>173</v>
      </c>
      <c r="DJ3" s="123" t="s">
        <v>436</v>
      </c>
      <c r="DK3" s="123" t="s">
        <v>174</v>
      </c>
      <c r="DL3" s="123" t="s">
        <v>175</v>
      </c>
      <c r="DM3" s="123" t="s">
        <v>176</v>
      </c>
      <c r="DN3" s="212"/>
    </row>
    <row r="4" spans="1:118" x14ac:dyDescent="0.25">
      <c r="A4" s="132">
        <v>1</v>
      </c>
      <c r="B4" s="133">
        <v>60003</v>
      </c>
      <c r="C4" s="134">
        <v>1</v>
      </c>
      <c r="D4" s="134">
        <v>0</v>
      </c>
      <c r="E4" s="134">
        <v>0</v>
      </c>
      <c r="F4" s="134">
        <v>1</v>
      </c>
      <c r="G4" s="134">
        <v>0</v>
      </c>
      <c r="H4" s="134">
        <v>2</v>
      </c>
      <c r="I4" s="144">
        <v>0</v>
      </c>
      <c r="J4" s="134">
        <v>0</v>
      </c>
      <c r="K4" s="134">
        <v>1</v>
      </c>
      <c r="L4" s="144">
        <v>0</v>
      </c>
      <c r="M4" s="134">
        <v>0</v>
      </c>
      <c r="N4" s="134">
        <v>1</v>
      </c>
      <c r="O4" s="134">
        <v>0</v>
      </c>
      <c r="P4" s="134">
        <v>0</v>
      </c>
      <c r="Q4" s="144">
        <v>0</v>
      </c>
      <c r="R4" s="144">
        <v>0</v>
      </c>
      <c r="S4" s="144">
        <v>0</v>
      </c>
      <c r="T4" s="144">
        <v>0</v>
      </c>
      <c r="U4" s="144">
        <v>0</v>
      </c>
      <c r="V4" s="144">
        <v>0</v>
      </c>
      <c r="W4" s="134">
        <v>6</v>
      </c>
      <c r="X4" s="135">
        <v>2</v>
      </c>
      <c r="Y4" s="135">
        <v>2</v>
      </c>
      <c r="Z4" s="134" t="s">
        <v>171</v>
      </c>
      <c r="AA4" s="134" t="s">
        <v>178</v>
      </c>
      <c r="AB4" s="134">
        <v>4</v>
      </c>
      <c r="AC4" s="44" t="s">
        <v>55</v>
      </c>
      <c r="AF4" s="132">
        <v>1</v>
      </c>
      <c r="AG4" s="133">
        <v>70019</v>
      </c>
      <c r="AH4" s="144">
        <v>0</v>
      </c>
      <c r="AI4" s="144">
        <v>0</v>
      </c>
      <c r="AJ4" s="144">
        <v>0</v>
      </c>
      <c r="AK4" s="134">
        <v>1</v>
      </c>
      <c r="AL4" s="144">
        <v>0</v>
      </c>
      <c r="AM4" s="144">
        <v>0</v>
      </c>
      <c r="AN4" s="144">
        <v>0</v>
      </c>
      <c r="AO4" s="144">
        <v>0</v>
      </c>
      <c r="AP4" s="144">
        <v>0</v>
      </c>
      <c r="AQ4" s="134">
        <v>1</v>
      </c>
      <c r="AR4" s="134">
        <v>0</v>
      </c>
      <c r="AS4" s="144">
        <v>0</v>
      </c>
      <c r="AT4" s="144">
        <v>0</v>
      </c>
      <c r="AU4" s="134">
        <v>0</v>
      </c>
      <c r="AV4" s="134">
        <v>1</v>
      </c>
      <c r="AW4" s="144">
        <v>0</v>
      </c>
      <c r="AX4" s="144">
        <v>0</v>
      </c>
      <c r="AY4" s="144">
        <v>0</v>
      </c>
      <c r="AZ4" s="134">
        <v>1</v>
      </c>
      <c r="BA4" s="134">
        <v>0</v>
      </c>
      <c r="BB4" s="134">
        <v>0</v>
      </c>
      <c r="BC4" s="134">
        <v>4</v>
      </c>
      <c r="BD4" s="135">
        <v>2</v>
      </c>
      <c r="BE4" s="135">
        <v>2</v>
      </c>
      <c r="BF4" s="43"/>
      <c r="BG4" s="134">
        <v>3</v>
      </c>
      <c r="BH4" s="190" t="s">
        <v>85</v>
      </c>
      <c r="BK4" s="132">
        <v>1</v>
      </c>
      <c r="BL4" s="133">
        <v>80022</v>
      </c>
      <c r="BM4" s="134">
        <v>0</v>
      </c>
      <c r="BN4" s="134">
        <v>1</v>
      </c>
      <c r="BO4" s="193"/>
      <c r="BP4" s="134">
        <v>0</v>
      </c>
      <c r="BQ4" s="134">
        <v>2</v>
      </c>
      <c r="BR4" s="134">
        <v>0</v>
      </c>
      <c r="BS4" s="193"/>
      <c r="BT4" s="134">
        <v>1</v>
      </c>
      <c r="BU4" s="193"/>
      <c r="BV4" s="194">
        <v>0</v>
      </c>
      <c r="BW4" s="193"/>
      <c r="BX4" s="134">
        <v>0</v>
      </c>
      <c r="BY4" s="193"/>
      <c r="BZ4" s="134">
        <v>0</v>
      </c>
      <c r="CA4" s="134">
        <v>0</v>
      </c>
      <c r="CB4" s="134">
        <v>1</v>
      </c>
      <c r="CC4" s="134">
        <v>5</v>
      </c>
      <c r="CD4" s="135">
        <v>2</v>
      </c>
      <c r="CE4" s="134">
        <v>2</v>
      </c>
      <c r="CF4" s="134">
        <v>3</v>
      </c>
      <c r="CG4" s="195" t="s">
        <v>104</v>
      </c>
      <c r="CJ4" s="132">
        <v>1</v>
      </c>
      <c r="CK4" s="133">
        <v>90016</v>
      </c>
      <c r="CL4" s="134">
        <v>0</v>
      </c>
      <c r="CM4" s="134">
        <v>0</v>
      </c>
      <c r="CN4" s="134">
        <v>0</v>
      </c>
      <c r="CO4" s="134">
        <v>0</v>
      </c>
      <c r="CP4" s="134">
        <v>1</v>
      </c>
      <c r="CQ4" s="134">
        <v>0</v>
      </c>
      <c r="CR4" s="134">
        <v>0</v>
      </c>
      <c r="CS4" s="134">
        <v>1</v>
      </c>
      <c r="CT4" s="134">
        <v>0</v>
      </c>
      <c r="CU4" s="134">
        <v>0</v>
      </c>
      <c r="CV4" s="134">
        <v>1</v>
      </c>
      <c r="CW4" s="144"/>
      <c r="CX4" s="134">
        <v>0</v>
      </c>
      <c r="CY4" s="134">
        <v>2</v>
      </c>
      <c r="CZ4" s="134">
        <v>0</v>
      </c>
      <c r="DA4" s="134">
        <v>0</v>
      </c>
      <c r="DB4" s="134">
        <v>1</v>
      </c>
      <c r="DC4" s="134">
        <v>0</v>
      </c>
      <c r="DD4" s="134">
        <v>0</v>
      </c>
      <c r="DE4" s="134">
        <v>1</v>
      </c>
      <c r="DF4" s="134">
        <v>0</v>
      </c>
      <c r="DG4" s="144"/>
      <c r="DH4" s="134">
        <v>7</v>
      </c>
      <c r="DI4" s="135">
        <v>2</v>
      </c>
      <c r="DJ4" s="135">
        <v>2</v>
      </c>
      <c r="DK4" s="134" t="s">
        <v>171</v>
      </c>
      <c r="DL4" s="134" t="s">
        <v>179</v>
      </c>
      <c r="DM4" s="134">
        <v>3</v>
      </c>
      <c r="DN4" s="44" t="s">
        <v>129</v>
      </c>
    </row>
    <row r="5" spans="1:118" x14ac:dyDescent="0.25">
      <c r="A5" s="136">
        <v>2</v>
      </c>
      <c r="B5" s="96">
        <v>60005</v>
      </c>
      <c r="C5" s="97">
        <v>1</v>
      </c>
      <c r="D5" s="97">
        <v>0</v>
      </c>
      <c r="E5" s="97">
        <v>0</v>
      </c>
      <c r="F5" s="97">
        <v>1</v>
      </c>
      <c r="G5" s="97">
        <v>1</v>
      </c>
      <c r="H5" s="97">
        <v>1</v>
      </c>
      <c r="I5" s="98">
        <v>0</v>
      </c>
      <c r="J5" s="97">
        <v>0</v>
      </c>
      <c r="K5" s="98">
        <v>0</v>
      </c>
      <c r="L5" s="98">
        <v>0</v>
      </c>
      <c r="M5" s="97">
        <v>0</v>
      </c>
      <c r="N5" s="98">
        <v>0</v>
      </c>
      <c r="O5" s="98">
        <v>0</v>
      </c>
      <c r="P5" s="97">
        <v>0</v>
      </c>
      <c r="Q5" s="98">
        <v>0</v>
      </c>
      <c r="R5" s="98">
        <v>0</v>
      </c>
      <c r="S5" s="98">
        <v>0</v>
      </c>
      <c r="T5" s="98">
        <v>0</v>
      </c>
      <c r="U5" s="98">
        <v>0</v>
      </c>
      <c r="V5" s="98">
        <v>0</v>
      </c>
      <c r="W5" s="97">
        <v>4</v>
      </c>
      <c r="X5" s="99">
        <v>2</v>
      </c>
      <c r="Y5" s="99">
        <v>2</v>
      </c>
      <c r="Z5" s="97" t="s">
        <v>171</v>
      </c>
      <c r="AA5" s="97" t="s">
        <v>179</v>
      </c>
      <c r="AB5" s="97">
        <v>3</v>
      </c>
      <c r="AC5" s="14" t="s">
        <v>57</v>
      </c>
      <c r="AF5" s="136">
        <v>2</v>
      </c>
      <c r="AG5" s="96">
        <v>70021</v>
      </c>
      <c r="AH5" s="97">
        <v>1</v>
      </c>
      <c r="AI5" s="97">
        <v>0</v>
      </c>
      <c r="AJ5" s="97">
        <v>1</v>
      </c>
      <c r="AK5" s="97">
        <v>0</v>
      </c>
      <c r="AL5" s="97">
        <v>0</v>
      </c>
      <c r="AM5" s="97">
        <v>0</v>
      </c>
      <c r="AN5" s="97">
        <v>0</v>
      </c>
      <c r="AO5" s="97">
        <v>0</v>
      </c>
      <c r="AP5" s="97">
        <v>0</v>
      </c>
      <c r="AQ5" s="97">
        <v>0</v>
      </c>
      <c r="AR5" s="97">
        <v>0</v>
      </c>
      <c r="AS5" s="97">
        <v>0</v>
      </c>
      <c r="AT5" s="97">
        <v>0</v>
      </c>
      <c r="AU5" s="97">
        <v>0</v>
      </c>
      <c r="AV5" s="97">
        <v>2</v>
      </c>
      <c r="AW5" s="97">
        <v>0</v>
      </c>
      <c r="AX5" s="97">
        <v>0</v>
      </c>
      <c r="AY5" s="97">
        <v>0</v>
      </c>
      <c r="AZ5" s="97">
        <v>0</v>
      </c>
      <c r="BA5" s="97">
        <v>1</v>
      </c>
      <c r="BB5" s="97">
        <v>0</v>
      </c>
      <c r="BC5" s="97">
        <v>5</v>
      </c>
      <c r="BD5" s="99">
        <v>1</v>
      </c>
      <c r="BE5" s="99">
        <v>2</v>
      </c>
      <c r="BF5" s="39"/>
      <c r="BG5" s="97">
        <v>3</v>
      </c>
      <c r="BH5" s="191" t="s">
        <v>87</v>
      </c>
      <c r="BK5" s="136">
        <v>2</v>
      </c>
      <c r="BL5" s="96">
        <v>80005</v>
      </c>
      <c r="BM5" s="97">
        <v>0</v>
      </c>
      <c r="BN5" s="97">
        <v>0</v>
      </c>
      <c r="BO5" s="97">
        <v>0</v>
      </c>
      <c r="BP5" s="97">
        <v>0</v>
      </c>
      <c r="BQ5" s="97">
        <v>2</v>
      </c>
      <c r="BR5" s="97">
        <v>2</v>
      </c>
      <c r="BS5" s="104"/>
      <c r="BT5" s="97">
        <v>0</v>
      </c>
      <c r="BU5" s="97">
        <v>0</v>
      </c>
      <c r="BV5" s="97">
        <v>0</v>
      </c>
      <c r="BW5" s="97">
        <v>1</v>
      </c>
      <c r="BX5" s="97">
        <v>0</v>
      </c>
      <c r="BY5" s="97">
        <v>0</v>
      </c>
      <c r="BZ5" s="97">
        <v>1</v>
      </c>
      <c r="CA5" s="97">
        <v>0</v>
      </c>
      <c r="CB5" s="97">
        <v>0</v>
      </c>
      <c r="CC5" s="97">
        <v>6</v>
      </c>
      <c r="CD5" s="99">
        <v>1</v>
      </c>
      <c r="CE5" s="97">
        <v>2</v>
      </c>
      <c r="CF5" s="97">
        <v>3</v>
      </c>
      <c r="CG5" s="196" t="s">
        <v>94</v>
      </c>
      <c r="CJ5" s="136">
        <v>2</v>
      </c>
      <c r="CK5" s="96">
        <v>90017</v>
      </c>
      <c r="CL5" s="97">
        <v>0</v>
      </c>
      <c r="CM5" s="98"/>
      <c r="CN5" s="97">
        <v>0</v>
      </c>
      <c r="CO5" s="97">
        <v>0</v>
      </c>
      <c r="CP5" s="97">
        <v>1</v>
      </c>
      <c r="CQ5" s="97">
        <v>1</v>
      </c>
      <c r="CR5" s="97">
        <v>0</v>
      </c>
      <c r="CS5" s="97">
        <v>0</v>
      </c>
      <c r="CT5" s="97">
        <v>0</v>
      </c>
      <c r="CU5" s="97">
        <v>0</v>
      </c>
      <c r="CV5" s="97">
        <v>1</v>
      </c>
      <c r="CW5" s="97">
        <v>0</v>
      </c>
      <c r="CX5" s="97">
        <v>0</v>
      </c>
      <c r="CY5" s="97">
        <v>2</v>
      </c>
      <c r="CZ5" s="97">
        <v>0</v>
      </c>
      <c r="DA5" s="97">
        <v>0</v>
      </c>
      <c r="DB5" s="97">
        <v>1</v>
      </c>
      <c r="DC5" s="98"/>
      <c r="DD5" s="97">
        <v>0</v>
      </c>
      <c r="DE5" s="97">
        <v>1</v>
      </c>
      <c r="DF5" s="97">
        <v>0</v>
      </c>
      <c r="DG5" s="97">
        <v>1</v>
      </c>
      <c r="DH5" s="97">
        <v>8</v>
      </c>
      <c r="DI5" s="99">
        <v>2</v>
      </c>
      <c r="DJ5" s="99">
        <v>2</v>
      </c>
      <c r="DK5" s="97" t="s">
        <v>171</v>
      </c>
      <c r="DL5" s="97" t="s">
        <v>179</v>
      </c>
      <c r="DM5" s="97">
        <v>3</v>
      </c>
      <c r="DN5" s="14" t="s">
        <v>130</v>
      </c>
    </row>
    <row r="6" spans="1:118" x14ac:dyDescent="0.25">
      <c r="A6" s="136">
        <v>3</v>
      </c>
      <c r="B6" s="96">
        <v>60006</v>
      </c>
      <c r="C6" s="97">
        <v>1</v>
      </c>
      <c r="D6" s="97">
        <v>0</v>
      </c>
      <c r="E6" s="97">
        <v>1</v>
      </c>
      <c r="F6" s="97">
        <v>1</v>
      </c>
      <c r="G6" s="98">
        <v>0</v>
      </c>
      <c r="H6" s="97">
        <v>2</v>
      </c>
      <c r="I6" s="98">
        <v>0</v>
      </c>
      <c r="J6" s="98">
        <v>0</v>
      </c>
      <c r="K6" s="97">
        <v>1</v>
      </c>
      <c r="L6" s="98">
        <v>0</v>
      </c>
      <c r="M6" s="98">
        <v>0</v>
      </c>
      <c r="N6" s="97">
        <v>0</v>
      </c>
      <c r="O6" s="98">
        <v>0</v>
      </c>
      <c r="P6" s="97">
        <v>2</v>
      </c>
      <c r="Q6" s="98">
        <v>0</v>
      </c>
      <c r="R6" s="97">
        <v>0</v>
      </c>
      <c r="S6" s="97">
        <v>1</v>
      </c>
      <c r="T6" s="97">
        <v>0</v>
      </c>
      <c r="U6" s="97">
        <v>0</v>
      </c>
      <c r="V6" s="97">
        <v>0</v>
      </c>
      <c r="W6" s="97">
        <v>9</v>
      </c>
      <c r="X6" s="99">
        <v>1</v>
      </c>
      <c r="Y6" s="99">
        <v>2</v>
      </c>
      <c r="Z6" s="97" t="s">
        <v>171</v>
      </c>
      <c r="AA6" s="97" t="s">
        <v>178</v>
      </c>
      <c r="AB6" s="97">
        <v>3</v>
      </c>
      <c r="AC6" s="14" t="s">
        <v>58</v>
      </c>
      <c r="AF6" s="136">
        <v>3</v>
      </c>
      <c r="AG6" s="96">
        <v>70010</v>
      </c>
      <c r="AH6" s="97">
        <v>0</v>
      </c>
      <c r="AI6" s="97">
        <v>0</v>
      </c>
      <c r="AJ6" s="98"/>
      <c r="AK6" s="97">
        <v>0</v>
      </c>
      <c r="AL6" s="98"/>
      <c r="AM6" s="98"/>
      <c r="AN6" s="97">
        <v>0</v>
      </c>
      <c r="AO6" s="98"/>
      <c r="AP6" s="98"/>
      <c r="AQ6" s="97">
        <v>1</v>
      </c>
      <c r="AR6" s="97">
        <v>0</v>
      </c>
      <c r="AS6" s="98"/>
      <c r="AT6" s="98"/>
      <c r="AU6" s="97">
        <v>0</v>
      </c>
      <c r="AV6" s="97">
        <v>1</v>
      </c>
      <c r="AW6" s="97">
        <v>1</v>
      </c>
      <c r="AX6" s="97">
        <v>1</v>
      </c>
      <c r="AY6" s="98">
        <v>0</v>
      </c>
      <c r="AZ6" s="97">
        <v>1</v>
      </c>
      <c r="BA6" s="97">
        <v>1</v>
      </c>
      <c r="BB6" s="97">
        <v>0</v>
      </c>
      <c r="BC6" s="97">
        <v>6</v>
      </c>
      <c r="BD6" s="99">
        <v>2</v>
      </c>
      <c r="BE6" s="99">
        <v>2</v>
      </c>
      <c r="BF6" s="39"/>
      <c r="BG6" s="97">
        <v>3</v>
      </c>
      <c r="BH6" s="191" t="s">
        <v>77</v>
      </c>
      <c r="BK6" s="136">
        <v>3</v>
      </c>
      <c r="BL6" s="96">
        <v>80028</v>
      </c>
      <c r="BM6" s="97">
        <v>0</v>
      </c>
      <c r="BN6" s="97">
        <v>2</v>
      </c>
      <c r="BO6" s="97">
        <v>0</v>
      </c>
      <c r="BP6" s="97">
        <v>1</v>
      </c>
      <c r="BQ6" s="97">
        <v>1</v>
      </c>
      <c r="BR6" s="97">
        <v>1</v>
      </c>
      <c r="BS6" s="104"/>
      <c r="BT6" s="97">
        <v>0</v>
      </c>
      <c r="BU6" s="97">
        <v>0</v>
      </c>
      <c r="BV6" s="97">
        <v>0</v>
      </c>
      <c r="BW6" s="97">
        <v>0</v>
      </c>
      <c r="BX6" s="97">
        <v>0</v>
      </c>
      <c r="BY6" s="97">
        <v>0</v>
      </c>
      <c r="BZ6" s="97">
        <v>0</v>
      </c>
      <c r="CA6" s="97">
        <v>0</v>
      </c>
      <c r="CB6" s="97">
        <v>1</v>
      </c>
      <c r="CC6" s="97">
        <v>6</v>
      </c>
      <c r="CD6" s="99">
        <v>1</v>
      </c>
      <c r="CE6" s="97">
        <v>2</v>
      </c>
      <c r="CF6" s="97">
        <v>3</v>
      </c>
      <c r="CG6" s="196" t="s">
        <v>110</v>
      </c>
      <c r="CJ6" s="136">
        <v>3</v>
      </c>
      <c r="CK6" s="96">
        <v>90014</v>
      </c>
      <c r="CL6" s="97">
        <v>2</v>
      </c>
      <c r="CM6" s="98"/>
      <c r="CN6" s="97">
        <v>0</v>
      </c>
      <c r="CO6" s="97">
        <v>1</v>
      </c>
      <c r="CP6" s="98"/>
      <c r="CQ6" s="97">
        <v>1</v>
      </c>
      <c r="CR6" s="97">
        <v>0</v>
      </c>
      <c r="CS6" s="97">
        <v>0</v>
      </c>
      <c r="CT6" s="97">
        <v>0</v>
      </c>
      <c r="CU6" s="97">
        <v>0</v>
      </c>
      <c r="CV6" s="97">
        <v>0</v>
      </c>
      <c r="CW6" s="97">
        <v>1</v>
      </c>
      <c r="CX6" s="97">
        <v>1</v>
      </c>
      <c r="CY6" s="97">
        <v>0</v>
      </c>
      <c r="CZ6" s="98"/>
      <c r="DA6" s="97">
        <v>0</v>
      </c>
      <c r="DB6" s="98"/>
      <c r="DC6" s="98"/>
      <c r="DD6" s="97">
        <v>0</v>
      </c>
      <c r="DE6" s="97">
        <v>2</v>
      </c>
      <c r="DF6" s="97">
        <v>1</v>
      </c>
      <c r="DG6" s="97">
        <v>0</v>
      </c>
      <c r="DH6" s="97">
        <v>9</v>
      </c>
      <c r="DI6" s="99">
        <v>1</v>
      </c>
      <c r="DJ6" s="99">
        <v>2</v>
      </c>
      <c r="DK6" s="97" t="s">
        <v>171</v>
      </c>
      <c r="DL6" s="97" t="s">
        <v>179</v>
      </c>
      <c r="DM6" s="97">
        <v>3</v>
      </c>
      <c r="DN6" s="14" t="s">
        <v>127</v>
      </c>
    </row>
    <row r="7" spans="1:118" x14ac:dyDescent="0.25">
      <c r="A7" s="136">
        <v>4</v>
      </c>
      <c r="B7" s="96">
        <v>60007</v>
      </c>
      <c r="C7" s="97">
        <v>1</v>
      </c>
      <c r="D7" s="97">
        <v>0</v>
      </c>
      <c r="E7" s="97">
        <v>0</v>
      </c>
      <c r="F7" s="97">
        <v>0</v>
      </c>
      <c r="G7" s="97">
        <v>0</v>
      </c>
      <c r="H7" s="97">
        <v>2</v>
      </c>
      <c r="I7" s="98">
        <v>0</v>
      </c>
      <c r="J7" s="97">
        <v>1</v>
      </c>
      <c r="K7" s="97">
        <v>1</v>
      </c>
      <c r="L7" s="98">
        <v>0</v>
      </c>
      <c r="M7" s="97">
        <v>0</v>
      </c>
      <c r="N7" s="97">
        <v>0</v>
      </c>
      <c r="O7" s="97">
        <v>0</v>
      </c>
      <c r="P7" s="97">
        <v>2</v>
      </c>
      <c r="Q7" s="97">
        <v>0</v>
      </c>
      <c r="R7" s="97">
        <v>0</v>
      </c>
      <c r="S7" s="97">
        <v>1</v>
      </c>
      <c r="T7" s="97">
        <v>1</v>
      </c>
      <c r="U7" s="97">
        <v>1</v>
      </c>
      <c r="V7" s="97">
        <v>1</v>
      </c>
      <c r="W7" s="97">
        <v>11</v>
      </c>
      <c r="X7" s="99">
        <v>1</v>
      </c>
      <c r="Y7" s="99">
        <v>2</v>
      </c>
      <c r="Z7" s="97" t="s">
        <v>171</v>
      </c>
      <c r="AA7" s="97" t="s">
        <v>178</v>
      </c>
      <c r="AB7" s="97">
        <v>4</v>
      </c>
      <c r="AC7" s="14" t="s">
        <v>59</v>
      </c>
      <c r="AF7" s="136">
        <v>4</v>
      </c>
      <c r="AG7" s="96">
        <v>70012</v>
      </c>
      <c r="AH7" s="98">
        <v>0</v>
      </c>
      <c r="AI7" s="98">
        <v>0</v>
      </c>
      <c r="AJ7" s="98">
        <v>0</v>
      </c>
      <c r="AK7" s="97">
        <v>0</v>
      </c>
      <c r="AL7" s="98">
        <v>0</v>
      </c>
      <c r="AM7" s="98">
        <v>0</v>
      </c>
      <c r="AN7" s="98">
        <v>0</v>
      </c>
      <c r="AO7" s="98">
        <v>0</v>
      </c>
      <c r="AP7" s="98">
        <v>0</v>
      </c>
      <c r="AQ7" s="97">
        <v>0</v>
      </c>
      <c r="AR7" s="98"/>
      <c r="AS7" s="98">
        <v>0</v>
      </c>
      <c r="AT7" s="98">
        <v>0</v>
      </c>
      <c r="AU7" s="98">
        <v>0</v>
      </c>
      <c r="AV7" s="97">
        <v>2</v>
      </c>
      <c r="AW7" s="98">
        <v>0</v>
      </c>
      <c r="AX7" s="98">
        <v>0</v>
      </c>
      <c r="AY7" s="98">
        <v>0</v>
      </c>
      <c r="AZ7" s="97">
        <v>1</v>
      </c>
      <c r="BA7" s="97">
        <v>2</v>
      </c>
      <c r="BB7" s="97">
        <v>2</v>
      </c>
      <c r="BC7" s="97">
        <v>7</v>
      </c>
      <c r="BD7" s="99">
        <v>1</v>
      </c>
      <c r="BE7" s="99">
        <v>2</v>
      </c>
      <c r="BF7" s="39"/>
      <c r="BG7" s="97">
        <v>4</v>
      </c>
      <c r="BH7" s="191" t="s">
        <v>0</v>
      </c>
      <c r="BK7" s="136">
        <v>4</v>
      </c>
      <c r="BL7" s="96">
        <v>80007</v>
      </c>
      <c r="BM7" s="97">
        <v>0</v>
      </c>
      <c r="BN7" s="97">
        <v>1</v>
      </c>
      <c r="BO7" s="104"/>
      <c r="BP7" s="97">
        <v>1</v>
      </c>
      <c r="BQ7" s="97">
        <v>1</v>
      </c>
      <c r="BR7" s="97">
        <v>1</v>
      </c>
      <c r="BS7" s="104"/>
      <c r="BT7" s="97">
        <v>0</v>
      </c>
      <c r="BU7" s="97">
        <v>0</v>
      </c>
      <c r="BV7" s="97">
        <v>0</v>
      </c>
      <c r="BW7" s="104"/>
      <c r="BX7" s="97">
        <v>0</v>
      </c>
      <c r="BY7" s="104"/>
      <c r="BZ7" s="97">
        <v>2</v>
      </c>
      <c r="CA7" s="97">
        <v>1</v>
      </c>
      <c r="CB7" s="97">
        <v>0</v>
      </c>
      <c r="CC7" s="97">
        <v>7</v>
      </c>
      <c r="CD7" s="99">
        <v>1</v>
      </c>
      <c r="CE7" s="97">
        <v>2</v>
      </c>
      <c r="CF7" s="97">
        <v>3</v>
      </c>
      <c r="CG7" s="196" t="s">
        <v>96</v>
      </c>
      <c r="CJ7" s="136">
        <v>4</v>
      </c>
      <c r="CK7" s="96">
        <v>90015</v>
      </c>
      <c r="CL7" s="97">
        <v>1</v>
      </c>
      <c r="CM7" s="97">
        <v>0</v>
      </c>
      <c r="CN7" s="97">
        <v>0</v>
      </c>
      <c r="CO7" s="97">
        <v>2</v>
      </c>
      <c r="CP7" s="97">
        <v>1</v>
      </c>
      <c r="CQ7" s="97">
        <v>2</v>
      </c>
      <c r="CR7" s="98"/>
      <c r="CS7" s="98"/>
      <c r="CT7" s="97">
        <v>0</v>
      </c>
      <c r="CU7" s="97">
        <v>0</v>
      </c>
      <c r="CV7" s="97">
        <v>0</v>
      </c>
      <c r="CW7" s="97">
        <v>1</v>
      </c>
      <c r="CX7" s="97">
        <v>0</v>
      </c>
      <c r="CY7" s="97">
        <v>1</v>
      </c>
      <c r="CZ7" s="97">
        <v>0</v>
      </c>
      <c r="DA7" s="97">
        <v>0</v>
      </c>
      <c r="DB7" s="97">
        <v>0</v>
      </c>
      <c r="DC7" s="97">
        <v>1</v>
      </c>
      <c r="DD7" s="97">
        <v>0</v>
      </c>
      <c r="DE7" s="97">
        <v>1</v>
      </c>
      <c r="DF7" s="97">
        <v>0</v>
      </c>
      <c r="DG7" s="97">
        <v>0</v>
      </c>
      <c r="DH7" s="97">
        <v>10</v>
      </c>
      <c r="DI7" s="99">
        <v>2</v>
      </c>
      <c r="DJ7" s="99">
        <v>2</v>
      </c>
      <c r="DK7" s="97" t="s">
        <v>171</v>
      </c>
      <c r="DL7" s="97" t="s">
        <v>179</v>
      </c>
      <c r="DM7" s="97">
        <v>5</v>
      </c>
      <c r="DN7" s="14" t="s">
        <v>128</v>
      </c>
    </row>
    <row r="8" spans="1:118" ht="15.75" thickBot="1" x14ac:dyDescent="0.3">
      <c r="A8" s="137">
        <v>5</v>
      </c>
      <c r="B8" s="138">
        <v>60014</v>
      </c>
      <c r="C8" s="139">
        <v>1</v>
      </c>
      <c r="D8" s="145">
        <v>0</v>
      </c>
      <c r="E8" s="139">
        <v>0</v>
      </c>
      <c r="F8" s="139">
        <v>1</v>
      </c>
      <c r="G8" s="139">
        <v>0</v>
      </c>
      <c r="H8" s="139">
        <v>0</v>
      </c>
      <c r="I8" s="145">
        <v>0</v>
      </c>
      <c r="J8" s="145">
        <v>0</v>
      </c>
      <c r="K8" s="139">
        <v>1</v>
      </c>
      <c r="L8" s="145">
        <v>0</v>
      </c>
      <c r="M8" s="139">
        <v>0</v>
      </c>
      <c r="N8" s="145">
        <v>0</v>
      </c>
      <c r="O8" s="145">
        <v>0</v>
      </c>
      <c r="P8" s="139">
        <v>0</v>
      </c>
      <c r="Q8" s="139">
        <v>0</v>
      </c>
      <c r="R8" s="139">
        <v>0</v>
      </c>
      <c r="S8" s="139">
        <v>0</v>
      </c>
      <c r="T8" s="139">
        <v>0</v>
      </c>
      <c r="U8" s="139">
        <v>0</v>
      </c>
      <c r="V8" s="139">
        <v>0</v>
      </c>
      <c r="W8" s="139">
        <v>3</v>
      </c>
      <c r="X8" s="141">
        <v>2</v>
      </c>
      <c r="Y8" s="141">
        <v>2</v>
      </c>
      <c r="Z8" s="139" t="s">
        <v>171</v>
      </c>
      <c r="AA8" s="139" t="s">
        <v>179</v>
      </c>
      <c r="AB8" s="139">
        <v>3</v>
      </c>
      <c r="AC8" s="142" t="s">
        <v>66</v>
      </c>
      <c r="AF8" s="136">
        <v>5</v>
      </c>
      <c r="AG8" s="96">
        <v>70018</v>
      </c>
      <c r="AH8" s="97">
        <v>1</v>
      </c>
      <c r="AI8" s="97">
        <v>0</v>
      </c>
      <c r="AJ8" s="97">
        <v>1</v>
      </c>
      <c r="AK8" s="97">
        <v>1</v>
      </c>
      <c r="AL8" s="97">
        <v>0</v>
      </c>
      <c r="AM8" s="98"/>
      <c r="AN8" s="98"/>
      <c r="AO8" s="98"/>
      <c r="AP8" s="98"/>
      <c r="AQ8" s="97">
        <v>1</v>
      </c>
      <c r="AR8" s="97">
        <v>1</v>
      </c>
      <c r="AS8" s="98"/>
      <c r="AT8" s="98"/>
      <c r="AU8" s="97">
        <v>1</v>
      </c>
      <c r="AV8" s="97">
        <v>1</v>
      </c>
      <c r="AW8" s="97">
        <v>0</v>
      </c>
      <c r="AX8" s="97">
        <v>0</v>
      </c>
      <c r="AY8" s="97">
        <v>0</v>
      </c>
      <c r="AZ8" s="97">
        <v>0</v>
      </c>
      <c r="BA8" s="97">
        <v>0</v>
      </c>
      <c r="BB8" s="97">
        <v>0</v>
      </c>
      <c r="BC8" s="97">
        <v>7</v>
      </c>
      <c r="BD8" s="99">
        <v>1</v>
      </c>
      <c r="BE8" s="99">
        <v>2</v>
      </c>
      <c r="BF8" s="39"/>
      <c r="BG8" s="97">
        <v>3</v>
      </c>
      <c r="BH8" s="191" t="s">
        <v>84</v>
      </c>
      <c r="BK8" s="136">
        <v>5</v>
      </c>
      <c r="BL8" s="96">
        <v>80011</v>
      </c>
      <c r="BM8" s="97">
        <v>0</v>
      </c>
      <c r="BN8" s="97">
        <v>2</v>
      </c>
      <c r="BO8" s="104"/>
      <c r="BP8" s="97">
        <v>2</v>
      </c>
      <c r="BQ8" s="97">
        <v>1</v>
      </c>
      <c r="BR8" s="97">
        <v>0</v>
      </c>
      <c r="BS8" s="97">
        <v>0</v>
      </c>
      <c r="BT8" s="97">
        <v>0</v>
      </c>
      <c r="BU8" s="97">
        <v>0</v>
      </c>
      <c r="BV8" s="104"/>
      <c r="BW8" s="104"/>
      <c r="BX8" s="97">
        <v>0</v>
      </c>
      <c r="BY8" s="104"/>
      <c r="BZ8" s="97">
        <v>2</v>
      </c>
      <c r="CA8" s="104"/>
      <c r="CB8" s="97">
        <v>0</v>
      </c>
      <c r="CC8" s="97">
        <v>7</v>
      </c>
      <c r="CD8" s="99">
        <v>2</v>
      </c>
      <c r="CE8" s="97">
        <v>2</v>
      </c>
      <c r="CF8" s="97">
        <v>3</v>
      </c>
      <c r="CG8" s="196" t="s">
        <v>100</v>
      </c>
      <c r="CJ8" s="136">
        <v>5</v>
      </c>
      <c r="CK8" s="96">
        <v>90019</v>
      </c>
      <c r="CL8" s="97">
        <v>0</v>
      </c>
      <c r="CM8" s="97">
        <v>0</v>
      </c>
      <c r="CN8" s="97">
        <v>0</v>
      </c>
      <c r="CO8" s="97">
        <v>0</v>
      </c>
      <c r="CP8" s="97">
        <v>1</v>
      </c>
      <c r="CQ8" s="97">
        <v>0</v>
      </c>
      <c r="CR8" s="97">
        <v>0</v>
      </c>
      <c r="CS8" s="97">
        <v>1</v>
      </c>
      <c r="CT8" s="97">
        <v>1</v>
      </c>
      <c r="CU8" s="98"/>
      <c r="CV8" s="97">
        <v>0</v>
      </c>
      <c r="CW8" s="97">
        <v>1</v>
      </c>
      <c r="CX8" s="97">
        <v>0</v>
      </c>
      <c r="CY8" s="97">
        <v>2</v>
      </c>
      <c r="CZ8" s="97">
        <v>0</v>
      </c>
      <c r="DA8" s="97">
        <v>0</v>
      </c>
      <c r="DB8" s="97">
        <v>1</v>
      </c>
      <c r="DC8" s="97">
        <v>1</v>
      </c>
      <c r="DD8" s="97">
        <v>1</v>
      </c>
      <c r="DE8" s="97">
        <v>1</v>
      </c>
      <c r="DF8" s="97">
        <v>0</v>
      </c>
      <c r="DG8" s="97">
        <v>0</v>
      </c>
      <c r="DH8" s="97">
        <v>10</v>
      </c>
      <c r="DI8" s="99">
        <v>2</v>
      </c>
      <c r="DJ8" s="99">
        <v>2</v>
      </c>
      <c r="DK8" s="97" t="s">
        <v>171</v>
      </c>
      <c r="DL8" s="97" t="s">
        <v>178</v>
      </c>
      <c r="DM8" s="97">
        <v>3</v>
      </c>
      <c r="DN8" s="14" t="s">
        <v>132</v>
      </c>
    </row>
    <row r="9" spans="1:118" x14ac:dyDescent="0.25">
      <c r="A9" s="132">
        <v>6</v>
      </c>
      <c r="B9" s="133">
        <v>60004</v>
      </c>
      <c r="C9" s="134">
        <v>1</v>
      </c>
      <c r="D9" s="134">
        <v>1</v>
      </c>
      <c r="E9" s="134">
        <v>0</v>
      </c>
      <c r="F9" s="134">
        <v>1</v>
      </c>
      <c r="G9" s="134">
        <v>0</v>
      </c>
      <c r="H9" s="134">
        <v>2</v>
      </c>
      <c r="I9" s="134">
        <v>0</v>
      </c>
      <c r="J9" s="134">
        <v>0</v>
      </c>
      <c r="K9" s="134">
        <v>1</v>
      </c>
      <c r="L9" s="134">
        <v>1</v>
      </c>
      <c r="M9" s="134">
        <v>0</v>
      </c>
      <c r="N9" s="134">
        <v>1</v>
      </c>
      <c r="O9" s="134">
        <v>0</v>
      </c>
      <c r="P9" s="134">
        <v>2</v>
      </c>
      <c r="Q9" s="134">
        <v>0</v>
      </c>
      <c r="R9" s="134">
        <v>0</v>
      </c>
      <c r="S9" s="134">
        <v>1</v>
      </c>
      <c r="T9" s="134">
        <v>1</v>
      </c>
      <c r="U9" s="134">
        <v>1</v>
      </c>
      <c r="V9" s="134">
        <v>1</v>
      </c>
      <c r="W9" s="134">
        <v>14</v>
      </c>
      <c r="X9" s="135">
        <v>1</v>
      </c>
      <c r="Y9" s="135">
        <v>3</v>
      </c>
      <c r="Z9" s="134" t="s">
        <v>171</v>
      </c>
      <c r="AA9" s="134" t="s">
        <v>178</v>
      </c>
      <c r="AB9" s="134">
        <v>4</v>
      </c>
      <c r="AC9" s="44" t="s">
        <v>56</v>
      </c>
      <c r="AF9" s="136">
        <v>6</v>
      </c>
      <c r="AG9" s="96">
        <v>70004</v>
      </c>
      <c r="AH9" s="97">
        <v>0</v>
      </c>
      <c r="AI9" s="97">
        <v>0</v>
      </c>
      <c r="AJ9" s="97">
        <v>1</v>
      </c>
      <c r="AK9" s="97">
        <v>0</v>
      </c>
      <c r="AL9" s="97">
        <v>0</v>
      </c>
      <c r="AM9" s="97">
        <v>0</v>
      </c>
      <c r="AN9" s="97">
        <v>0</v>
      </c>
      <c r="AO9" s="98"/>
      <c r="AP9" s="97">
        <v>0</v>
      </c>
      <c r="AQ9" s="97">
        <v>0</v>
      </c>
      <c r="AR9" s="97">
        <v>1</v>
      </c>
      <c r="AS9" s="97">
        <v>0</v>
      </c>
      <c r="AT9" s="97">
        <v>1</v>
      </c>
      <c r="AU9" s="97">
        <v>0</v>
      </c>
      <c r="AV9" s="97">
        <v>2</v>
      </c>
      <c r="AW9" s="97">
        <v>0</v>
      </c>
      <c r="AX9" s="97">
        <v>0</v>
      </c>
      <c r="AY9" s="97">
        <v>0</v>
      </c>
      <c r="AZ9" s="97">
        <v>1</v>
      </c>
      <c r="BA9" s="97">
        <v>2</v>
      </c>
      <c r="BB9" s="97">
        <v>2</v>
      </c>
      <c r="BC9" s="97">
        <v>10</v>
      </c>
      <c r="BD9" s="99">
        <v>1</v>
      </c>
      <c r="BE9" s="99">
        <v>2</v>
      </c>
      <c r="BF9" s="39"/>
      <c r="BG9" s="97">
        <v>3</v>
      </c>
      <c r="BH9" s="191" t="s">
        <v>71</v>
      </c>
      <c r="BK9" s="136">
        <v>6</v>
      </c>
      <c r="BL9" s="96">
        <v>80021</v>
      </c>
      <c r="BM9" s="97">
        <v>0</v>
      </c>
      <c r="BN9" s="97">
        <v>1</v>
      </c>
      <c r="BO9" s="97">
        <v>0</v>
      </c>
      <c r="BP9" s="97">
        <v>1</v>
      </c>
      <c r="BQ9" s="97">
        <v>1</v>
      </c>
      <c r="BR9" s="97">
        <v>1</v>
      </c>
      <c r="BS9" s="97">
        <v>0</v>
      </c>
      <c r="BT9" s="97">
        <v>0</v>
      </c>
      <c r="BU9" s="97">
        <v>0</v>
      </c>
      <c r="BV9" s="97">
        <v>1</v>
      </c>
      <c r="BW9" s="97">
        <v>0</v>
      </c>
      <c r="BX9" s="97">
        <v>1</v>
      </c>
      <c r="BY9" s="104"/>
      <c r="BZ9" s="97">
        <v>1</v>
      </c>
      <c r="CA9" s="97">
        <v>0</v>
      </c>
      <c r="CB9" s="97">
        <v>0</v>
      </c>
      <c r="CC9" s="97">
        <v>7</v>
      </c>
      <c r="CD9" s="99">
        <v>1</v>
      </c>
      <c r="CE9" s="97">
        <v>2</v>
      </c>
      <c r="CF9" s="97">
        <v>3</v>
      </c>
      <c r="CG9" s="196" t="s">
        <v>103</v>
      </c>
      <c r="CJ9" s="136">
        <v>6</v>
      </c>
      <c r="CK9" s="96">
        <v>90008</v>
      </c>
      <c r="CL9" s="97">
        <v>0</v>
      </c>
      <c r="CM9" s="97">
        <v>0</v>
      </c>
      <c r="CN9" s="97">
        <v>1</v>
      </c>
      <c r="CO9" s="97">
        <v>2</v>
      </c>
      <c r="CP9" s="97">
        <v>1</v>
      </c>
      <c r="CQ9" s="97">
        <v>1</v>
      </c>
      <c r="CR9" s="97">
        <v>0</v>
      </c>
      <c r="CS9" s="97">
        <v>2</v>
      </c>
      <c r="CT9" s="97">
        <v>0</v>
      </c>
      <c r="CU9" s="97">
        <v>0</v>
      </c>
      <c r="CV9" s="97">
        <v>1</v>
      </c>
      <c r="CW9" s="97">
        <v>1</v>
      </c>
      <c r="CX9" s="97">
        <v>0</v>
      </c>
      <c r="CY9" s="97">
        <v>0</v>
      </c>
      <c r="CZ9" s="97">
        <v>0</v>
      </c>
      <c r="DA9" s="97">
        <v>0</v>
      </c>
      <c r="DB9" s="97">
        <v>1</v>
      </c>
      <c r="DC9" s="97">
        <v>0</v>
      </c>
      <c r="DD9" s="97">
        <v>1</v>
      </c>
      <c r="DE9" s="97">
        <v>1</v>
      </c>
      <c r="DF9" s="97">
        <v>0</v>
      </c>
      <c r="DG9" s="97">
        <v>0</v>
      </c>
      <c r="DH9" s="97">
        <v>12</v>
      </c>
      <c r="DI9" s="99">
        <v>2</v>
      </c>
      <c r="DJ9" s="99">
        <v>2</v>
      </c>
      <c r="DK9" s="97" t="s">
        <v>171</v>
      </c>
      <c r="DL9" s="97" t="s">
        <v>178</v>
      </c>
      <c r="DM9" s="97">
        <v>4</v>
      </c>
      <c r="DN9" s="14" t="s">
        <v>121</v>
      </c>
    </row>
    <row r="10" spans="1:118" ht="15.75" thickBot="1" x14ac:dyDescent="0.3">
      <c r="A10" s="136">
        <v>7</v>
      </c>
      <c r="B10" s="96">
        <v>60009</v>
      </c>
      <c r="C10" s="97">
        <v>1</v>
      </c>
      <c r="D10" s="97">
        <v>0</v>
      </c>
      <c r="E10" s="97">
        <v>0</v>
      </c>
      <c r="F10" s="97">
        <v>1</v>
      </c>
      <c r="G10" s="97">
        <v>0</v>
      </c>
      <c r="H10" s="97">
        <v>2</v>
      </c>
      <c r="I10" s="97">
        <v>0</v>
      </c>
      <c r="J10" s="97">
        <v>0</v>
      </c>
      <c r="K10" s="97">
        <v>1</v>
      </c>
      <c r="L10" s="97">
        <v>1</v>
      </c>
      <c r="M10" s="97">
        <v>1</v>
      </c>
      <c r="N10" s="97">
        <v>0</v>
      </c>
      <c r="O10" s="97">
        <v>0</v>
      </c>
      <c r="P10" s="97">
        <v>1</v>
      </c>
      <c r="Q10" s="97">
        <v>1</v>
      </c>
      <c r="R10" s="97">
        <v>0</v>
      </c>
      <c r="S10" s="97">
        <v>1</v>
      </c>
      <c r="T10" s="97">
        <v>1</v>
      </c>
      <c r="U10" s="97">
        <v>1</v>
      </c>
      <c r="V10" s="97">
        <v>1</v>
      </c>
      <c r="W10" s="97">
        <v>13</v>
      </c>
      <c r="X10" s="99">
        <v>1</v>
      </c>
      <c r="Y10" s="99">
        <v>3</v>
      </c>
      <c r="Z10" s="97" t="s">
        <v>171</v>
      </c>
      <c r="AA10" s="97" t="s">
        <v>179</v>
      </c>
      <c r="AB10" s="97">
        <v>4</v>
      </c>
      <c r="AC10" s="14" t="s">
        <v>61</v>
      </c>
      <c r="AF10" s="136">
        <v>7</v>
      </c>
      <c r="AG10" s="96">
        <v>70013</v>
      </c>
      <c r="AH10" s="97">
        <v>1</v>
      </c>
      <c r="AI10" s="97">
        <v>0</v>
      </c>
      <c r="AJ10" s="97">
        <v>1</v>
      </c>
      <c r="AK10" s="97">
        <v>0</v>
      </c>
      <c r="AL10" s="97">
        <v>0</v>
      </c>
      <c r="AM10" s="98"/>
      <c r="AN10" s="98"/>
      <c r="AO10" s="97">
        <v>1</v>
      </c>
      <c r="AP10" s="97">
        <v>0</v>
      </c>
      <c r="AQ10" s="97">
        <v>1</v>
      </c>
      <c r="AR10" s="97">
        <v>0</v>
      </c>
      <c r="AS10" s="98"/>
      <c r="AT10" s="98"/>
      <c r="AU10" s="97">
        <v>0</v>
      </c>
      <c r="AV10" s="97">
        <v>2</v>
      </c>
      <c r="AW10" s="98"/>
      <c r="AX10" s="97">
        <v>0</v>
      </c>
      <c r="AY10" s="98"/>
      <c r="AZ10" s="97">
        <v>0</v>
      </c>
      <c r="BA10" s="97">
        <v>2</v>
      </c>
      <c r="BB10" s="97">
        <v>2</v>
      </c>
      <c r="BC10" s="97">
        <v>10</v>
      </c>
      <c r="BD10" s="99">
        <v>1</v>
      </c>
      <c r="BE10" s="99">
        <v>2</v>
      </c>
      <c r="BF10" s="39"/>
      <c r="BG10" s="97">
        <v>5</v>
      </c>
      <c r="BH10" s="191" t="s">
        <v>79</v>
      </c>
      <c r="BK10" s="136">
        <v>7</v>
      </c>
      <c r="BL10" s="96">
        <v>80030</v>
      </c>
      <c r="BM10" s="97">
        <v>0</v>
      </c>
      <c r="BN10" s="97">
        <v>2</v>
      </c>
      <c r="BO10" s="97">
        <v>0</v>
      </c>
      <c r="BP10" s="97">
        <v>1</v>
      </c>
      <c r="BQ10" s="97">
        <v>1</v>
      </c>
      <c r="BR10" s="97">
        <v>0</v>
      </c>
      <c r="BS10" s="104"/>
      <c r="BT10" s="97">
        <v>0</v>
      </c>
      <c r="BU10" s="97">
        <v>2</v>
      </c>
      <c r="BV10" s="97">
        <v>0</v>
      </c>
      <c r="BW10" s="97">
        <v>0</v>
      </c>
      <c r="BX10" s="97">
        <v>0</v>
      </c>
      <c r="BY10" s="104"/>
      <c r="BZ10" s="97">
        <v>1</v>
      </c>
      <c r="CA10" s="104"/>
      <c r="CB10" s="104"/>
      <c r="CC10" s="97">
        <v>7</v>
      </c>
      <c r="CD10" s="99">
        <v>1</v>
      </c>
      <c r="CE10" s="97">
        <v>2</v>
      </c>
      <c r="CF10" s="97">
        <v>3</v>
      </c>
      <c r="CG10" s="196" t="s">
        <v>112</v>
      </c>
      <c r="CJ10" s="137">
        <v>7</v>
      </c>
      <c r="CK10" s="138">
        <v>90020</v>
      </c>
      <c r="CL10" s="139">
        <v>1</v>
      </c>
      <c r="CM10" s="145"/>
      <c r="CN10" s="139">
        <v>1</v>
      </c>
      <c r="CO10" s="139">
        <v>2</v>
      </c>
      <c r="CP10" s="145"/>
      <c r="CQ10" s="139">
        <v>1</v>
      </c>
      <c r="CR10" s="139">
        <v>0</v>
      </c>
      <c r="CS10" s="145"/>
      <c r="CT10" s="139">
        <v>1</v>
      </c>
      <c r="CU10" s="139">
        <v>1</v>
      </c>
      <c r="CV10" s="139">
        <v>1</v>
      </c>
      <c r="CW10" s="139">
        <v>1</v>
      </c>
      <c r="CX10" s="139">
        <v>1</v>
      </c>
      <c r="CY10" s="139">
        <v>0</v>
      </c>
      <c r="CZ10" s="145"/>
      <c r="DA10" s="139">
        <v>0</v>
      </c>
      <c r="DB10" s="139">
        <v>1</v>
      </c>
      <c r="DC10" s="145"/>
      <c r="DD10" s="139">
        <v>0</v>
      </c>
      <c r="DE10" s="145"/>
      <c r="DF10" s="139">
        <v>1</v>
      </c>
      <c r="DG10" s="145"/>
      <c r="DH10" s="139">
        <v>12</v>
      </c>
      <c r="DI10" s="141">
        <v>1</v>
      </c>
      <c r="DJ10" s="141">
        <v>2</v>
      </c>
      <c r="DK10" s="139" t="s">
        <v>171</v>
      </c>
      <c r="DL10" s="139" t="s">
        <v>179</v>
      </c>
      <c r="DM10" s="139">
        <v>3</v>
      </c>
      <c r="DN10" s="142" t="s">
        <v>133</v>
      </c>
    </row>
    <row r="11" spans="1:118" x14ac:dyDescent="0.25">
      <c r="A11" s="136">
        <v>8</v>
      </c>
      <c r="B11" s="96">
        <v>60012</v>
      </c>
      <c r="C11" s="97">
        <v>1</v>
      </c>
      <c r="D11" s="97">
        <v>1</v>
      </c>
      <c r="E11" s="97">
        <v>0</v>
      </c>
      <c r="F11" s="97">
        <v>1</v>
      </c>
      <c r="G11" s="97">
        <v>1</v>
      </c>
      <c r="H11" s="97">
        <v>2</v>
      </c>
      <c r="I11" s="97">
        <v>1</v>
      </c>
      <c r="J11" s="97">
        <v>0</v>
      </c>
      <c r="K11" s="97">
        <v>1</v>
      </c>
      <c r="L11" s="98">
        <v>0</v>
      </c>
      <c r="M11" s="97">
        <v>2</v>
      </c>
      <c r="N11" s="97">
        <v>0</v>
      </c>
      <c r="O11" s="97">
        <v>0</v>
      </c>
      <c r="P11" s="97">
        <v>1</v>
      </c>
      <c r="Q11" s="97">
        <v>2</v>
      </c>
      <c r="R11" s="97">
        <v>0</v>
      </c>
      <c r="S11" s="97">
        <v>1</v>
      </c>
      <c r="T11" s="97">
        <v>1</v>
      </c>
      <c r="U11" s="97">
        <v>1</v>
      </c>
      <c r="V11" s="97">
        <v>1</v>
      </c>
      <c r="W11" s="97">
        <v>17</v>
      </c>
      <c r="X11" s="99">
        <v>1</v>
      </c>
      <c r="Y11" s="99">
        <v>3</v>
      </c>
      <c r="Z11" s="97" t="s">
        <v>171</v>
      </c>
      <c r="AA11" s="97" t="s">
        <v>179</v>
      </c>
      <c r="AB11" s="97">
        <v>4</v>
      </c>
      <c r="AC11" s="14" t="s">
        <v>64</v>
      </c>
      <c r="AF11" s="136">
        <v>8</v>
      </c>
      <c r="AG11" s="96">
        <v>70022</v>
      </c>
      <c r="AH11" s="98"/>
      <c r="AI11" s="98"/>
      <c r="AJ11" s="98"/>
      <c r="AK11" s="97">
        <v>1</v>
      </c>
      <c r="AL11" s="98"/>
      <c r="AM11" s="98"/>
      <c r="AN11" s="98"/>
      <c r="AO11" s="98"/>
      <c r="AP11" s="98"/>
      <c r="AQ11" s="97">
        <v>0</v>
      </c>
      <c r="AR11" s="97">
        <v>0</v>
      </c>
      <c r="AS11" s="98"/>
      <c r="AT11" s="98"/>
      <c r="AU11" s="97">
        <v>1</v>
      </c>
      <c r="AV11" s="97">
        <v>2</v>
      </c>
      <c r="AW11" s="97">
        <v>0</v>
      </c>
      <c r="AX11" s="97">
        <v>1</v>
      </c>
      <c r="AY11" s="98"/>
      <c r="AZ11" s="97">
        <v>1</v>
      </c>
      <c r="BA11" s="97">
        <v>2</v>
      </c>
      <c r="BB11" s="97">
        <v>2</v>
      </c>
      <c r="BC11" s="97">
        <v>10</v>
      </c>
      <c r="BD11" s="99">
        <v>2</v>
      </c>
      <c r="BE11" s="100">
        <v>2</v>
      </c>
      <c r="BF11" s="39"/>
      <c r="BG11" s="101">
        <v>2</v>
      </c>
      <c r="BH11" s="191" t="s">
        <v>88</v>
      </c>
      <c r="BK11" s="136">
        <v>8</v>
      </c>
      <c r="BL11" s="96">
        <v>80031</v>
      </c>
      <c r="BM11" s="97">
        <v>1</v>
      </c>
      <c r="BN11" s="97">
        <v>1</v>
      </c>
      <c r="BO11" s="104"/>
      <c r="BP11" s="97">
        <v>0</v>
      </c>
      <c r="BQ11" s="97">
        <v>2</v>
      </c>
      <c r="BR11" s="97">
        <v>0</v>
      </c>
      <c r="BS11" s="97">
        <v>0</v>
      </c>
      <c r="BT11" s="97">
        <v>0</v>
      </c>
      <c r="BU11" s="97">
        <v>0</v>
      </c>
      <c r="BV11" s="97">
        <v>0</v>
      </c>
      <c r="BW11" s="104"/>
      <c r="BX11" s="97">
        <v>1</v>
      </c>
      <c r="BY11" s="97">
        <v>2</v>
      </c>
      <c r="BZ11" s="97">
        <v>0</v>
      </c>
      <c r="CA11" s="97">
        <v>0</v>
      </c>
      <c r="CB11" s="97">
        <v>0</v>
      </c>
      <c r="CC11" s="97">
        <v>7</v>
      </c>
      <c r="CD11" s="99">
        <v>2</v>
      </c>
      <c r="CE11" s="97">
        <v>2</v>
      </c>
      <c r="CF11" s="97">
        <v>4</v>
      </c>
      <c r="CG11" s="196" t="s">
        <v>276</v>
      </c>
      <c r="CJ11" s="132">
        <v>8</v>
      </c>
      <c r="CK11" s="133">
        <v>90012</v>
      </c>
      <c r="CL11" s="134">
        <v>2</v>
      </c>
      <c r="CM11" s="134">
        <v>1</v>
      </c>
      <c r="CN11" s="134">
        <v>1</v>
      </c>
      <c r="CO11" s="134">
        <v>0</v>
      </c>
      <c r="CP11" s="134">
        <v>1</v>
      </c>
      <c r="CQ11" s="134">
        <v>2</v>
      </c>
      <c r="CR11" s="134">
        <v>0</v>
      </c>
      <c r="CS11" s="144"/>
      <c r="CT11" s="134">
        <v>1</v>
      </c>
      <c r="CU11" s="134">
        <v>1</v>
      </c>
      <c r="CV11" s="134">
        <v>0</v>
      </c>
      <c r="CW11" s="134">
        <v>0</v>
      </c>
      <c r="CX11" s="134">
        <v>0</v>
      </c>
      <c r="CY11" s="134">
        <v>1</v>
      </c>
      <c r="CZ11" s="144"/>
      <c r="DA11" s="134">
        <v>0</v>
      </c>
      <c r="DB11" s="134">
        <v>1</v>
      </c>
      <c r="DC11" s="144"/>
      <c r="DD11" s="134">
        <v>0</v>
      </c>
      <c r="DE11" s="134">
        <v>2</v>
      </c>
      <c r="DF11" s="134">
        <v>0</v>
      </c>
      <c r="DG11" s="134">
        <v>0</v>
      </c>
      <c r="DH11" s="134">
        <v>13</v>
      </c>
      <c r="DI11" s="135">
        <v>1</v>
      </c>
      <c r="DJ11" s="135">
        <v>3</v>
      </c>
      <c r="DK11" s="134" t="s">
        <v>171</v>
      </c>
      <c r="DL11" s="134" t="s">
        <v>178</v>
      </c>
      <c r="DM11" s="134">
        <v>4</v>
      </c>
      <c r="DN11" s="44" t="s">
        <v>125</v>
      </c>
    </row>
    <row r="12" spans="1:118" x14ac:dyDescent="0.25">
      <c r="A12" s="136">
        <v>9</v>
      </c>
      <c r="B12" s="96">
        <v>60013</v>
      </c>
      <c r="C12" s="97">
        <v>1</v>
      </c>
      <c r="D12" s="97">
        <v>2</v>
      </c>
      <c r="E12" s="97">
        <v>0</v>
      </c>
      <c r="F12" s="97">
        <v>0</v>
      </c>
      <c r="G12" s="97">
        <v>0</v>
      </c>
      <c r="H12" s="97">
        <v>1</v>
      </c>
      <c r="I12" s="98">
        <v>0</v>
      </c>
      <c r="J12" s="97">
        <v>1</v>
      </c>
      <c r="K12" s="97">
        <v>1</v>
      </c>
      <c r="L12" s="98">
        <v>0</v>
      </c>
      <c r="M12" s="97">
        <v>2</v>
      </c>
      <c r="N12" s="97">
        <v>1</v>
      </c>
      <c r="O12" s="98">
        <v>0</v>
      </c>
      <c r="P12" s="97">
        <v>2</v>
      </c>
      <c r="Q12" s="97">
        <v>1</v>
      </c>
      <c r="R12" s="97">
        <v>2</v>
      </c>
      <c r="S12" s="98">
        <v>0</v>
      </c>
      <c r="T12" s="97">
        <v>1</v>
      </c>
      <c r="U12" s="97">
        <v>1</v>
      </c>
      <c r="V12" s="97">
        <v>1</v>
      </c>
      <c r="W12" s="97">
        <v>17</v>
      </c>
      <c r="X12" s="99">
        <v>2</v>
      </c>
      <c r="Y12" s="99">
        <v>3</v>
      </c>
      <c r="Z12" s="97" t="s">
        <v>171</v>
      </c>
      <c r="AA12" s="97" t="s">
        <v>178</v>
      </c>
      <c r="AB12" s="97">
        <v>4</v>
      </c>
      <c r="AC12" s="14" t="s">
        <v>65</v>
      </c>
      <c r="AF12" s="136">
        <v>9</v>
      </c>
      <c r="AG12" s="96">
        <v>70001</v>
      </c>
      <c r="AH12" s="97">
        <v>1</v>
      </c>
      <c r="AI12" s="98"/>
      <c r="AJ12" s="97">
        <v>1</v>
      </c>
      <c r="AK12" s="97">
        <v>0</v>
      </c>
      <c r="AL12" s="98"/>
      <c r="AM12" s="98"/>
      <c r="AN12" s="98"/>
      <c r="AO12" s="98"/>
      <c r="AP12" s="98"/>
      <c r="AQ12" s="97">
        <v>1</v>
      </c>
      <c r="AR12" s="97">
        <v>2</v>
      </c>
      <c r="AS12" s="98"/>
      <c r="AT12" s="98"/>
      <c r="AU12" s="97">
        <v>1</v>
      </c>
      <c r="AV12" s="97">
        <v>1</v>
      </c>
      <c r="AW12" s="97">
        <v>0</v>
      </c>
      <c r="AX12" s="97">
        <v>0</v>
      </c>
      <c r="AY12" s="98"/>
      <c r="AZ12" s="97">
        <v>0</v>
      </c>
      <c r="BA12" s="97">
        <v>2</v>
      </c>
      <c r="BB12" s="97">
        <v>2</v>
      </c>
      <c r="BC12" s="97">
        <v>11</v>
      </c>
      <c r="BD12" s="99">
        <v>1</v>
      </c>
      <c r="BE12" s="99">
        <v>2</v>
      </c>
      <c r="BF12" s="39"/>
      <c r="BG12" s="97">
        <v>3</v>
      </c>
      <c r="BH12" s="191" t="s">
        <v>68</v>
      </c>
      <c r="BK12" s="136">
        <v>9</v>
      </c>
      <c r="BL12" s="96">
        <v>80032</v>
      </c>
      <c r="BM12" s="97">
        <v>0</v>
      </c>
      <c r="BN12" s="97">
        <v>1</v>
      </c>
      <c r="BO12" s="97">
        <v>1</v>
      </c>
      <c r="BP12" s="97">
        <v>1</v>
      </c>
      <c r="BQ12" s="97">
        <v>2</v>
      </c>
      <c r="BR12" s="97">
        <v>0</v>
      </c>
      <c r="BS12" s="97">
        <v>0</v>
      </c>
      <c r="BT12" s="97">
        <v>0</v>
      </c>
      <c r="BU12" s="97">
        <v>0</v>
      </c>
      <c r="BV12" s="97">
        <v>0</v>
      </c>
      <c r="BW12" s="97">
        <v>1</v>
      </c>
      <c r="BX12" s="97">
        <v>1</v>
      </c>
      <c r="BY12" s="97">
        <v>0</v>
      </c>
      <c r="BZ12" s="97">
        <v>0</v>
      </c>
      <c r="CA12" s="97">
        <v>0</v>
      </c>
      <c r="CB12" s="97">
        <v>0</v>
      </c>
      <c r="CC12" s="97">
        <v>7</v>
      </c>
      <c r="CD12" s="99">
        <v>2</v>
      </c>
      <c r="CE12" s="97">
        <v>2</v>
      </c>
      <c r="CF12" s="97">
        <v>3</v>
      </c>
      <c r="CG12" s="196" t="s">
        <v>113</v>
      </c>
      <c r="CJ12" s="136">
        <v>9</v>
      </c>
      <c r="CK12" s="96">
        <v>90005</v>
      </c>
      <c r="CL12" s="97">
        <v>2</v>
      </c>
      <c r="CM12" s="97">
        <v>1</v>
      </c>
      <c r="CN12" s="97">
        <v>1</v>
      </c>
      <c r="CO12" s="97">
        <v>2</v>
      </c>
      <c r="CP12" s="97">
        <v>1</v>
      </c>
      <c r="CQ12" s="97">
        <v>1</v>
      </c>
      <c r="CR12" s="97">
        <v>0</v>
      </c>
      <c r="CS12" s="97">
        <v>1</v>
      </c>
      <c r="CT12" s="97">
        <v>0</v>
      </c>
      <c r="CU12" s="97">
        <v>0</v>
      </c>
      <c r="CV12" s="97">
        <v>0</v>
      </c>
      <c r="CW12" s="97">
        <v>0</v>
      </c>
      <c r="CX12" s="97">
        <v>0</v>
      </c>
      <c r="CY12" s="97">
        <v>0</v>
      </c>
      <c r="CZ12" s="97">
        <v>2</v>
      </c>
      <c r="DA12" s="97">
        <v>1</v>
      </c>
      <c r="DB12" s="98"/>
      <c r="DC12" s="97">
        <v>1</v>
      </c>
      <c r="DD12" s="97">
        <v>0</v>
      </c>
      <c r="DE12" s="97">
        <v>1</v>
      </c>
      <c r="DF12" s="97">
        <v>0</v>
      </c>
      <c r="DG12" s="97">
        <v>0</v>
      </c>
      <c r="DH12" s="97">
        <v>14</v>
      </c>
      <c r="DI12" s="99">
        <v>2</v>
      </c>
      <c r="DJ12" s="99">
        <v>3</v>
      </c>
      <c r="DK12" s="97" t="s">
        <v>171</v>
      </c>
      <c r="DL12" s="97" t="s">
        <v>178</v>
      </c>
      <c r="DM12" s="97">
        <v>5</v>
      </c>
      <c r="DN12" s="14" t="s">
        <v>118</v>
      </c>
    </row>
    <row r="13" spans="1:118" ht="15.75" thickBot="1" x14ac:dyDescent="0.3">
      <c r="A13" s="137">
        <v>10</v>
      </c>
      <c r="B13" s="138">
        <v>60015</v>
      </c>
      <c r="C13" s="139">
        <v>1</v>
      </c>
      <c r="D13" s="139">
        <v>1</v>
      </c>
      <c r="E13" s="139">
        <v>0</v>
      </c>
      <c r="F13" s="139">
        <v>1</v>
      </c>
      <c r="G13" s="139">
        <v>1</v>
      </c>
      <c r="H13" s="139">
        <v>2</v>
      </c>
      <c r="I13" s="139">
        <v>0</v>
      </c>
      <c r="J13" s="139">
        <v>0</v>
      </c>
      <c r="K13" s="139">
        <v>1</v>
      </c>
      <c r="L13" s="139">
        <v>1</v>
      </c>
      <c r="M13" s="139">
        <v>0</v>
      </c>
      <c r="N13" s="139">
        <v>0</v>
      </c>
      <c r="O13" s="139">
        <v>0</v>
      </c>
      <c r="P13" s="139">
        <v>0</v>
      </c>
      <c r="Q13" s="139">
        <v>1</v>
      </c>
      <c r="R13" s="139">
        <v>0</v>
      </c>
      <c r="S13" s="139">
        <v>1</v>
      </c>
      <c r="T13" s="139">
        <v>1</v>
      </c>
      <c r="U13" s="139">
        <v>1</v>
      </c>
      <c r="V13" s="139">
        <v>1</v>
      </c>
      <c r="W13" s="139">
        <v>13</v>
      </c>
      <c r="X13" s="141">
        <v>1</v>
      </c>
      <c r="Y13" s="141">
        <v>3</v>
      </c>
      <c r="Z13" s="139" t="s">
        <v>171</v>
      </c>
      <c r="AA13" s="139" t="s">
        <v>178</v>
      </c>
      <c r="AB13" s="139">
        <v>5</v>
      </c>
      <c r="AC13" s="142" t="s">
        <v>50</v>
      </c>
      <c r="AF13" s="136">
        <v>10</v>
      </c>
      <c r="AG13" s="96">
        <v>70015</v>
      </c>
      <c r="AH13" s="97">
        <v>1</v>
      </c>
      <c r="AI13" s="97">
        <v>0</v>
      </c>
      <c r="AJ13" s="97">
        <v>1</v>
      </c>
      <c r="AK13" s="97">
        <v>0</v>
      </c>
      <c r="AL13" s="97">
        <v>0</v>
      </c>
      <c r="AM13" s="98"/>
      <c r="AN13" s="97">
        <v>0</v>
      </c>
      <c r="AO13" s="97">
        <v>0</v>
      </c>
      <c r="AP13" s="97">
        <v>0</v>
      </c>
      <c r="AQ13" s="97">
        <v>1</v>
      </c>
      <c r="AR13" s="97">
        <v>2</v>
      </c>
      <c r="AS13" s="97">
        <v>1</v>
      </c>
      <c r="AT13" s="98"/>
      <c r="AU13" s="97">
        <v>0</v>
      </c>
      <c r="AV13" s="97">
        <v>2</v>
      </c>
      <c r="AW13" s="97">
        <v>0</v>
      </c>
      <c r="AX13" s="97">
        <v>0</v>
      </c>
      <c r="AY13" s="98"/>
      <c r="AZ13" s="97">
        <v>0</v>
      </c>
      <c r="BA13" s="97">
        <v>2</v>
      </c>
      <c r="BB13" s="97">
        <v>1</v>
      </c>
      <c r="BC13" s="97">
        <v>11</v>
      </c>
      <c r="BD13" s="99">
        <v>1</v>
      </c>
      <c r="BE13" s="99">
        <v>2</v>
      </c>
      <c r="BF13" s="39"/>
      <c r="BG13" s="97">
        <v>4</v>
      </c>
      <c r="BH13" s="191" t="s">
        <v>81</v>
      </c>
      <c r="BK13" s="136">
        <v>10</v>
      </c>
      <c r="BL13" s="96">
        <v>80001</v>
      </c>
      <c r="BM13" s="97">
        <v>0</v>
      </c>
      <c r="BN13" s="97">
        <v>1</v>
      </c>
      <c r="BO13" s="97">
        <v>0</v>
      </c>
      <c r="BP13" s="97">
        <v>2</v>
      </c>
      <c r="BQ13" s="97">
        <v>1</v>
      </c>
      <c r="BR13" s="97">
        <v>0</v>
      </c>
      <c r="BS13" s="97">
        <v>0</v>
      </c>
      <c r="BT13" s="97">
        <v>0</v>
      </c>
      <c r="BU13" s="97">
        <v>1</v>
      </c>
      <c r="BV13" s="97">
        <v>0</v>
      </c>
      <c r="BW13" s="97">
        <v>0</v>
      </c>
      <c r="BX13" s="97">
        <v>0</v>
      </c>
      <c r="BY13" s="97">
        <v>0</v>
      </c>
      <c r="BZ13" s="97">
        <v>2</v>
      </c>
      <c r="CA13" s="97">
        <v>0</v>
      </c>
      <c r="CB13" s="97">
        <v>1</v>
      </c>
      <c r="CC13" s="97">
        <v>8</v>
      </c>
      <c r="CD13" s="99">
        <v>1</v>
      </c>
      <c r="CE13" s="97">
        <v>2</v>
      </c>
      <c r="CF13" s="97">
        <v>4</v>
      </c>
      <c r="CG13" s="197" t="s">
        <v>90</v>
      </c>
      <c r="CJ13" s="136">
        <v>10</v>
      </c>
      <c r="CK13" s="96">
        <v>90009</v>
      </c>
      <c r="CL13" s="97">
        <v>1</v>
      </c>
      <c r="CM13" s="97">
        <v>1</v>
      </c>
      <c r="CN13" s="97">
        <v>1</v>
      </c>
      <c r="CO13" s="97">
        <v>1</v>
      </c>
      <c r="CP13" s="98"/>
      <c r="CQ13" s="97">
        <v>1</v>
      </c>
      <c r="CR13" s="97">
        <v>0</v>
      </c>
      <c r="CS13" s="98"/>
      <c r="CT13" s="97">
        <v>0</v>
      </c>
      <c r="CU13" s="97">
        <v>1</v>
      </c>
      <c r="CV13" s="97">
        <v>0</v>
      </c>
      <c r="CW13" s="97">
        <v>1</v>
      </c>
      <c r="CX13" s="97">
        <v>0</v>
      </c>
      <c r="CY13" s="97">
        <v>2</v>
      </c>
      <c r="CZ13" s="97">
        <v>0</v>
      </c>
      <c r="DA13" s="97">
        <v>1</v>
      </c>
      <c r="DB13" s="97">
        <v>1</v>
      </c>
      <c r="DC13" s="97">
        <v>0</v>
      </c>
      <c r="DD13" s="97">
        <v>0</v>
      </c>
      <c r="DE13" s="97">
        <v>2</v>
      </c>
      <c r="DF13" s="97">
        <v>1</v>
      </c>
      <c r="DG13" s="97">
        <v>0</v>
      </c>
      <c r="DH13" s="97">
        <v>14</v>
      </c>
      <c r="DI13" s="99">
        <v>1</v>
      </c>
      <c r="DJ13" s="99">
        <v>3</v>
      </c>
      <c r="DK13" s="97" t="s">
        <v>171</v>
      </c>
      <c r="DL13" s="97" t="s">
        <v>179</v>
      </c>
      <c r="DM13" s="97">
        <v>4</v>
      </c>
      <c r="DN13" s="14" t="s">
        <v>122</v>
      </c>
    </row>
    <row r="14" spans="1:118" x14ac:dyDescent="0.25">
      <c r="A14" s="132">
        <v>11</v>
      </c>
      <c r="B14" s="133">
        <v>60001</v>
      </c>
      <c r="C14" s="134">
        <v>1</v>
      </c>
      <c r="D14" s="134">
        <v>1</v>
      </c>
      <c r="E14" s="134">
        <v>2</v>
      </c>
      <c r="F14" s="134">
        <v>0</v>
      </c>
      <c r="G14" s="134">
        <v>0</v>
      </c>
      <c r="H14" s="134">
        <v>2</v>
      </c>
      <c r="I14" s="134">
        <v>0</v>
      </c>
      <c r="J14" s="134">
        <v>1</v>
      </c>
      <c r="K14" s="134">
        <v>1</v>
      </c>
      <c r="L14" s="134">
        <v>0</v>
      </c>
      <c r="M14" s="134">
        <v>2</v>
      </c>
      <c r="N14" s="134">
        <v>0</v>
      </c>
      <c r="O14" s="134">
        <v>1</v>
      </c>
      <c r="P14" s="134">
        <v>2</v>
      </c>
      <c r="Q14" s="134">
        <v>1</v>
      </c>
      <c r="R14" s="134">
        <v>0</v>
      </c>
      <c r="S14" s="134">
        <v>2</v>
      </c>
      <c r="T14" s="134">
        <v>1</v>
      </c>
      <c r="U14" s="134">
        <v>1</v>
      </c>
      <c r="V14" s="134">
        <v>1</v>
      </c>
      <c r="W14" s="134">
        <v>19</v>
      </c>
      <c r="X14" s="135">
        <v>1</v>
      </c>
      <c r="Y14" s="135">
        <v>4</v>
      </c>
      <c r="Z14" s="134" t="s">
        <v>171</v>
      </c>
      <c r="AA14" s="134" t="s">
        <v>178</v>
      </c>
      <c r="AB14" s="134">
        <v>5</v>
      </c>
      <c r="AC14" s="44" t="s">
        <v>53</v>
      </c>
      <c r="AF14" s="136">
        <v>11</v>
      </c>
      <c r="AG14" s="96">
        <v>70005</v>
      </c>
      <c r="AH14" s="97">
        <v>1</v>
      </c>
      <c r="AI14" s="97">
        <v>0</v>
      </c>
      <c r="AJ14" s="97">
        <v>1</v>
      </c>
      <c r="AK14" s="97">
        <v>1</v>
      </c>
      <c r="AL14" s="97">
        <v>0</v>
      </c>
      <c r="AM14" s="98"/>
      <c r="AN14" s="98"/>
      <c r="AO14" s="98"/>
      <c r="AP14" s="97">
        <v>0</v>
      </c>
      <c r="AQ14" s="97">
        <v>1</v>
      </c>
      <c r="AR14" s="97">
        <v>0</v>
      </c>
      <c r="AS14" s="98"/>
      <c r="AT14" s="98"/>
      <c r="AU14" s="97">
        <v>0</v>
      </c>
      <c r="AV14" s="97">
        <v>1</v>
      </c>
      <c r="AW14" s="97">
        <v>0</v>
      </c>
      <c r="AX14" s="97">
        <v>1</v>
      </c>
      <c r="AY14" s="97">
        <v>0</v>
      </c>
      <c r="AZ14" s="97">
        <v>1</v>
      </c>
      <c r="BA14" s="97">
        <v>2</v>
      </c>
      <c r="BB14" s="97">
        <v>2</v>
      </c>
      <c r="BC14" s="97">
        <v>11</v>
      </c>
      <c r="BD14" s="99">
        <v>2</v>
      </c>
      <c r="BE14" s="99">
        <v>2</v>
      </c>
      <c r="BF14" s="39"/>
      <c r="BG14" s="97">
        <v>3</v>
      </c>
      <c r="BH14" s="191" t="s">
        <v>72</v>
      </c>
      <c r="BK14" s="136">
        <v>11</v>
      </c>
      <c r="BL14" s="96">
        <v>80004</v>
      </c>
      <c r="BM14" s="97">
        <v>0</v>
      </c>
      <c r="BN14" s="97">
        <v>2</v>
      </c>
      <c r="BO14" s="104"/>
      <c r="BP14" s="97">
        <v>1</v>
      </c>
      <c r="BQ14" s="97">
        <v>1</v>
      </c>
      <c r="BR14" s="97">
        <v>1</v>
      </c>
      <c r="BS14" s="97">
        <v>0</v>
      </c>
      <c r="BT14" s="97">
        <v>0</v>
      </c>
      <c r="BU14" s="97">
        <v>0</v>
      </c>
      <c r="BV14" s="97">
        <v>0</v>
      </c>
      <c r="BW14" s="97">
        <v>1</v>
      </c>
      <c r="BX14" s="97">
        <v>0</v>
      </c>
      <c r="BY14" s="97">
        <v>1</v>
      </c>
      <c r="BZ14" s="97">
        <v>1</v>
      </c>
      <c r="CA14" s="97">
        <v>0</v>
      </c>
      <c r="CB14" s="97">
        <v>0</v>
      </c>
      <c r="CC14" s="97">
        <v>8</v>
      </c>
      <c r="CD14" s="99">
        <v>1</v>
      </c>
      <c r="CE14" s="97">
        <v>2</v>
      </c>
      <c r="CF14" s="97">
        <v>4</v>
      </c>
      <c r="CG14" s="196" t="s">
        <v>93</v>
      </c>
      <c r="CJ14" s="136">
        <v>11</v>
      </c>
      <c r="CK14" s="96">
        <v>90013</v>
      </c>
      <c r="CL14" s="97">
        <v>2</v>
      </c>
      <c r="CM14" s="97">
        <v>0</v>
      </c>
      <c r="CN14" s="97">
        <v>0</v>
      </c>
      <c r="CO14" s="97">
        <v>2</v>
      </c>
      <c r="CP14" s="97">
        <v>0</v>
      </c>
      <c r="CQ14" s="97">
        <v>0</v>
      </c>
      <c r="CR14" s="97">
        <v>0</v>
      </c>
      <c r="CS14" s="97">
        <v>2</v>
      </c>
      <c r="CT14" s="97">
        <v>1</v>
      </c>
      <c r="CU14" s="97">
        <v>1</v>
      </c>
      <c r="CV14" s="97">
        <v>1</v>
      </c>
      <c r="CW14" s="97">
        <v>1</v>
      </c>
      <c r="CX14" s="97">
        <v>1</v>
      </c>
      <c r="CY14" s="97">
        <v>0</v>
      </c>
      <c r="CZ14" s="97">
        <v>0</v>
      </c>
      <c r="DA14" s="97">
        <v>1</v>
      </c>
      <c r="DB14" s="97">
        <v>1</v>
      </c>
      <c r="DC14" s="98"/>
      <c r="DD14" s="97">
        <v>0</v>
      </c>
      <c r="DE14" s="97">
        <v>3</v>
      </c>
      <c r="DF14" s="97">
        <v>1</v>
      </c>
      <c r="DG14" s="97">
        <v>0</v>
      </c>
      <c r="DH14" s="97">
        <v>17</v>
      </c>
      <c r="DI14" s="99">
        <v>1</v>
      </c>
      <c r="DJ14" s="99">
        <v>3</v>
      </c>
      <c r="DK14" s="97" t="s">
        <v>171</v>
      </c>
      <c r="DL14" s="97" t="s">
        <v>179</v>
      </c>
      <c r="DM14" s="97">
        <v>5</v>
      </c>
      <c r="DN14" s="14" t="s">
        <v>126</v>
      </c>
    </row>
    <row r="15" spans="1:118" ht="15.75" thickBot="1" x14ac:dyDescent="0.3">
      <c r="A15" s="136">
        <v>12</v>
      </c>
      <c r="B15" s="96">
        <v>60002</v>
      </c>
      <c r="C15" s="97">
        <v>1</v>
      </c>
      <c r="D15" s="97">
        <v>1</v>
      </c>
      <c r="E15" s="97">
        <v>1</v>
      </c>
      <c r="F15" s="97">
        <v>1</v>
      </c>
      <c r="G15" s="97">
        <v>1</v>
      </c>
      <c r="H15" s="97">
        <v>1</v>
      </c>
      <c r="I15" s="98">
        <v>0</v>
      </c>
      <c r="J15" s="97">
        <v>0</v>
      </c>
      <c r="K15" s="97">
        <v>1</v>
      </c>
      <c r="L15" s="98">
        <v>0</v>
      </c>
      <c r="M15" s="97">
        <v>2</v>
      </c>
      <c r="N15" s="97">
        <v>0</v>
      </c>
      <c r="O15" s="97">
        <v>0</v>
      </c>
      <c r="P15" s="97">
        <v>2</v>
      </c>
      <c r="Q15" s="97">
        <v>1</v>
      </c>
      <c r="R15" s="97">
        <v>1</v>
      </c>
      <c r="S15" s="97">
        <v>2</v>
      </c>
      <c r="T15" s="97">
        <v>1</v>
      </c>
      <c r="U15" s="97">
        <v>1</v>
      </c>
      <c r="V15" s="97">
        <v>1</v>
      </c>
      <c r="W15" s="97">
        <v>18</v>
      </c>
      <c r="X15" s="99">
        <v>2</v>
      </c>
      <c r="Y15" s="100">
        <v>4</v>
      </c>
      <c r="Z15" s="97" t="s">
        <v>171</v>
      </c>
      <c r="AA15" s="97" t="s">
        <v>178</v>
      </c>
      <c r="AB15" s="101">
        <v>4</v>
      </c>
      <c r="AC15" s="14" t="s">
        <v>54</v>
      </c>
      <c r="AF15" s="137">
        <v>12</v>
      </c>
      <c r="AG15" s="138">
        <v>70016</v>
      </c>
      <c r="AH15" s="139">
        <v>0</v>
      </c>
      <c r="AI15" s="145"/>
      <c r="AJ15" s="145"/>
      <c r="AK15" s="139">
        <v>1</v>
      </c>
      <c r="AL15" s="139">
        <v>0</v>
      </c>
      <c r="AM15" s="145"/>
      <c r="AN15" s="145"/>
      <c r="AO15" s="145"/>
      <c r="AP15" s="145"/>
      <c r="AQ15" s="139">
        <v>0</v>
      </c>
      <c r="AR15" s="139">
        <v>0</v>
      </c>
      <c r="AS15" s="139">
        <v>0</v>
      </c>
      <c r="AT15" s="139">
        <v>1</v>
      </c>
      <c r="AU15" s="139">
        <v>1</v>
      </c>
      <c r="AV15" s="139">
        <v>2</v>
      </c>
      <c r="AW15" s="139">
        <v>0</v>
      </c>
      <c r="AX15" s="139">
        <v>1</v>
      </c>
      <c r="AY15" s="139">
        <v>1</v>
      </c>
      <c r="AZ15" s="139">
        <v>0</v>
      </c>
      <c r="BA15" s="139">
        <v>2</v>
      </c>
      <c r="BB15" s="139">
        <v>2</v>
      </c>
      <c r="BC15" s="139">
        <v>11</v>
      </c>
      <c r="BD15" s="141">
        <v>2</v>
      </c>
      <c r="BE15" s="141">
        <v>2</v>
      </c>
      <c r="BF15" s="140"/>
      <c r="BG15" s="139">
        <v>3</v>
      </c>
      <c r="BH15" s="192" t="s">
        <v>82</v>
      </c>
      <c r="BK15" s="136">
        <v>12</v>
      </c>
      <c r="BL15" s="96">
        <v>80008</v>
      </c>
      <c r="BM15" s="97">
        <v>0</v>
      </c>
      <c r="BN15" s="97">
        <v>1</v>
      </c>
      <c r="BO15" s="97">
        <v>1</v>
      </c>
      <c r="BP15" s="97">
        <v>0</v>
      </c>
      <c r="BQ15" s="97">
        <v>1</v>
      </c>
      <c r="BR15" s="97">
        <v>0</v>
      </c>
      <c r="BS15" s="97">
        <v>1</v>
      </c>
      <c r="BT15" s="97">
        <v>0</v>
      </c>
      <c r="BU15" s="97">
        <v>0</v>
      </c>
      <c r="BV15" s="97">
        <v>1</v>
      </c>
      <c r="BW15" s="97">
        <v>1</v>
      </c>
      <c r="BX15" s="97">
        <v>0</v>
      </c>
      <c r="BY15" s="104"/>
      <c r="BZ15" s="97">
        <v>2</v>
      </c>
      <c r="CA15" s="104"/>
      <c r="CB15" s="97">
        <v>0</v>
      </c>
      <c r="CC15" s="97">
        <v>8</v>
      </c>
      <c r="CD15" s="99">
        <v>2</v>
      </c>
      <c r="CE15" s="97">
        <v>2</v>
      </c>
      <c r="CF15" s="97">
        <v>3</v>
      </c>
      <c r="CG15" s="196" t="s">
        <v>97</v>
      </c>
      <c r="CJ15" s="136">
        <v>12</v>
      </c>
      <c r="CK15" s="96">
        <v>90002</v>
      </c>
      <c r="CL15" s="97">
        <v>2</v>
      </c>
      <c r="CM15" s="97">
        <v>1</v>
      </c>
      <c r="CN15" s="97">
        <v>0</v>
      </c>
      <c r="CO15" s="97">
        <v>2</v>
      </c>
      <c r="CP15" s="97">
        <v>1</v>
      </c>
      <c r="CQ15" s="97">
        <v>1</v>
      </c>
      <c r="CR15" s="97">
        <v>0</v>
      </c>
      <c r="CS15" s="97">
        <v>2</v>
      </c>
      <c r="CT15" s="97">
        <v>1</v>
      </c>
      <c r="CU15" s="97">
        <v>2</v>
      </c>
      <c r="CV15" s="97">
        <v>0</v>
      </c>
      <c r="CW15" s="97">
        <v>1</v>
      </c>
      <c r="CX15" s="97">
        <v>0</v>
      </c>
      <c r="CY15" s="97">
        <v>0</v>
      </c>
      <c r="CZ15" s="97">
        <v>1</v>
      </c>
      <c r="DA15" s="97">
        <v>0</v>
      </c>
      <c r="DB15" s="97">
        <v>1</v>
      </c>
      <c r="DC15" s="97">
        <v>1</v>
      </c>
      <c r="DD15" s="97">
        <v>0</v>
      </c>
      <c r="DE15" s="97">
        <v>2</v>
      </c>
      <c r="DF15" s="97">
        <v>0</v>
      </c>
      <c r="DG15" s="97">
        <v>0</v>
      </c>
      <c r="DH15" s="97">
        <v>18</v>
      </c>
      <c r="DI15" s="99">
        <v>2</v>
      </c>
      <c r="DJ15" s="99">
        <v>3</v>
      </c>
      <c r="DK15" s="97" t="s">
        <v>171</v>
      </c>
      <c r="DL15" s="97" t="s">
        <v>178</v>
      </c>
      <c r="DM15" s="97">
        <v>5</v>
      </c>
      <c r="DN15" s="14" t="s">
        <v>115</v>
      </c>
    </row>
    <row r="16" spans="1:118" x14ac:dyDescent="0.25">
      <c r="A16" s="136">
        <v>13</v>
      </c>
      <c r="B16" s="96">
        <v>60010</v>
      </c>
      <c r="C16" s="97">
        <v>1</v>
      </c>
      <c r="D16" s="97">
        <v>2</v>
      </c>
      <c r="E16" s="97">
        <v>1</v>
      </c>
      <c r="F16" s="97">
        <v>1</v>
      </c>
      <c r="G16" s="97">
        <v>1</v>
      </c>
      <c r="H16" s="97">
        <v>2</v>
      </c>
      <c r="I16" s="97">
        <v>0</v>
      </c>
      <c r="J16" s="97">
        <v>0</v>
      </c>
      <c r="K16" s="97">
        <v>1</v>
      </c>
      <c r="L16" s="97">
        <v>0</v>
      </c>
      <c r="M16" s="97">
        <v>2</v>
      </c>
      <c r="N16" s="97">
        <v>1</v>
      </c>
      <c r="O16" s="97">
        <v>0</v>
      </c>
      <c r="P16" s="97">
        <v>2</v>
      </c>
      <c r="Q16" s="97">
        <v>2</v>
      </c>
      <c r="R16" s="97">
        <v>0</v>
      </c>
      <c r="S16" s="97">
        <v>0</v>
      </c>
      <c r="T16" s="97">
        <v>1</v>
      </c>
      <c r="U16" s="97">
        <v>1</v>
      </c>
      <c r="V16" s="97">
        <v>1</v>
      </c>
      <c r="W16" s="97">
        <v>19</v>
      </c>
      <c r="X16" s="99">
        <v>2</v>
      </c>
      <c r="Y16" s="100">
        <v>4</v>
      </c>
      <c r="Z16" s="97" t="s">
        <v>171</v>
      </c>
      <c r="AA16" s="97" t="s">
        <v>178</v>
      </c>
      <c r="AB16" s="101">
        <v>4</v>
      </c>
      <c r="AC16" s="14" t="s">
        <v>62</v>
      </c>
      <c r="AF16" s="132">
        <v>13</v>
      </c>
      <c r="AG16" s="133">
        <v>70020</v>
      </c>
      <c r="AH16" s="134">
        <v>0</v>
      </c>
      <c r="AI16" s="134">
        <v>0</v>
      </c>
      <c r="AJ16" s="134">
        <v>1</v>
      </c>
      <c r="AK16" s="134">
        <v>0</v>
      </c>
      <c r="AL16" s="134">
        <v>0</v>
      </c>
      <c r="AM16" s="134">
        <v>0</v>
      </c>
      <c r="AN16" s="144"/>
      <c r="AO16" s="134">
        <v>1</v>
      </c>
      <c r="AP16" s="134">
        <v>1</v>
      </c>
      <c r="AQ16" s="134">
        <v>0</v>
      </c>
      <c r="AR16" s="134">
        <v>1</v>
      </c>
      <c r="AS16" s="144"/>
      <c r="AT16" s="134">
        <v>0</v>
      </c>
      <c r="AU16" s="134">
        <v>0</v>
      </c>
      <c r="AV16" s="134">
        <v>2</v>
      </c>
      <c r="AW16" s="134">
        <v>0</v>
      </c>
      <c r="AX16" s="134">
        <v>1</v>
      </c>
      <c r="AY16" s="134">
        <v>1</v>
      </c>
      <c r="AZ16" s="134">
        <v>0</v>
      </c>
      <c r="BA16" s="134">
        <v>2</v>
      </c>
      <c r="BB16" s="134">
        <v>2</v>
      </c>
      <c r="BC16" s="134">
        <v>12</v>
      </c>
      <c r="BD16" s="135">
        <v>1</v>
      </c>
      <c r="BE16" s="177">
        <v>3</v>
      </c>
      <c r="BF16" s="43"/>
      <c r="BG16" s="175">
        <v>3</v>
      </c>
      <c r="BH16" s="190" t="s">
        <v>86</v>
      </c>
      <c r="BK16" s="136">
        <v>13</v>
      </c>
      <c r="BL16" s="96">
        <v>80024</v>
      </c>
      <c r="BM16" s="97">
        <v>0</v>
      </c>
      <c r="BN16" s="97">
        <v>1</v>
      </c>
      <c r="BO16" s="97">
        <v>0</v>
      </c>
      <c r="BP16" s="97">
        <v>1</v>
      </c>
      <c r="BQ16" s="97">
        <v>1</v>
      </c>
      <c r="BR16" s="97">
        <v>1</v>
      </c>
      <c r="BS16" s="104"/>
      <c r="BT16" s="97">
        <v>0</v>
      </c>
      <c r="BU16" s="97">
        <v>0</v>
      </c>
      <c r="BV16" s="97">
        <v>0</v>
      </c>
      <c r="BW16" s="97">
        <v>1</v>
      </c>
      <c r="BX16" s="97">
        <v>0</v>
      </c>
      <c r="BY16" s="97">
        <v>0</v>
      </c>
      <c r="BZ16" s="97">
        <v>2</v>
      </c>
      <c r="CA16" s="97">
        <v>0</v>
      </c>
      <c r="CB16" s="97">
        <v>1</v>
      </c>
      <c r="CC16" s="97">
        <v>8</v>
      </c>
      <c r="CD16" s="99">
        <v>1</v>
      </c>
      <c r="CE16" s="97">
        <v>2</v>
      </c>
      <c r="CF16" s="97">
        <v>3</v>
      </c>
      <c r="CG16" s="196" t="s">
        <v>106</v>
      </c>
      <c r="CJ16" s="136">
        <v>13</v>
      </c>
      <c r="CK16" s="96">
        <v>90006</v>
      </c>
      <c r="CL16" s="97">
        <v>2</v>
      </c>
      <c r="CM16" s="97">
        <v>1</v>
      </c>
      <c r="CN16" s="97">
        <v>0</v>
      </c>
      <c r="CO16" s="97">
        <v>0</v>
      </c>
      <c r="CP16" s="97">
        <v>1</v>
      </c>
      <c r="CQ16" s="97">
        <v>1</v>
      </c>
      <c r="CR16" s="97">
        <v>0</v>
      </c>
      <c r="CS16" s="98"/>
      <c r="CT16" s="97">
        <v>1</v>
      </c>
      <c r="CU16" s="97">
        <v>2</v>
      </c>
      <c r="CV16" s="97">
        <v>1</v>
      </c>
      <c r="CW16" s="97">
        <v>1</v>
      </c>
      <c r="CX16" s="97">
        <v>1</v>
      </c>
      <c r="CY16" s="97">
        <v>2</v>
      </c>
      <c r="CZ16" s="97">
        <v>0</v>
      </c>
      <c r="DA16" s="97">
        <v>1</v>
      </c>
      <c r="DB16" s="97">
        <v>0</v>
      </c>
      <c r="DC16" s="98"/>
      <c r="DD16" s="97">
        <v>0</v>
      </c>
      <c r="DE16" s="97">
        <v>2</v>
      </c>
      <c r="DF16" s="97">
        <v>0</v>
      </c>
      <c r="DG16" s="97">
        <v>2</v>
      </c>
      <c r="DH16" s="97">
        <v>18</v>
      </c>
      <c r="DI16" s="99">
        <v>1</v>
      </c>
      <c r="DJ16" s="99">
        <v>3</v>
      </c>
      <c r="DK16" s="97" t="s">
        <v>171</v>
      </c>
      <c r="DL16" s="97" t="s">
        <v>179</v>
      </c>
      <c r="DM16" s="97">
        <v>4</v>
      </c>
      <c r="DN16" s="14" t="s">
        <v>119</v>
      </c>
    </row>
    <row r="17" spans="1:118" x14ac:dyDescent="0.25">
      <c r="A17" s="136">
        <v>14</v>
      </c>
      <c r="B17" s="96">
        <v>60011</v>
      </c>
      <c r="C17" s="97">
        <v>1</v>
      </c>
      <c r="D17" s="97">
        <v>1</v>
      </c>
      <c r="E17" s="97">
        <v>0</v>
      </c>
      <c r="F17" s="97">
        <v>1</v>
      </c>
      <c r="G17" s="97">
        <v>0</v>
      </c>
      <c r="H17" s="97">
        <v>2</v>
      </c>
      <c r="I17" s="97">
        <v>0</v>
      </c>
      <c r="J17" s="97">
        <v>0</v>
      </c>
      <c r="K17" s="97">
        <v>1</v>
      </c>
      <c r="L17" s="97">
        <v>1</v>
      </c>
      <c r="M17" s="97">
        <v>2</v>
      </c>
      <c r="N17" s="97">
        <v>1</v>
      </c>
      <c r="O17" s="97">
        <v>0</v>
      </c>
      <c r="P17" s="97">
        <v>2</v>
      </c>
      <c r="Q17" s="97">
        <v>2</v>
      </c>
      <c r="R17" s="97">
        <v>2</v>
      </c>
      <c r="S17" s="97">
        <v>2</v>
      </c>
      <c r="T17" s="97">
        <v>0</v>
      </c>
      <c r="U17" s="97">
        <v>0</v>
      </c>
      <c r="V17" s="97">
        <v>0</v>
      </c>
      <c r="W17" s="97">
        <v>18</v>
      </c>
      <c r="X17" s="99">
        <v>2</v>
      </c>
      <c r="Y17" s="99">
        <v>4</v>
      </c>
      <c r="Z17" s="97" t="s">
        <v>171</v>
      </c>
      <c r="AA17" s="97" t="s">
        <v>179</v>
      </c>
      <c r="AB17" s="97">
        <v>5</v>
      </c>
      <c r="AC17" s="14" t="s">
        <v>63</v>
      </c>
      <c r="AF17" s="136">
        <v>14</v>
      </c>
      <c r="AG17" s="96">
        <v>70009</v>
      </c>
      <c r="AH17" s="97">
        <v>1</v>
      </c>
      <c r="AI17" s="97">
        <v>0</v>
      </c>
      <c r="AJ17" s="97">
        <v>0</v>
      </c>
      <c r="AK17" s="97">
        <v>1</v>
      </c>
      <c r="AL17" s="98"/>
      <c r="AM17" s="98"/>
      <c r="AN17" s="98"/>
      <c r="AO17" s="98"/>
      <c r="AP17" s="98"/>
      <c r="AQ17" s="97">
        <v>1</v>
      </c>
      <c r="AR17" s="97">
        <v>0</v>
      </c>
      <c r="AS17" s="97">
        <v>0</v>
      </c>
      <c r="AT17" s="98"/>
      <c r="AU17" s="97">
        <v>0</v>
      </c>
      <c r="AV17" s="97">
        <v>2</v>
      </c>
      <c r="AW17" s="97">
        <v>1</v>
      </c>
      <c r="AX17" s="97">
        <v>1</v>
      </c>
      <c r="AY17" s="97">
        <v>1</v>
      </c>
      <c r="AZ17" s="97">
        <v>0</v>
      </c>
      <c r="BA17" s="97">
        <v>2</v>
      </c>
      <c r="BB17" s="97">
        <v>2</v>
      </c>
      <c r="BC17" s="97">
        <v>12</v>
      </c>
      <c r="BD17" s="99">
        <v>2</v>
      </c>
      <c r="BE17" s="99">
        <v>3</v>
      </c>
      <c r="BF17" s="39"/>
      <c r="BG17" s="97">
        <v>4</v>
      </c>
      <c r="BH17" s="191" t="s">
        <v>76</v>
      </c>
      <c r="BK17" s="136">
        <v>14</v>
      </c>
      <c r="BL17" s="96">
        <v>80033</v>
      </c>
      <c r="BM17" s="97">
        <v>0</v>
      </c>
      <c r="BN17" s="97">
        <v>2</v>
      </c>
      <c r="BO17" s="97">
        <v>0</v>
      </c>
      <c r="BP17" s="97">
        <v>2</v>
      </c>
      <c r="BQ17" s="97">
        <v>0</v>
      </c>
      <c r="BR17" s="97">
        <v>2</v>
      </c>
      <c r="BS17" s="97">
        <v>0</v>
      </c>
      <c r="BT17" s="97">
        <v>0</v>
      </c>
      <c r="BU17" s="97">
        <v>1</v>
      </c>
      <c r="BV17" s="97">
        <v>0</v>
      </c>
      <c r="BW17" s="97">
        <v>1</v>
      </c>
      <c r="BX17" s="97">
        <v>0</v>
      </c>
      <c r="BY17" s="97">
        <v>0</v>
      </c>
      <c r="BZ17" s="97">
        <v>0</v>
      </c>
      <c r="CA17" s="97">
        <v>0</v>
      </c>
      <c r="CB17" s="97">
        <v>0</v>
      </c>
      <c r="CC17" s="97">
        <v>8</v>
      </c>
      <c r="CD17" s="99">
        <v>1</v>
      </c>
      <c r="CE17" s="97">
        <v>2</v>
      </c>
      <c r="CF17" s="97">
        <v>4</v>
      </c>
      <c r="CG17" s="197" t="s">
        <v>277</v>
      </c>
      <c r="CJ17" s="136">
        <v>14</v>
      </c>
      <c r="CK17" s="96">
        <v>90001</v>
      </c>
      <c r="CL17" s="97">
        <v>2</v>
      </c>
      <c r="CM17" s="97">
        <v>0</v>
      </c>
      <c r="CN17" s="97">
        <v>1</v>
      </c>
      <c r="CO17" s="97">
        <v>1</v>
      </c>
      <c r="CP17" s="97">
        <v>1</v>
      </c>
      <c r="CQ17" s="97">
        <v>2</v>
      </c>
      <c r="CR17" s="97">
        <v>0</v>
      </c>
      <c r="CS17" s="97">
        <v>1</v>
      </c>
      <c r="CT17" s="97">
        <v>0</v>
      </c>
      <c r="CU17" s="97">
        <v>2</v>
      </c>
      <c r="CV17" s="97">
        <v>1</v>
      </c>
      <c r="CW17" s="97">
        <v>1</v>
      </c>
      <c r="CX17" s="97">
        <v>1</v>
      </c>
      <c r="CY17" s="97">
        <v>2</v>
      </c>
      <c r="CZ17" s="97">
        <v>0</v>
      </c>
      <c r="DA17" s="97">
        <v>0</v>
      </c>
      <c r="DB17" s="97">
        <v>1</v>
      </c>
      <c r="DC17" s="97">
        <v>1</v>
      </c>
      <c r="DD17" s="97">
        <v>1</v>
      </c>
      <c r="DE17" s="97">
        <v>0</v>
      </c>
      <c r="DF17" s="97">
        <v>0</v>
      </c>
      <c r="DG17" s="97">
        <v>1</v>
      </c>
      <c r="DH17" s="97">
        <v>19</v>
      </c>
      <c r="DI17" s="99">
        <v>2</v>
      </c>
      <c r="DJ17" s="99">
        <v>3</v>
      </c>
      <c r="DK17" s="97" t="s">
        <v>171</v>
      </c>
      <c r="DL17" s="97" t="s">
        <v>178</v>
      </c>
      <c r="DM17" s="97">
        <v>5</v>
      </c>
      <c r="DN17" s="14" t="s">
        <v>114</v>
      </c>
    </row>
    <row r="18" spans="1:118" ht="15.75" thickBot="1" x14ac:dyDescent="0.3">
      <c r="A18" s="136">
        <v>15</v>
      </c>
      <c r="B18" s="96">
        <v>60016</v>
      </c>
      <c r="C18" s="97">
        <v>1</v>
      </c>
      <c r="D18" s="97">
        <v>2</v>
      </c>
      <c r="E18" s="97">
        <v>0</v>
      </c>
      <c r="F18" s="97">
        <v>1</v>
      </c>
      <c r="G18" s="97">
        <v>1</v>
      </c>
      <c r="H18" s="97">
        <v>1</v>
      </c>
      <c r="I18" s="98">
        <v>0</v>
      </c>
      <c r="J18" s="97">
        <v>0</v>
      </c>
      <c r="K18" s="97">
        <v>1</v>
      </c>
      <c r="L18" s="98">
        <v>0</v>
      </c>
      <c r="M18" s="97">
        <v>2</v>
      </c>
      <c r="N18" s="97">
        <v>0</v>
      </c>
      <c r="O18" s="97">
        <v>0</v>
      </c>
      <c r="P18" s="97">
        <v>2</v>
      </c>
      <c r="Q18" s="97">
        <v>2</v>
      </c>
      <c r="R18" s="97">
        <v>1</v>
      </c>
      <c r="S18" s="97">
        <v>2</v>
      </c>
      <c r="T18" s="97">
        <v>1</v>
      </c>
      <c r="U18" s="97">
        <v>1</v>
      </c>
      <c r="V18" s="97">
        <v>0</v>
      </c>
      <c r="W18" s="97">
        <v>18</v>
      </c>
      <c r="X18" s="99">
        <v>2</v>
      </c>
      <c r="Y18" s="100">
        <v>4</v>
      </c>
      <c r="Z18" s="97" t="s">
        <v>171</v>
      </c>
      <c r="AA18" s="97" t="s">
        <v>178</v>
      </c>
      <c r="AB18" s="101">
        <v>4</v>
      </c>
      <c r="AC18" s="14" t="s">
        <v>51</v>
      </c>
      <c r="AF18" s="136">
        <v>15</v>
      </c>
      <c r="AG18" s="96">
        <v>70003</v>
      </c>
      <c r="AH18" s="97">
        <v>1</v>
      </c>
      <c r="AI18" s="97">
        <v>0</v>
      </c>
      <c r="AJ18" s="97">
        <v>1</v>
      </c>
      <c r="AK18" s="97">
        <v>0</v>
      </c>
      <c r="AL18" s="97">
        <v>1</v>
      </c>
      <c r="AM18" s="98"/>
      <c r="AN18" s="98"/>
      <c r="AO18" s="97">
        <v>1</v>
      </c>
      <c r="AP18" s="97">
        <v>0</v>
      </c>
      <c r="AQ18" s="97">
        <v>0</v>
      </c>
      <c r="AR18" s="97">
        <v>1</v>
      </c>
      <c r="AS18" s="98"/>
      <c r="AT18" s="98"/>
      <c r="AU18" s="97">
        <v>1</v>
      </c>
      <c r="AV18" s="97">
        <v>2</v>
      </c>
      <c r="AW18" s="97">
        <v>0</v>
      </c>
      <c r="AX18" s="97">
        <v>0</v>
      </c>
      <c r="AY18" s="97">
        <v>0</v>
      </c>
      <c r="AZ18" s="97">
        <v>1</v>
      </c>
      <c r="BA18" s="97">
        <v>2</v>
      </c>
      <c r="BB18" s="97">
        <v>2</v>
      </c>
      <c r="BC18" s="97">
        <v>13</v>
      </c>
      <c r="BD18" s="99">
        <v>1</v>
      </c>
      <c r="BE18" s="99">
        <v>3</v>
      </c>
      <c r="BF18" s="39"/>
      <c r="BG18" s="97">
        <v>4</v>
      </c>
      <c r="BH18" s="191" t="s">
        <v>70</v>
      </c>
      <c r="BK18" s="137">
        <v>15</v>
      </c>
      <c r="BL18" s="138">
        <v>80010</v>
      </c>
      <c r="BM18" s="139">
        <v>0</v>
      </c>
      <c r="BN18" s="139">
        <v>0</v>
      </c>
      <c r="BO18" s="139">
        <v>1</v>
      </c>
      <c r="BP18" s="139">
        <v>2</v>
      </c>
      <c r="BQ18" s="139">
        <v>2</v>
      </c>
      <c r="BR18" s="139">
        <v>2</v>
      </c>
      <c r="BS18" s="139">
        <v>0</v>
      </c>
      <c r="BT18" s="139">
        <v>0</v>
      </c>
      <c r="BU18" s="139">
        <v>1</v>
      </c>
      <c r="BV18" s="139">
        <v>0</v>
      </c>
      <c r="BW18" s="139">
        <v>1</v>
      </c>
      <c r="BX18" s="139">
        <v>0</v>
      </c>
      <c r="BY18" s="198"/>
      <c r="BZ18" s="198"/>
      <c r="CA18" s="198"/>
      <c r="CB18" s="198"/>
      <c r="CC18" s="139">
        <v>9</v>
      </c>
      <c r="CD18" s="141">
        <v>1</v>
      </c>
      <c r="CE18" s="139">
        <v>2</v>
      </c>
      <c r="CF18" s="139">
        <v>4</v>
      </c>
      <c r="CG18" s="199" t="s">
        <v>99</v>
      </c>
      <c r="CJ18" s="137">
        <v>15</v>
      </c>
      <c r="CK18" s="138">
        <v>90004</v>
      </c>
      <c r="CL18" s="139">
        <v>2</v>
      </c>
      <c r="CM18" s="139">
        <v>1</v>
      </c>
      <c r="CN18" s="139">
        <v>1</v>
      </c>
      <c r="CO18" s="139">
        <v>0</v>
      </c>
      <c r="CP18" s="139">
        <v>1</v>
      </c>
      <c r="CQ18" s="139">
        <v>1</v>
      </c>
      <c r="CR18" s="139">
        <v>0</v>
      </c>
      <c r="CS18" s="139">
        <v>2</v>
      </c>
      <c r="CT18" s="139">
        <v>0</v>
      </c>
      <c r="CU18" s="139">
        <v>0</v>
      </c>
      <c r="CV18" s="139">
        <v>1</v>
      </c>
      <c r="CW18" s="139">
        <v>1</v>
      </c>
      <c r="CX18" s="139">
        <v>0</v>
      </c>
      <c r="CY18" s="139">
        <v>1</v>
      </c>
      <c r="CZ18" s="139">
        <v>2</v>
      </c>
      <c r="DA18" s="139">
        <v>1</v>
      </c>
      <c r="DB18" s="139">
        <v>1</v>
      </c>
      <c r="DC18" s="139">
        <v>1</v>
      </c>
      <c r="DD18" s="139">
        <v>1</v>
      </c>
      <c r="DE18" s="139">
        <v>2</v>
      </c>
      <c r="DF18" s="139">
        <v>0</v>
      </c>
      <c r="DG18" s="139">
        <v>0</v>
      </c>
      <c r="DH18" s="139">
        <v>19</v>
      </c>
      <c r="DI18" s="141">
        <v>2</v>
      </c>
      <c r="DJ18" s="141">
        <v>3</v>
      </c>
      <c r="DK18" s="139" t="s">
        <v>171</v>
      </c>
      <c r="DL18" s="139" t="s">
        <v>178</v>
      </c>
      <c r="DM18" s="139">
        <v>5</v>
      </c>
      <c r="DN18" s="142" t="s">
        <v>117</v>
      </c>
    </row>
    <row r="19" spans="1:118" ht="15.75" thickBot="1" x14ac:dyDescent="0.3">
      <c r="A19" s="137">
        <v>16</v>
      </c>
      <c r="B19" s="138">
        <v>60017</v>
      </c>
      <c r="C19" s="139">
        <v>1</v>
      </c>
      <c r="D19" s="139">
        <v>0</v>
      </c>
      <c r="E19" s="139">
        <v>2</v>
      </c>
      <c r="F19" s="139">
        <v>1</v>
      </c>
      <c r="G19" s="139">
        <v>0</v>
      </c>
      <c r="H19" s="139">
        <v>2</v>
      </c>
      <c r="I19" s="139">
        <v>1</v>
      </c>
      <c r="J19" s="139">
        <v>1</v>
      </c>
      <c r="K19" s="139">
        <v>1</v>
      </c>
      <c r="L19" s="139">
        <v>0</v>
      </c>
      <c r="M19" s="139">
        <v>2</v>
      </c>
      <c r="N19" s="139">
        <v>0</v>
      </c>
      <c r="O19" s="139">
        <v>0</v>
      </c>
      <c r="P19" s="139">
        <v>2</v>
      </c>
      <c r="Q19" s="139">
        <v>2</v>
      </c>
      <c r="R19" s="139">
        <v>0</v>
      </c>
      <c r="S19" s="139">
        <v>1</v>
      </c>
      <c r="T19" s="139">
        <v>1</v>
      </c>
      <c r="U19" s="139">
        <v>1</v>
      </c>
      <c r="V19" s="139">
        <v>1</v>
      </c>
      <c r="W19" s="139">
        <v>19</v>
      </c>
      <c r="X19" s="141">
        <v>1</v>
      </c>
      <c r="Y19" s="178">
        <v>4</v>
      </c>
      <c r="Z19" s="139" t="s">
        <v>171</v>
      </c>
      <c r="AA19" s="139" t="s">
        <v>179</v>
      </c>
      <c r="AB19" s="176">
        <v>4</v>
      </c>
      <c r="AC19" s="142" t="s">
        <v>67</v>
      </c>
      <c r="AF19" s="136">
        <v>16</v>
      </c>
      <c r="AG19" s="96">
        <v>70006</v>
      </c>
      <c r="AH19" s="97">
        <v>1</v>
      </c>
      <c r="AI19" s="97">
        <v>0</v>
      </c>
      <c r="AJ19" s="97">
        <v>1</v>
      </c>
      <c r="AK19" s="97">
        <v>1</v>
      </c>
      <c r="AL19" s="97">
        <v>0</v>
      </c>
      <c r="AM19" s="97">
        <v>0</v>
      </c>
      <c r="AN19" s="97">
        <v>0</v>
      </c>
      <c r="AO19" s="97">
        <v>0</v>
      </c>
      <c r="AP19" s="97">
        <v>0</v>
      </c>
      <c r="AQ19" s="97">
        <v>0</v>
      </c>
      <c r="AR19" s="97">
        <v>2</v>
      </c>
      <c r="AS19" s="97">
        <v>1</v>
      </c>
      <c r="AT19" s="103">
        <v>0</v>
      </c>
      <c r="AU19" s="97">
        <v>0</v>
      </c>
      <c r="AV19" s="97">
        <v>2</v>
      </c>
      <c r="AW19" s="97">
        <v>0</v>
      </c>
      <c r="AX19" s="97">
        <v>0</v>
      </c>
      <c r="AY19" s="97">
        <v>0</v>
      </c>
      <c r="AZ19" s="97">
        <v>1</v>
      </c>
      <c r="BA19" s="97">
        <v>2</v>
      </c>
      <c r="BB19" s="97">
        <v>2</v>
      </c>
      <c r="BC19" s="97">
        <v>13</v>
      </c>
      <c r="BD19" s="99">
        <v>1</v>
      </c>
      <c r="BE19" s="100">
        <v>3</v>
      </c>
      <c r="BF19" s="39"/>
      <c r="BG19" s="101">
        <v>3</v>
      </c>
      <c r="BH19" s="191" t="s">
        <v>73</v>
      </c>
      <c r="BK19" s="132">
        <v>16</v>
      </c>
      <c r="BL19" s="133">
        <v>80009</v>
      </c>
      <c r="BM19" s="134">
        <v>0</v>
      </c>
      <c r="BN19" s="134">
        <v>0</v>
      </c>
      <c r="BO19" s="134">
        <v>1</v>
      </c>
      <c r="BP19" s="134">
        <v>2</v>
      </c>
      <c r="BQ19" s="134">
        <v>2</v>
      </c>
      <c r="BR19" s="134">
        <v>1</v>
      </c>
      <c r="BS19" s="193"/>
      <c r="BT19" s="134">
        <v>0</v>
      </c>
      <c r="BU19" s="134">
        <v>0</v>
      </c>
      <c r="BV19" s="134">
        <v>0</v>
      </c>
      <c r="BW19" s="134">
        <v>1</v>
      </c>
      <c r="BX19" s="134">
        <v>0</v>
      </c>
      <c r="BY19" s="134">
        <v>0</v>
      </c>
      <c r="BZ19" s="134">
        <v>2</v>
      </c>
      <c r="CA19" s="134">
        <v>0</v>
      </c>
      <c r="CB19" s="134">
        <v>1</v>
      </c>
      <c r="CC19" s="134">
        <v>10</v>
      </c>
      <c r="CD19" s="135">
        <v>2</v>
      </c>
      <c r="CE19" s="200">
        <v>3</v>
      </c>
      <c r="CF19" s="134">
        <v>4</v>
      </c>
      <c r="CG19" s="195" t="s">
        <v>98</v>
      </c>
      <c r="CJ19" s="132">
        <v>16</v>
      </c>
      <c r="CK19" s="133">
        <v>90007</v>
      </c>
      <c r="CL19" s="134">
        <v>2</v>
      </c>
      <c r="CM19" s="134">
        <v>1</v>
      </c>
      <c r="CN19" s="134">
        <v>1</v>
      </c>
      <c r="CO19" s="134">
        <v>1</v>
      </c>
      <c r="CP19" s="134">
        <v>1</v>
      </c>
      <c r="CQ19" s="134">
        <v>1</v>
      </c>
      <c r="CR19" s="134">
        <v>0</v>
      </c>
      <c r="CS19" s="134">
        <v>1</v>
      </c>
      <c r="CT19" s="134">
        <v>1</v>
      </c>
      <c r="CU19" s="134">
        <v>1</v>
      </c>
      <c r="CV19" s="134">
        <v>1</v>
      </c>
      <c r="CW19" s="134">
        <v>1</v>
      </c>
      <c r="CX19" s="134">
        <v>1</v>
      </c>
      <c r="CY19" s="134">
        <v>2</v>
      </c>
      <c r="CZ19" s="134">
        <v>0</v>
      </c>
      <c r="DA19" s="134">
        <v>1</v>
      </c>
      <c r="DB19" s="134">
        <v>1</v>
      </c>
      <c r="DC19" s="134">
        <v>1</v>
      </c>
      <c r="DD19" s="134">
        <v>0</v>
      </c>
      <c r="DE19" s="134">
        <v>1</v>
      </c>
      <c r="DF19" s="134">
        <v>1</v>
      </c>
      <c r="DG19" s="134">
        <v>1</v>
      </c>
      <c r="DH19" s="134">
        <v>21</v>
      </c>
      <c r="DI19" s="135">
        <v>1</v>
      </c>
      <c r="DJ19" s="177">
        <v>4</v>
      </c>
      <c r="DK19" s="134" t="s">
        <v>171</v>
      </c>
      <c r="DL19" s="134" t="s">
        <v>178</v>
      </c>
      <c r="DM19" s="175">
        <v>4</v>
      </c>
      <c r="DN19" s="44" t="s">
        <v>120</v>
      </c>
    </row>
    <row r="20" spans="1:118" ht="15.75" thickBot="1" x14ac:dyDescent="0.3">
      <c r="A20" s="102">
        <v>17</v>
      </c>
      <c r="B20" s="102" t="s">
        <v>177</v>
      </c>
      <c r="C20" s="124" t="s">
        <v>177</v>
      </c>
      <c r="D20" s="124" t="s">
        <v>177</v>
      </c>
      <c r="E20" s="124" t="s">
        <v>177</v>
      </c>
      <c r="F20" s="124" t="s">
        <v>177</v>
      </c>
      <c r="G20" s="124" t="s">
        <v>177</v>
      </c>
      <c r="H20" s="124" t="s">
        <v>177</v>
      </c>
      <c r="I20" s="124" t="s">
        <v>177</v>
      </c>
      <c r="J20" s="124" t="s">
        <v>177</v>
      </c>
      <c r="K20" s="124" t="s">
        <v>177</v>
      </c>
      <c r="L20" s="124" t="s">
        <v>177</v>
      </c>
      <c r="M20" s="124" t="s">
        <v>177</v>
      </c>
      <c r="N20" s="124" t="s">
        <v>177</v>
      </c>
      <c r="O20" s="124" t="s">
        <v>177</v>
      </c>
      <c r="P20" s="124" t="s">
        <v>177</v>
      </c>
      <c r="Q20" s="124" t="s">
        <v>177</v>
      </c>
      <c r="R20" s="124" t="s">
        <v>177</v>
      </c>
      <c r="S20" s="124" t="s">
        <v>177</v>
      </c>
      <c r="T20" s="124" t="s">
        <v>177</v>
      </c>
      <c r="U20" s="124" t="s">
        <v>177</v>
      </c>
      <c r="V20" s="124" t="s">
        <v>177</v>
      </c>
      <c r="W20" s="124" t="s">
        <v>177</v>
      </c>
      <c r="X20" s="126" t="s">
        <v>177</v>
      </c>
      <c r="Y20" s="126" t="s">
        <v>177</v>
      </c>
      <c r="Z20" s="124" t="s">
        <v>171</v>
      </c>
      <c r="AA20" s="124" t="s">
        <v>179</v>
      </c>
      <c r="AB20" s="124">
        <v>3</v>
      </c>
      <c r="AC20" s="125" t="s">
        <v>60</v>
      </c>
      <c r="AF20" s="136">
        <v>17</v>
      </c>
      <c r="AG20" s="96">
        <v>70007</v>
      </c>
      <c r="AH20" s="97">
        <v>1</v>
      </c>
      <c r="AI20" s="97">
        <v>0</v>
      </c>
      <c r="AJ20" s="97">
        <v>1</v>
      </c>
      <c r="AK20" s="97">
        <v>1</v>
      </c>
      <c r="AL20" s="98"/>
      <c r="AM20" s="97">
        <v>1</v>
      </c>
      <c r="AN20" s="98"/>
      <c r="AO20" s="97">
        <v>1</v>
      </c>
      <c r="AP20" s="97">
        <v>0</v>
      </c>
      <c r="AQ20" s="97">
        <v>2</v>
      </c>
      <c r="AR20" s="97">
        <v>0</v>
      </c>
      <c r="AS20" s="98"/>
      <c r="AT20" s="98"/>
      <c r="AU20" s="97">
        <v>1</v>
      </c>
      <c r="AV20" s="97">
        <v>2</v>
      </c>
      <c r="AW20" s="97">
        <v>0</v>
      </c>
      <c r="AX20" s="98"/>
      <c r="AY20" s="98"/>
      <c r="AZ20" s="97">
        <v>0</v>
      </c>
      <c r="BA20" s="97">
        <v>2</v>
      </c>
      <c r="BB20" s="97">
        <v>2</v>
      </c>
      <c r="BC20" s="97">
        <v>14</v>
      </c>
      <c r="BD20" s="99">
        <v>2</v>
      </c>
      <c r="BE20" s="100">
        <v>3</v>
      </c>
      <c r="BF20" s="39"/>
      <c r="BG20" s="101">
        <v>3</v>
      </c>
      <c r="BH20" s="191" t="s">
        <v>74</v>
      </c>
      <c r="BK20" s="136">
        <v>17</v>
      </c>
      <c r="BL20" s="96">
        <v>80013</v>
      </c>
      <c r="BM20" s="97">
        <v>0</v>
      </c>
      <c r="BN20" s="97">
        <v>1</v>
      </c>
      <c r="BO20" s="97">
        <v>1</v>
      </c>
      <c r="BP20" s="97">
        <v>2</v>
      </c>
      <c r="BQ20" s="97">
        <v>2</v>
      </c>
      <c r="BR20" s="97">
        <v>0</v>
      </c>
      <c r="BS20" s="97">
        <v>0</v>
      </c>
      <c r="BT20" s="97">
        <v>2</v>
      </c>
      <c r="BU20" s="97">
        <v>0</v>
      </c>
      <c r="BV20" s="97">
        <v>0</v>
      </c>
      <c r="BW20" s="97">
        <v>1</v>
      </c>
      <c r="BX20" s="97">
        <v>0</v>
      </c>
      <c r="BY20" s="97">
        <v>0</v>
      </c>
      <c r="BZ20" s="97">
        <v>2</v>
      </c>
      <c r="CA20" s="97">
        <v>1</v>
      </c>
      <c r="CB20" s="97">
        <v>0</v>
      </c>
      <c r="CC20" s="97">
        <v>12</v>
      </c>
      <c r="CD20" s="99">
        <v>2</v>
      </c>
      <c r="CE20" s="101">
        <v>3</v>
      </c>
      <c r="CF20" s="101">
        <v>3</v>
      </c>
      <c r="CG20" s="196" t="s">
        <v>102</v>
      </c>
      <c r="CJ20" s="137">
        <v>17</v>
      </c>
      <c r="CK20" s="138">
        <v>90010</v>
      </c>
      <c r="CL20" s="139">
        <v>2</v>
      </c>
      <c r="CM20" s="139">
        <v>1</v>
      </c>
      <c r="CN20" s="139">
        <v>1</v>
      </c>
      <c r="CO20" s="139">
        <v>2</v>
      </c>
      <c r="CP20" s="139">
        <v>1</v>
      </c>
      <c r="CQ20" s="139">
        <v>0</v>
      </c>
      <c r="CR20" s="139">
        <v>0</v>
      </c>
      <c r="CS20" s="139">
        <v>2</v>
      </c>
      <c r="CT20" s="139">
        <v>0</v>
      </c>
      <c r="CU20" s="139">
        <v>0</v>
      </c>
      <c r="CV20" s="139">
        <v>1</v>
      </c>
      <c r="CW20" s="139">
        <v>1</v>
      </c>
      <c r="CX20" s="139">
        <v>1</v>
      </c>
      <c r="CY20" s="139">
        <v>2</v>
      </c>
      <c r="CZ20" s="139">
        <v>1</v>
      </c>
      <c r="DA20" s="139">
        <v>1</v>
      </c>
      <c r="DB20" s="139">
        <v>1</v>
      </c>
      <c r="DC20" s="139">
        <v>1</v>
      </c>
      <c r="DD20" s="139">
        <v>1</v>
      </c>
      <c r="DE20" s="139">
        <v>2</v>
      </c>
      <c r="DF20" s="139">
        <v>1</v>
      </c>
      <c r="DG20" s="139">
        <v>1</v>
      </c>
      <c r="DH20" s="139">
        <v>23</v>
      </c>
      <c r="DI20" s="141">
        <v>1</v>
      </c>
      <c r="DJ20" s="141">
        <v>4</v>
      </c>
      <c r="DK20" s="139" t="s">
        <v>171</v>
      </c>
      <c r="DL20" s="139" t="s">
        <v>178</v>
      </c>
      <c r="DM20" s="139">
        <v>5</v>
      </c>
      <c r="DN20" s="142" t="s">
        <v>123</v>
      </c>
    </row>
    <row r="21" spans="1:118" ht="15.75" thickBot="1" x14ac:dyDescent="0.3">
      <c r="A21" s="92">
        <v>18</v>
      </c>
      <c r="B21" s="92" t="s">
        <v>177</v>
      </c>
      <c r="C21" s="93" t="s">
        <v>177</v>
      </c>
      <c r="D21" s="93" t="s">
        <v>177</v>
      </c>
      <c r="E21" s="93" t="s">
        <v>177</v>
      </c>
      <c r="F21" s="93" t="s">
        <v>177</v>
      </c>
      <c r="G21" s="93" t="s">
        <v>177</v>
      </c>
      <c r="H21" s="93" t="s">
        <v>177</v>
      </c>
      <c r="I21" s="93" t="s">
        <v>177</v>
      </c>
      <c r="J21" s="93" t="s">
        <v>177</v>
      </c>
      <c r="K21" s="93" t="s">
        <v>177</v>
      </c>
      <c r="L21" s="93" t="s">
        <v>177</v>
      </c>
      <c r="M21" s="93" t="s">
        <v>177</v>
      </c>
      <c r="N21" s="93" t="s">
        <v>177</v>
      </c>
      <c r="O21" s="93" t="s">
        <v>177</v>
      </c>
      <c r="P21" s="93" t="s">
        <v>177</v>
      </c>
      <c r="Q21" s="93" t="s">
        <v>177</v>
      </c>
      <c r="R21" s="93" t="s">
        <v>177</v>
      </c>
      <c r="S21" s="93" t="s">
        <v>177</v>
      </c>
      <c r="T21" s="93" t="s">
        <v>177</v>
      </c>
      <c r="U21" s="93" t="s">
        <v>177</v>
      </c>
      <c r="V21" s="93" t="s">
        <v>177</v>
      </c>
      <c r="W21" s="93" t="s">
        <v>177</v>
      </c>
      <c r="X21" s="94" t="s">
        <v>177</v>
      </c>
      <c r="Y21" s="94" t="s">
        <v>177</v>
      </c>
      <c r="Z21" s="93" t="s">
        <v>177</v>
      </c>
      <c r="AA21" s="93" t="s">
        <v>177</v>
      </c>
      <c r="AB21" s="93" t="s">
        <v>177</v>
      </c>
      <c r="AC21" s="94"/>
      <c r="AF21" s="137">
        <v>18</v>
      </c>
      <c r="AG21" s="138">
        <v>70008</v>
      </c>
      <c r="AH21" s="139">
        <v>1</v>
      </c>
      <c r="AI21" s="145"/>
      <c r="AJ21" s="139">
        <v>0</v>
      </c>
      <c r="AK21" s="139">
        <v>1</v>
      </c>
      <c r="AL21" s="139">
        <v>1</v>
      </c>
      <c r="AM21" s="145"/>
      <c r="AN21" s="145"/>
      <c r="AO21" s="145"/>
      <c r="AP21" s="145"/>
      <c r="AQ21" s="139">
        <v>1</v>
      </c>
      <c r="AR21" s="139">
        <v>0</v>
      </c>
      <c r="AS21" s="139">
        <v>0</v>
      </c>
      <c r="AT21" s="139">
        <v>1</v>
      </c>
      <c r="AU21" s="139">
        <v>1</v>
      </c>
      <c r="AV21" s="139">
        <v>2</v>
      </c>
      <c r="AW21" s="139">
        <v>1</v>
      </c>
      <c r="AX21" s="139">
        <v>1</v>
      </c>
      <c r="AY21" s="139">
        <v>1</v>
      </c>
      <c r="AZ21" s="139">
        <v>1</v>
      </c>
      <c r="BA21" s="139">
        <v>2</v>
      </c>
      <c r="BB21" s="139">
        <v>2</v>
      </c>
      <c r="BC21" s="139">
        <v>16</v>
      </c>
      <c r="BD21" s="141">
        <v>2</v>
      </c>
      <c r="BE21" s="141">
        <v>3</v>
      </c>
      <c r="BF21" s="140"/>
      <c r="BG21" s="139">
        <v>5</v>
      </c>
      <c r="BH21" s="192" t="s">
        <v>75</v>
      </c>
      <c r="BK21" s="136">
        <v>18</v>
      </c>
      <c r="BL21" s="96">
        <v>80012</v>
      </c>
      <c r="BM21" s="97">
        <v>0</v>
      </c>
      <c r="BN21" s="97">
        <v>1</v>
      </c>
      <c r="BO21" s="97">
        <v>1</v>
      </c>
      <c r="BP21" s="97">
        <v>2</v>
      </c>
      <c r="BQ21" s="97">
        <v>2</v>
      </c>
      <c r="BR21" s="97">
        <v>2</v>
      </c>
      <c r="BS21" s="97">
        <v>0</v>
      </c>
      <c r="BT21" s="97">
        <v>0</v>
      </c>
      <c r="BU21" s="97">
        <v>1</v>
      </c>
      <c r="BV21" s="97">
        <v>0</v>
      </c>
      <c r="BW21" s="97">
        <v>1</v>
      </c>
      <c r="BX21" s="97">
        <v>0</v>
      </c>
      <c r="BY21" s="97">
        <v>1</v>
      </c>
      <c r="BZ21" s="97">
        <v>2</v>
      </c>
      <c r="CA21" s="97">
        <v>0</v>
      </c>
      <c r="CB21" s="97">
        <v>0</v>
      </c>
      <c r="CC21" s="97">
        <v>13</v>
      </c>
      <c r="CD21" s="99">
        <v>1</v>
      </c>
      <c r="CE21" s="105">
        <v>3</v>
      </c>
      <c r="CF21" s="97">
        <v>5</v>
      </c>
      <c r="CG21" s="196" t="s">
        <v>101</v>
      </c>
      <c r="CJ21" s="102">
        <v>18</v>
      </c>
      <c r="CK21" s="102">
        <v>90003</v>
      </c>
      <c r="CL21" s="124" t="s">
        <v>177</v>
      </c>
      <c r="CM21" s="124" t="s">
        <v>177</v>
      </c>
      <c r="CN21" s="124" t="s">
        <v>177</v>
      </c>
      <c r="CO21" s="124" t="s">
        <v>177</v>
      </c>
      <c r="CP21" s="124" t="s">
        <v>177</v>
      </c>
      <c r="CQ21" s="124" t="s">
        <v>177</v>
      </c>
      <c r="CR21" s="124" t="s">
        <v>177</v>
      </c>
      <c r="CS21" s="124" t="s">
        <v>177</v>
      </c>
      <c r="CT21" s="124" t="s">
        <v>177</v>
      </c>
      <c r="CU21" s="124" t="s">
        <v>177</v>
      </c>
      <c r="CV21" s="124" t="s">
        <v>177</v>
      </c>
      <c r="CW21" s="124" t="s">
        <v>177</v>
      </c>
      <c r="CX21" s="124" t="s">
        <v>177</v>
      </c>
      <c r="CY21" s="124" t="s">
        <v>177</v>
      </c>
      <c r="CZ21" s="124" t="s">
        <v>177</v>
      </c>
      <c r="DA21" s="124" t="s">
        <v>177</v>
      </c>
      <c r="DB21" s="124" t="s">
        <v>177</v>
      </c>
      <c r="DC21" s="124" t="s">
        <v>177</v>
      </c>
      <c r="DD21" s="124" t="s">
        <v>177</v>
      </c>
      <c r="DE21" s="124" t="s">
        <v>177</v>
      </c>
      <c r="DF21" s="124" t="s">
        <v>177</v>
      </c>
      <c r="DG21" s="124" t="s">
        <v>177</v>
      </c>
      <c r="DH21" s="124" t="s">
        <v>177</v>
      </c>
      <c r="DI21" s="126" t="s">
        <v>280</v>
      </c>
      <c r="DJ21" s="126" t="s">
        <v>177</v>
      </c>
      <c r="DK21" s="124" t="s">
        <v>171</v>
      </c>
      <c r="DL21" s="124" t="s">
        <v>178</v>
      </c>
      <c r="DM21" s="124">
        <v>5</v>
      </c>
      <c r="DN21" s="125" t="s">
        <v>116</v>
      </c>
    </row>
    <row r="22" spans="1:118" x14ac:dyDescent="0.25">
      <c r="A22" s="92">
        <v>19</v>
      </c>
      <c r="B22" s="95" t="s">
        <v>181</v>
      </c>
      <c r="C22" s="185" t="s">
        <v>382</v>
      </c>
      <c r="D22" s="93" t="s">
        <v>177</v>
      </c>
      <c r="E22" s="93" t="s">
        <v>177</v>
      </c>
      <c r="F22" s="93" t="s">
        <v>177</v>
      </c>
      <c r="G22" s="93" t="s">
        <v>177</v>
      </c>
      <c r="H22" s="93" t="s">
        <v>177</v>
      </c>
      <c r="I22" s="93" t="s">
        <v>177</v>
      </c>
      <c r="J22" s="93" t="s">
        <v>177</v>
      </c>
      <c r="K22" s="93" t="s">
        <v>177</v>
      </c>
      <c r="L22" s="93" t="s">
        <v>177</v>
      </c>
      <c r="M22" s="93" t="s">
        <v>177</v>
      </c>
      <c r="N22" s="93" t="s">
        <v>177</v>
      </c>
      <c r="O22" s="93" t="s">
        <v>177</v>
      </c>
      <c r="P22" s="93" t="s">
        <v>177</v>
      </c>
      <c r="Q22" s="93" t="s">
        <v>177</v>
      </c>
      <c r="R22" s="93" t="s">
        <v>177</v>
      </c>
      <c r="S22" s="93" t="s">
        <v>177</v>
      </c>
      <c r="T22" s="93" t="s">
        <v>177</v>
      </c>
      <c r="U22" s="93" t="s">
        <v>177</v>
      </c>
      <c r="V22" s="93" t="s">
        <v>177</v>
      </c>
      <c r="W22" s="93" t="s">
        <v>177</v>
      </c>
      <c r="X22" s="94" t="s">
        <v>177</v>
      </c>
      <c r="Y22" s="94" t="s">
        <v>177</v>
      </c>
      <c r="Z22" s="93" t="s">
        <v>177</v>
      </c>
      <c r="AA22" s="93" t="s">
        <v>177</v>
      </c>
      <c r="AB22" s="93" t="s">
        <v>177</v>
      </c>
      <c r="AC22" s="94"/>
      <c r="AF22" s="132">
        <v>19</v>
      </c>
      <c r="AG22" s="133">
        <v>70002</v>
      </c>
      <c r="AH22" s="134">
        <v>1</v>
      </c>
      <c r="AI22" s="134">
        <v>0</v>
      </c>
      <c r="AJ22" s="134">
        <v>1</v>
      </c>
      <c r="AK22" s="134">
        <v>0</v>
      </c>
      <c r="AL22" s="134">
        <v>1</v>
      </c>
      <c r="AM22" s="134">
        <v>0</v>
      </c>
      <c r="AN22" s="144"/>
      <c r="AO22" s="134">
        <v>1</v>
      </c>
      <c r="AP22" s="134">
        <v>0</v>
      </c>
      <c r="AQ22" s="134">
        <v>1</v>
      </c>
      <c r="AR22" s="134">
        <v>2</v>
      </c>
      <c r="AS22" s="134">
        <v>1</v>
      </c>
      <c r="AT22" s="134">
        <v>1</v>
      </c>
      <c r="AU22" s="134">
        <v>0</v>
      </c>
      <c r="AV22" s="134">
        <v>2</v>
      </c>
      <c r="AW22" s="134">
        <v>1</v>
      </c>
      <c r="AX22" s="134">
        <v>0</v>
      </c>
      <c r="AY22" s="134">
        <v>2</v>
      </c>
      <c r="AZ22" s="134">
        <v>1</v>
      </c>
      <c r="BA22" s="134">
        <v>2</v>
      </c>
      <c r="BB22" s="134">
        <v>2</v>
      </c>
      <c r="BC22" s="134">
        <v>19</v>
      </c>
      <c r="BD22" s="135">
        <v>1</v>
      </c>
      <c r="BE22" s="177">
        <v>4</v>
      </c>
      <c r="BF22" s="43"/>
      <c r="BG22" s="175">
        <v>4</v>
      </c>
      <c r="BH22" s="190" t="s">
        <v>69</v>
      </c>
      <c r="BK22" s="136">
        <v>19</v>
      </c>
      <c r="BL22" s="96">
        <v>80023</v>
      </c>
      <c r="BM22" s="97">
        <v>0</v>
      </c>
      <c r="BN22" s="97">
        <v>2</v>
      </c>
      <c r="BO22" s="97">
        <v>1</v>
      </c>
      <c r="BP22" s="97">
        <v>2</v>
      </c>
      <c r="BQ22" s="97">
        <v>2</v>
      </c>
      <c r="BR22" s="97">
        <v>0</v>
      </c>
      <c r="BS22" s="97">
        <v>0</v>
      </c>
      <c r="BT22" s="97">
        <v>1</v>
      </c>
      <c r="BU22" s="97">
        <v>1</v>
      </c>
      <c r="BV22" s="97">
        <v>0</v>
      </c>
      <c r="BW22" s="97">
        <v>0</v>
      </c>
      <c r="BX22" s="97">
        <v>1</v>
      </c>
      <c r="BY22" s="97">
        <v>0</v>
      </c>
      <c r="BZ22" s="97">
        <v>2</v>
      </c>
      <c r="CA22" s="97">
        <v>0</v>
      </c>
      <c r="CB22" s="97">
        <v>1</v>
      </c>
      <c r="CC22" s="97">
        <v>13</v>
      </c>
      <c r="CD22" s="99">
        <v>2</v>
      </c>
      <c r="CE22" s="101">
        <v>3</v>
      </c>
      <c r="CF22" s="101">
        <v>3</v>
      </c>
      <c r="CG22" s="196" t="s">
        <v>105</v>
      </c>
      <c r="CJ22" s="96">
        <v>19</v>
      </c>
      <c r="CK22" s="96">
        <v>90011</v>
      </c>
      <c r="CL22" s="97" t="s">
        <v>177</v>
      </c>
      <c r="CM22" s="97" t="s">
        <v>177</v>
      </c>
      <c r="CN22" s="97" t="s">
        <v>177</v>
      </c>
      <c r="CO22" s="97" t="s">
        <v>177</v>
      </c>
      <c r="CP22" s="97" t="s">
        <v>177</v>
      </c>
      <c r="CQ22" s="97" t="s">
        <v>177</v>
      </c>
      <c r="CR22" s="97" t="s">
        <v>177</v>
      </c>
      <c r="CS22" s="97" t="s">
        <v>177</v>
      </c>
      <c r="CT22" s="97" t="s">
        <v>177</v>
      </c>
      <c r="CU22" s="97" t="s">
        <v>177</v>
      </c>
      <c r="CV22" s="97" t="s">
        <v>177</v>
      </c>
      <c r="CW22" s="97" t="s">
        <v>177</v>
      </c>
      <c r="CX22" s="97" t="s">
        <v>177</v>
      </c>
      <c r="CY22" s="97" t="s">
        <v>177</v>
      </c>
      <c r="CZ22" s="97" t="s">
        <v>177</v>
      </c>
      <c r="DA22" s="97" t="s">
        <v>177</v>
      </c>
      <c r="DB22" s="97" t="s">
        <v>177</v>
      </c>
      <c r="DC22" s="97" t="s">
        <v>177</v>
      </c>
      <c r="DD22" s="97" t="s">
        <v>177</v>
      </c>
      <c r="DE22" s="97" t="s">
        <v>177</v>
      </c>
      <c r="DF22" s="97" t="s">
        <v>177</v>
      </c>
      <c r="DG22" s="97" t="s">
        <v>177</v>
      </c>
      <c r="DH22" s="97" t="s">
        <v>177</v>
      </c>
      <c r="DI22" s="99" t="s">
        <v>280</v>
      </c>
      <c r="DJ22" s="99" t="s">
        <v>177</v>
      </c>
      <c r="DK22" s="97" t="s">
        <v>171</v>
      </c>
      <c r="DL22" s="97" t="s">
        <v>178</v>
      </c>
      <c r="DM22" s="97">
        <v>3</v>
      </c>
      <c r="DN22" s="39" t="s">
        <v>124</v>
      </c>
    </row>
    <row r="23" spans="1:118" ht="15.75" thickBot="1" x14ac:dyDescent="0.3">
      <c r="A23" s="92">
        <v>20</v>
      </c>
      <c r="B23" s="92" t="s">
        <v>177</v>
      </c>
      <c r="C23" s="93" t="s">
        <v>177</v>
      </c>
      <c r="D23" s="93" t="s">
        <v>177</v>
      </c>
      <c r="E23" s="93" t="s">
        <v>177</v>
      </c>
      <c r="F23" s="93" t="s">
        <v>177</v>
      </c>
      <c r="G23" s="93" t="s">
        <v>177</v>
      </c>
      <c r="H23" s="93" t="s">
        <v>177</v>
      </c>
      <c r="I23" s="93" t="s">
        <v>177</v>
      </c>
      <c r="J23" s="93" t="s">
        <v>177</v>
      </c>
      <c r="K23" s="93" t="s">
        <v>177</v>
      </c>
      <c r="L23" s="93" t="s">
        <v>177</v>
      </c>
      <c r="M23" s="93" t="s">
        <v>177</v>
      </c>
      <c r="N23" s="93" t="s">
        <v>177</v>
      </c>
      <c r="O23" s="93" t="s">
        <v>177</v>
      </c>
      <c r="P23" s="93" t="s">
        <v>177</v>
      </c>
      <c r="Q23" s="93" t="s">
        <v>177</v>
      </c>
      <c r="R23" s="93" t="s">
        <v>177</v>
      </c>
      <c r="S23" s="93" t="s">
        <v>177</v>
      </c>
      <c r="T23" s="93" t="s">
        <v>177</v>
      </c>
      <c r="U23" s="93" t="s">
        <v>177</v>
      </c>
      <c r="V23" s="93" t="s">
        <v>177</v>
      </c>
      <c r="W23" s="93" t="s">
        <v>177</v>
      </c>
      <c r="X23" s="94" t="s">
        <v>177</v>
      </c>
      <c r="Y23" s="94" t="s">
        <v>177</v>
      </c>
      <c r="Z23" s="93" t="s">
        <v>177</v>
      </c>
      <c r="AA23" s="93" t="s">
        <v>177</v>
      </c>
      <c r="AB23" s="93" t="s">
        <v>177</v>
      </c>
      <c r="AC23" s="94"/>
      <c r="AF23" s="136">
        <v>20</v>
      </c>
      <c r="AG23" s="96">
        <v>70014</v>
      </c>
      <c r="AH23" s="97">
        <v>1</v>
      </c>
      <c r="AI23" s="97">
        <v>0</v>
      </c>
      <c r="AJ23" s="97">
        <v>1</v>
      </c>
      <c r="AK23" s="97">
        <v>1</v>
      </c>
      <c r="AL23" s="97">
        <v>1</v>
      </c>
      <c r="AM23" s="97">
        <v>1</v>
      </c>
      <c r="AN23" s="98"/>
      <c r="AO23" s="97">
        <v>1</v>
      </c>
      <c r="AP23" s="98"/>
      <c r="AQ23" s="97">
        <v>1</v>
      </c>
      <c r="AR23" s="97">
        <v>0</v>
      </c>
      <c r="AS23" s="97">
        <v>0</v>
      </c>
      <c r="AT23" s="97">
        <v>1</v>
      </c>
      <c r="AU23" s="97">
        <v>1</v>
      </c>
      <c r="AV23" s="97">
        <v>2</v>
      </c>
      <c r="AW23" s="97">
        <v>1</v>
      </c>
      <c r="AX23" s="97">
        <v>1</v>
      </c>
      <c r="AY23" s="97">
        <v>1</v>
      </c>
      <c r="AZ23" s="97">
        <v>2</v>
      </c>
      <c r="BA23" s="97">
        <v>2</v>
      </c>
      <c r="BB23" s="97">
        <v>2</v>
      </c>
      <c r="BC23" s="97">
        <v>20</v>
      </c>
      <c r="BD23" s="99">
        <v>2</v>
      </c>
      <c r="BE23" s="100">
        <v>4</v>
      </c>
      <c r="BF23" s="39"/>
      <c r="BG23" s="101">
        <v>4</v>
      </c>
      <c r="BH23" s="191" t="s">
        <v>80</v>
      </c>
      <c r="BK23" s="136">
        <v>20</v>
      </c>
      <c r="BL23" s="96">
        <v>80025</v>
      </c>
      <c r="BM23" s="97">
        <v>0</v>
      </c>
      <c r="BN23" s="97">
        <v>2</v>
      </c>
      <c r="BO23" s="97">
        <v>0</v>
      </c>
      <c r="BP23" s="97">
        <v>2</v>
      </c>
      <c r="BQ23" s="97">
        <v>1</v>
      </c>
      <c r="BR23" s="97">
        <v>0</v>
      </c>
      <c r="BS23" s="97">
        <v>0</v>
      </c>
      <c r="BT23" s="97">
        <v>0</v>
      </c>
      <c r="BU23" s="97">
        <v>0</v>
      </c>
      <c r="BV23" s="97">
        <v>0</v>
      </c>
      <c r="BW23" s="97">
        <v>1</v>
      </c>
      <c r="BX23" s="97">
        <v>1</v>
      </c>
      <c r="BY23" s="97">
        <v>3</v>
      </c>
      <c r="BZ23" s="97">
        <v>2</v>
      </c>
      <c r="CA23" s="97">
        <v>0</v>
      </c>
      <c r="CB23" s="97">
        <v>1</v>
      </c>
      <c r="CC23" s="97">
        <v>13</v>
      </c>
      <c r="CD23" s="99">
        <v>1</v>
      </c>
      <c r="CE23" s="101">
        <v>3</v>
      </c>
      <c r="CF23" s="101">
        <v>3</v>
      </c>
      <c r="CG23" s="196" t="s">
        <v>107</v>
      </c>
      <c r="CJ23" s="209">
        <v>20</v>
      </c>
      <c r="CK23" s="209">
        <v>90018</v>
      </c>
      <c r="CL23" s="210" t="s">
        <v>177</v>
      </c>
      <c r="CM23" s="210" t="s">
        <v>177</v>
      </c>
      <c r="CN23" s="210" t="s">
        <v>177</v>
      </c>
      <c r="CO23" s="210" t="s">
        <v>177</v>
      </c>
      <c r="CP23" s="210" t="s">
        <v>177</v>
      </c>
      <c r="CQ23" s="210" t="s">
        <v>177</v>
      </c>
      <c r="CR23" s="210" t="s">
        <v>177</v>
      </c>
      <c r="CS23" s="210" t="s">
        <v>177</v>
      </c>
      <c r="CT23" s="210" t="s">
        <v>177</v>
      </c>
      <c r="CU23" s="210" t="s">
        <v>177</v>
      </c>
      <c r="CV23" s="210" t="s">
        <v>177</v>
      </c>
      <c r="CW23" s="210" t="s">
        <v>177</v>
      </c>
      <c r="CX23" s="210" t="s">
        <v>177</v>
      </c>
      <c r="CY23" s="210" t="s">
        <v>177</v>
      </c>
      <c r="CZ23" s="210" t="s">
        <v>177</v>
      </c>
      <c r="DA23" s="210" t="s">
        <v>177</v>
      </c>
      <c r="DB23" s="210" t="s">
        <v>177</v>
      </c>
      <c r="DC23" s="210" t="s">
        <v>177</v>
      </c>
      <c r="DD23" s="210" t="s">
        <v>177</v>
      </c>
      <c r="DE23" s="210" t="s">
        <v>177</v>
      </c>
      <c r="DF23" s="210" t="s">
        <v>177</v>
      </c>
      <c r="DG23" s="210" t="s">
        <v>177</v>
      </c>
      <c r="DH23" s="210" t="s">
        <v>177</v>
      </c>
      <c r="DI23" s="211" t="s">
        <v>280</v>
      </c>
      <c r="DJ23" s="211" t="s">
        <v>177</v>
      </c>
      <c r="DK23" s="210" t="s">
        <v>171</v>
      </c>
      <c r="DL23" s="210" t="s">
        <v>178</v>
      </c>
      <c r="DM23" s="210">
        <v>4</v>
      </c>
      <c r="DN23" s="39" t="s">
        <v>131</v>
      </c>
    </row>
    <row r="24" spans="1:118" ht="15.75" thickBot="1" x14ac:dyDescent="0.3">
      <c r="A24" s="905" t="s">
        <v>141</v>
      </c>
      <c r="B24" s="906"/>
      <c r="C24" s="54">
        <f>AVERAGE(C4:C23)</f>
        <v>1</v>
      </c>
      <c r="D24" s="54">
        <f t="shared" ref="D24:AB24" si="0">AVERAGE(D4:D23)</f>
        <v>0.75</v>
      </c>
      <c r="E24" s="54">
        <f t="shared" si="0"/>
        <v>0.4375</v>
      </c>
      <c r="F24" s="54">
        <f t="shared" si="0"/>
        <v>0.8125</v>
      </c>
      <c r="G24" s="54">
        <f t="shared" si="0"/>
        <v>0.375</v>
      </c>
      <c r="H24" s="54">
        <f t="shared" si="0"/>
        <v>1.625</v>
      </c>
      <c r="I24" s="54">
        <f t="shared" si="0"/>
        <v>0.125</v>
      </c>
      <c r="J24" s="54">
        <f t="shared" si="0"/>
        <v>0.25</v>
      </c>
      <c r="K24" s="54">
        <f t="shared" si="0"/>
        <v>0.9375</v>
      </c>
      <c r="L24" s="54">
        <f t="shared" si="0"/>
        <v>0.25</v>
      </c>
      <c r="M24" s="54">
        <f t="shared" si="0"/>
        <v>1.0625</v>
      </c>
      <c r="N24" s="54">
        <f t="shared" si="0"/>
        <v>0.3125</v>
      </c>
      <c r="O24" s="54">
        <f t="shared" si="0"/>
        <v>6.25E-2</v>
      </c>
      <c r="P24" s="54">
        <f t="shared" si="0"/>
        <v>1.375</v>
      </c>
      <c r="Q24" s="54">
        <f t="shared" si="0"/>
        <v>0.9375</v>
      </c>
      <c r="R24" s="54">
        <f t="shared" si="0"/>
        <v>0.375</v>
      </c>
      <c r="S24" s="54">
        <f t="shared" si="0"/>
        <v>0.9375</v>
      </c>
      <c r="T24" s="54">
        <f t="shared" si="0"/>
        <v>0.6875</v>
      </c>
      <c r="U24" s="54">
        <f t="shared" si="0"/>
        <v>0.6875</v>
      </c>
      <c r="V24" s="54">
        <f t="shared" si="0"/>
        <v>0.625</v>
      </c>
      <c r="W24" s="54">
        <f t="shared" si="0"/>
        <v>13.625</v>
      </c>
      <c r="X24" s="54"/>
      <c r="Y24" s="54">
        <f t="shared" si="0"/>
        <v>3.0625</v>
      </c>
      <c r="Z24" s="54"/>
      <c r="AA24" s="54"/>
      <c r="AB24" s="54">
        <f t="shared" si="0"/>
        <v>3.9411764705882355</v>
      </c>
      <c r="AC24" s="44"/>
      <c r="AF24" s="137">
        <v>21</v>
      </c>
      <c r="AG24" s="138">
        <v>70017</v>
      </c>
      <c r="AH24" s="139">
        <v>1</v>
      </c>
      <c r="AI24" s="139">
        <v>0</v>
      </c>
      <c r="AJ24" s="139">
        <v>1</v>
      </c>
      <c r="AK24" s="139">
        <v>1</v>
      </c>
      <c r="AL24" s="139">
        <v>1</v>
      </c>
      <c r="AM24" s="139">
        <v>1</v>
      </c>
      <c r="AN24" s="139">
        <v>0</v>
      </c>
      <c r="AO24" s="139">
        <v>1</v>
      </c>
      <c r="AP24" s="139">
        <v>1</v>
      </c>
      <c r="AQ24" s="139">
        <v>1</v>
      </c>
      <c r="AR24" s="139">
        <v>0</v>
      </c>
      <c r="AS24" s="139">
        <v>0</v>
      </c>
      <c r="AT24" s="139">
        <v>1</v>
      </c>
      <c r="AU24" s="139">
        <v>1</v>
      </c>
      <c r="AV24" s="139">
        <v>2</v>
      </c>
      <c r="AW24" s="139">
        <v>1</v>
      </c>
      <c r="AX24" s="139">
        <v>1</v>
      </c>
      <c r="AY24" s="139">
        <v>1</v>
      </c>
      <c r="AZ24" s="139">
        <v>2</v>
      </c>
      <c r="BA24" s="139">
        <v>2</v>
      </c>
      <c r="BB24" s="139">
        <v>2</v>
      </c>
      <c r="BC24" s="139">
        <v>21</v>
      </c>
      <c r="BD24" s="141">
        <v>2</v>
      </c>
      <c r="BE24" s="178">
        <v>4</v>
      </c>
      <c r="BF24" s="140"/>
      <c r="BG24" s="176">
        <v>4</v>
      </c>
      <c r="BH24" s="192" t="s">
        <v>83</v>
      </c>
      <c r="BK24" s="137">
        <v>21</v>
      </c>
      <c r="BL24" s="138">
        <v>80026</v>
      </c>
      <c r="BM24" s="139">
        <v>0</v>
      </c>
      <c r="BN24" s="139">
        <v>2</v>
      </c>
      <c r="BO24" s="198"/>
      <c r="BP24" s="139">
        <v>0</v>
      </c>
      <c r="BQ24" s="139">
        <v>1</v>
      </c>
      <c r="BR24" s="139">
        <v>2</v>
      </c>
      <c r="BS24" s="198"/>
      <c r="BT24" s="139">
        <v>1</v>
      </c>
      <c r="BU24" s="139">
        <v>0</v>
      </c>
      <c r="BV24" s="139">
        <v>1</v>
      </c>
      <c r="BW24" s="198"/>
      <c r="BX24" s="139">
        <v>0</v>
      </c>
      <c r="BY24" s="139">
        <v>3</v>
      </c>
      <c r="BZ24" s="139">
        <v>2</v>
      </c>
      <c r="CA24" s="139">
        <v>0</v>
      </c>
      <c r="CB24" s="139">
        <v>1</v>
      </c>
      <c r="CC24" s="139">
        <v>13</v>
      </c>
      <c r="CD24" s="141">
        <v>2</v>
      </c>
      <c r="CE24" s="176">
        <v>3</v>
      </c>
      <c r="CF24" s="176">
        <v>3</v>
      </c>
      <c r="CG24" s="199" t="s">
        <v>108</v>
      </c>
      <c r="CJ24" s="905" t="s">
        <v>141</v>
      </c>
      <c r="CK24" s="906"/>
      <c r="CL24" s="54">
        <f t="shared" ref="CL24:DH24" si="1">AVERAGE(CL4:CL23)</f>
        <v>1.3529411764705883</v>
      </c>
      <c r="CM24" s="54">
        <f t="shared" si="1"/>
        <v>0.5714285714285714</v>
      </c>
      <c r="CN24" s="54">
        <f t="shared" si="1"/>
        <v>0.52941176470588236</v>
      </c>
      <c r="CO24" s="54">
        <f t="shared" si="1"/>
        <v>1.0588235294117647</v>
      </c>
      <c r="CP24" s="54">
        <f t="shared" si="1"/>
        <v>0.9285714285714286</v>
      </c>
      <c r="CQ24" s="54">
        <f t="shared" si="1"/>
        <v>0.94117647058823528</v>
      </c>
      <c r="CR24" s="54">
        <f t="shared" si="1"/>
        <v>0</v>
      </c>
      <c r="CS24" s="54">
        <f t="shared" si="1"/>
        <v>1.25</v>
      </c>
      <c r="CT24" s="54">
        <f t="shared" si="1"/>
        <v>0.41176470588235292</v>
      </c>
      <c r="CU24" s="54">
        <f t="shared" si="1"/>
        <v>0.6875</v>
      </c>
      <c r="CV24" s="54">
        <f t="shared" si="1"/>
        <v>0.58823529411764708</v>
      </c>
      <c r="CW24" s="54">
        <f t="shared" si="1"/>
        <v>0.8125</v>
      </c>
      <c r="CX24" s="54">
        <f t="shared" si="1"/>
        <v>0.41176470588235292</v>
      </c>
      <c r="CY24" s="54">
        <f t="shared" si="1"/>
        <v>1.1176470588235294</v>
      </c>
      <c r="CZ24" s="54">
        <f t="shared" si="1"/>
        <v>0.42857142857142855</v>
      </c>
      <c r="DA24" s="54">
        <f t="shared" si="1"/>
        <v>0.41176470588235292</v>
      </c>
      <c r="DB24" s="54">
        <f t="shared" si="1"/>
        <v>0.8666666666666667</v>
      </c>
      <c r="DC24" s="54">
        <f t="shared" si="1"/>
        <v>0.72727272727272729</v>
      </c>
      <c r="DD24" s="54">
        <f t="shared" si="1"/>
        <v>0.29411764705882354</v>
      </c>
      <c r="DE24" s="54">
        <f t="shared" si="1"/>
        <v>1.5</v>
      </c>
      <c r="DF24" s="54">
        <f t="shared" si="1"/>
        <v>0.35294117647058826</v>
      </c>
      <c r="DG24" s="54">
        <f t="shared" si="1"/>
        <v>0.4</v>
      </c>
      <c r="DH24" s="54">
        <f t="shared" si="1"/>
        <v>14.352941176470589</v>
      </c>
      <c r="DI24" s="54"/>
      <c r="DJ24" s="54">
        <f>AVERAGE(DJ4:DJ23)</f>
        <v>2.7058823529411766</v>
      </c>
      <c r="DK24" s="54"/>
      <c r="DL24" s="54"/>
      <c r="DM24" s="55">
        <f>AVERAGE(DM4:DM23)</f>
        <v>4.0999999999999996</v>
      </c>
    </row>
    <row r="25" spans="1:118" x14ac:dyDescent="0.25">
      <c r="A25" s="5"/>
      <c r="B25" s="83">
        <v>4</v>
      </c>
      <c r="C25" s="50">
        <f>(C14+C15+C16+C17+C18+C19)/6</f>
        <v>1</v>
      </c>
      <c r="D25" s="50">
        <f t="shared" ref="D25:AB25" si="2">(D14+D15+D16+D17+D18+D19)/6</f>
        <v>1.1666666666666667</v>
      </c>
      <c r="E25" s="50">
        <f t="shared" si="2"/>
        <v>1</v>
      </c>
      <c r="F25" s="50">
        <f t="shared" si="2"/>
        <v>0.83333333333333337</v>
      </c>
      <c r="G25" s="50">
        <f t="shared" si="2"/>
        <v>0.5</v>
      </c>
      <c r="H25" s="50">
        <f t="shared" si="2"/>
        <v>1.6666666666666667</v>
      </c>
      <c r="I25" s="50">
        <f t="shared" si="2"/>
        <v>0.16666666666666666</v>
      </c>
      <c r="J25" s="50">
        <f t="shared" si="2"/>
        <v>0.33333333333333331</v>
      </c>
      <c r="K25" s="50">
        <f t="shared" si="2"/>
        <v>1</v>
      </c>
      <c r="L25" s="50">
        <f t="shared" si="2"/>
        <v>0.16666666666666666</v>
      </c>
      <c r="M25" s="50">
        <f t="shared" si="2"/>
        <v>2</v>
      </c>
      <c r="N25" s="50">
        <f t="shared" si="2"/>
        <v>0.33333333333333331</v>
      </c>
      <c r="O25" s="50">
        <f t="shared" si="2"/>
        <v>0.16666666666666666</v>
      </c>
      <c r="P25" s="50">
        <f t="shared" si="2"/>
        <v>2</v>
      </c>
      <c r="Q25" s="50">
        <f t="shared" si="2"/>
        <v>1.6666666666666667</v>
      </c>
      <c r="R25" s="50">
        <f t="shared" si="2"/>
        <v>0.66666666666666663</v>
      </c>
      <c r="S25" s="50">
        <f t="shared" si="2"/>
        <v>1.5</v>
      </c>
      <c r="T25" s="50">
        <f t="shared" si="2"/>
        <v>0.83333333333333337</v>
      </c>
      <c r="U25" s="50">
        <f t="shared" si="2"/>
        <v>0.83333333333333337</v>
      </c>
      <c r="V25" s="50">
        <f t="shared" si="2"/>
        <v>0.66666666666666663</v>
      </c>
      <c r="W25" s="50">
        <f t="shared" si="2"/>
        <v>18.5</v>
      </c>
      <c r="X25" s="50"/>
      <c r="Y25" s="50">
        <f t="shared" si="2"/>
        <v>4</v>
      </c>
      <c r="Z25" s="50"/>
      <c r="AA25" s="50"/>
      <c r="AB25" s="50">
        <f t="shared" si="2"/>
        <v>4.333333333333333</v>
      </c>
      <c r="AC25" s="14"/>
      <c r="AF25" s="102">
        <v>22</v>
      </c>
      <c r="AG25" s="102" t="s">
        <v>177</v>
      </c>
      <c r="AH25" s="124" t="s">
        <v>177</v>
      </c>
      <c r="AI25" s="124" t="s">
        <v>177</v>
      </c>
      <c r="AJ25" s="124" t="s">
        <v>177</v>
      </c>
      <c r="AK25" s="124" t="s">
        <v>177</v>
      </c>
      <c r="AL25" s="124" t="s">
        <v>177</v>
      </c>
      <c r="AM25" s="124" t="s">
        <v>177</v>
      </c>
      <c r="AN25" s="124" t="s">
        <v>177</v>
      </c>
      <c r="AO25" s="124" t="s">
        <v>177</v>
      </c>
      <c r="AP25" s="124" t="s">
        <v>177</v>
      </c>
      <c r="AQ25" s="124" t="s">
        <v>177</v>
      </c>
      <c r="AR25" s="124" t="s">
        <v>177</v>
      </c>
      <c r="AS25" s="124" t="s">
        <v>177</v>
      </c>
      <c r="AT25" s="124" t="s">
        <v>177</v>
      </c>
      <c r="AU25" s="124" t="s">
        <v>177</v>
      </c>
      <c r="AV25" s="124" t="s">
        <v>177</v>
      </c>
      <c r="AW25" s="124" t="s">
        <v>177</v>
      </c>
      <c r="AX25" s="124" t="s">
        <v>177</v>
      </c>
      <c r="AY25" s="124" t="s">
        <v>177</v>
      </c>
      <c r="AZ25" s="124" t="s">
        <v>177</v>
      </c>
      <c r="BA25" s="124" t="s">
        <v>177</v>
      </c>
      <c r="BB25" s="124" t="s">
        <v>177</v>
      </c>
      <c r="BC25" s="124" t="s">
        <v>177</v>
      </c>
      <c r="BD25" s="126" t="s">
        <v>177</v>
      </c>
      <c r="BE25" s="126" t="s">
        <v>177</v>
      </c>
      <c r="BF25" s="125"/>
      <c r="BG25" s="124">
        <v>4</v>
      </c>
      <c r="BH25" s="189" t="s">
        <v>78</v>
      </c>
      <c r="BK25" s="132">
        <v>22</v>
      </c>
      <c r="BL25" s="133">
        <v>80027</v>
      </c>
      <c r="BM25" s="134">
        <v>1</v>
      </c>
      <c r="BN25" s="134">
        <v>1</v>
      </c>
      <c r="BO25" s="134">
        <v>1</v>
      </c>
      <c r="BP25" s="134">
        <v>2</v>
      </c>
      <c r="BQ25" s="134">
        <v>2</v>
      </c>
      <c r="BR25" s="134">
        <v>0</v>
      </c>
      <c r="BS25" s="134">
        <v>0</v>
      </c>
      <c r="BT25" s="134">
        <v>0</v>
      </c>
      <c r="BU25" s="134">
        <v>1</v>
      </c>
      <c r="BV25" s="134">
        <v>1</v>
      </c>
      <c r="BW25" s="134">
        <v>1</v>
      </c>
      <c r="BX25" s="134">
        <v>1</v>
      </c>
      <c r="BY25" s="134">
        <v>3</v>
      </c>
      <c r="BZ25" s="134">
        <v>2</v>
      </c>
      <c r="CA25" s="134">
        <v>0</v>
      </c>
      <c r="CB25" s="134">
        <v>1</v>
      </c>
      <c r="CC25" s="134">
        <v>17</v>
      </c>
      <c r="CD25" s="135">
        <v>2</v>
      </c>
      <c r="CE25" s="175">
        <v>4</v>
      </c>
      <c r="CF25" s="175">
        <v>4</v>
      </c>
      <c r="CG25" s="195" t="s">
        <v>109</v>
      </c>
      <c r="CJ25" s="5"/>
      <c r="CK25" s="83">
        <v>4</v>
      </c>
      <c r="CL25" s="50">
        <f t="shared" ref="CL25:DH25" si="3">(CL19+CL20)/2</f>
        <v>2</v>
      </c>
      <c r="CM25" s="50">
        <f t="shared" si="3"/>
        <v>1</v>
      </c>
      <c r="CN25" s="50">
        <f t="shared" si="3"/>
        <v>1</v>
      </c>
      <c r="CO25" s="50">
        <f t="shared" si="3"/>
        <v>1.5</v>
      </c>
      <c r="CP25" s="50">
        <f t="shared" si="3"/>
        <v>1</v>
      </c>
      <c r="CQ25" s="50">
        <f t="shared" si="3"/>
        <v>0.5</v>
      </c>
      <c r="CR25" s="50">
        <f t="shared" si="3"/>
        <v>0</v>
      </c>
      <c r="CS25" s="50">
        <f t="shared" si="3"/>
        <v>1.5</v>
      </c>
      <c r="CT25" s="50">
        <f t="shared" si="3"/>
        <v>0.5</v>
      </c>
      <c r="CU25" s="50">
        <f t="shared" si="3"/>
        <v>0.5</v>
      </c>
      <c r="CV25" s="50">
        <f t="shared" si="3"/>
        <v>1</v>
      </c>
      <c r="CW25" s="50">
        <f t="shared" si="3"/>
        <v>1</v>
      </c>
      <c r="CX25" s="50">
        <f t="shared" si="3"/>
        <v>1</v>
      </c>
      <c r="CY25" s="50">
        <f t="shared" si="3"/>
        <v>2</v>
      </c>
      <c r="CZ25" s="50">
        <f t="shared" si="3"/>
        <v>0.5</v>
      </c>
      <c r="DA25" s="50">
        <f t="shared" si="3"/>
        <v>1</v>
      </c>
      <c r="DB25" s="50">
        <f t="shared" si="3"/>
        <v>1</v>
      </c>
      <c r="DC25" s="50">
        <f t="shared" si="3"/>
        <v>1</v>
      </c>
      <c r="DD25" s="50">
        <f t="shared" si="3"/>
        <v>0.5</v>
      </c>
      <c r="DE25" s="50">
        <f t="shared" si="3"/>
        <v>1.5</v>
      </c>
      <c r="DF25" s="50">
        <f t="shared" si="3"/>
        <v>1</v>
      </c>
      <c r="DG25" s="50">
        <f t="shared" si="3"/>
        <v>1</v>
      </c>
      <c r="DH25" s="50">
        <f t="shared" si="3"/>
        <v>22</v>
      </c>
      <c r="DI25" s="50"/>
      <c r="DJ25" s="50">
        <f>(DJ19+DJ20)/2</f>
        <v>4</v>
      </c>
      <c r="DK25" s="50"/>
      <c r="DL25" s="50"/>
      <c r="DM25" s="51">
        <f>(DM19+DM20)/2</f>
        <v>4.5</v>
      </c>
    </row>
    <row r="26" spans="1:118" x14ac:dyDescent="0.25">
      <c r="A26" s="5"/>
      <c r="B26" s="83">
        <v>3</v>
      </c>
      <c r="C26" s="50">
        <f>(C9+C10+C11+C12+C13)/5</f>
        <v>1</v>
      </c>
      <c r="D26" s="50">
        <f t="shared" ref="D26:AB26" si="4">(D9+D10+D11+D12+D13)/5</f>
        <v>1</v>
      </c>
      <c r="E26" s="50">
        <f t="shared" si="4"/>
        <v>0</v>
      </c>
      <c r="F26" s="50">
        <f t="shared" si="4"/>
        <v>0.8</v>
      </c>
      <c r="G26" s="50">
        <f t="shared" si="4"/>
        <v>0.4</v>
      </c>
      <c r="H26" s="50">
        <f t="shared" si="4"/>
        <v>1.8</v>
      </c>
      <c r="I26" s="50">
        <f t="shared" si="4"/>
        <v>0.2</v>
      </c>
      <c r="J26" s="50">
        <f t="shared" si="4"/>
        <v>0.2</v>
      </c>
      <c r="K26" s="50">
        <f t="shared" si="4"/>
        <v>1</v>
      </c>
      <c r="L26" s="50">
        <f t="shared" si="4"/>
        <v>0.6</v>
      </c>
      <c r="M26" s="50">
        <f t="shared" si="4"/>
        <v>1</v>
      </c>
      <c r="N26" s="50">
        <f t="shared" si="4"/>
        <v>0.4</v>
      </c>
      <c r="O26" s="50">
        <f t="shared" si="4"/>
        <v>0</v>
      </c>
      <c r="P26" s="50">
        <f t="shared" si="4"/>
        <v>1.2</v>
      </c>
      <c r="Q26" s="50">
        <f t="shared" si="4"/>
        <v>1</v>
      </c>
      <c r="R26" s="50">
        <f t="shared" si="4"/>
        <v>0.4</v>
      </c>
      <c r="S26" s="50">
        <f t="shared" si="4"/>
        <v>0.8</v>
      </c>
      <c r="T26" s="179">
        <f t="shared" si="4"/>
        <v>1</v>
      </c>
      <c r="U26" s="179">
        <f t="shared" si="4"/>
        <v>1</v>
      </c>
      <c r="V26" s="179">
        <f t="shared" si="4"/>
        <v>1</v>
      </c>
      <c r="W26" s="50">
        <f t="shared" si="4"/>
        <v>14.8</v>
      </c>
      <c r="X26" s="50"/>
      <c r="Y26" s="50">
        <f t="shared" si="4"/>
        <v>3</v>
      </c>
      <c r="Z26" s="50"/>
      <c r="AA26" s="50"/>
      <c r="AB26" s="50">
        <f t="shared" si="4"/>
        <v>4.2</v>
      </c>
      <c r="AC26" s="14"/>
      <c r="AF26" s="102">
        <v>23</v>
      </c>
      <c r="AG26" s="92" t="s">
        <v>177</v>
      </c>
      <c r="AH26" s="93" t="s">
        <v>177</v>
      </c>
      <c r="AI26" s="93" t="s">
        <v>177</v>
      </c>
      <c r="AJ26" s="93" t="s">
        <v>177</v>
      </c>
      <c r="AK26" s="93" t="s">
        <v>177</v>
      </c>
      <c r="AL26" s="93" t="s">
        <v>177</v>
      </c>
      <c r="AM26" s="93" t="s">
        <v>177</v>
      </c>
      <c r="AN26" s="93" t="s">
        <v>177</v>
      </c>
      <c r="AO26" s="93" t="s">
        <v>177</v>
      </c>
      <c r="AP26" s="93" t="s">
        <v>177</v>
      </c>
      <c r="AQ26" s="93" t="s">
        <v>177</v>
      </c>
      <c r="AR26" s="93" t="s">
        <v>177</v>
      </c>
      <c r="AS26" s="93" t="s">
        <v>177</v>
      </c>
      <c r="AT26" s="93" t="s">
        <v>177</v>
      </c>
      <c r="AU26" s="93" t="s">
        <v>177</v>
      </c>
      <c r="AV26" s="93" t="s">
        <v>177</v>
      </c>
      <c r="AW26" s="93" t="s">
        <v>177</v>
      </c>
      <c r="AX26" s="93" t="s">
        <v>177</v>
      </c>
      <c r="AY26" s="93" t="s">
        <v>177</v>
      </c>
      <c r="AZ26" s="93" t="s">
        <v>177</v>
      </c>
      <c r="BA26" s="93" t="s">
        <v>177</v>
      </c>
      <c r="BB26" s="93" t="s">
        <v>177</v>
      </c>
      <c r="BC26" s="93" t="s">
        <v>177</v>
      </c>
      <c r="BD26" s="93" t="s">
        <v>177</v>
      </c>
      <c r="BE26" s="93" t="s">
        <v>177</v>
      </c>
      <c r="BF26" s="93" t="s">
        <v>177</v>
      </c>
      <c r="BG26" s="93" t="s">
        <v>177</v>
      </c>
      <c r="BH26" s="93" t="s">
        <v>177</v>
      </c>
      <c r="BK26" s="136">
        <v>23</v>
      </c>
      <c r="BL26" s="96">
        <v>80003</v>
      </c>
      <c r="BM26" s="97">
        <v>1</v>
      </c>
      <c r="BN26" s="97">
        <v>2</v>
      </c>
      <c r="BO26" s="97">
        <v>1</v>
      </c>
      <c r="BP26" s="97">
        <v>2</v>
      </c>
      <c r="BQ26" s="97">
        <v>2</v>
      </c>
      <c r="BR26" s="97">
        <v>0</v>
      </c>
      <c r="BS26" s="97">
        <v>0</v>
      </c>
      <c r="BT26" s="97">
        <v>1</v>
      </c>
      <c r="BU26" s="97">
        <v>0</v>
      </c>
      <c r="BV26" s="97">
        <v>1</v>
      </c>
      <c r="BW26" s="97">
        <v>2</v>
      </c>
      <c r="BX26" s="97">
        <v>1</v>
      </c>
      <c r="BY26" s="97">
        <v>1</v>
      </c>
      <c r="BZ26" s="97">
        <v>2</v>
      </c>
      <c r="CA26" s="97">
        <v>1</v>
      </c>
      <c r="CB26" s="97">
        <v>1</v>
      </c>
      <c r="CC26" s="97">
        <v>18</v>
      </c>
      <c r="CD26" s="99">
        <v>2</v>
      </c>
      <c r="CE26" s="106">
        <v>4</v>
      </c>
      <c r="CF26" s="97">
        <v>5</v>
      </c>
      <c r="CG26" s="197" t="s">
        <v>92</v>
      </c>
      <c r="CJ26" s="5"/>
      <c r="CK26" s="83">
        <v>3</v>
      </c>
      <c r="CL26" s="50">
        <f t="shared" ref="CL26:DH26" si="5">(CL12+CL13+CL14+CL15+CL16+CL11+CL17+CL18)/8</f>
        <v>1.875</v>
      </c>
      <c r="CM26" s="50">
        <f t="shared" si="5"/>
        <v>0.75</v>
      </c>
      <c r="CN26" s="50">
        <f t="shared" si="5"/>
        <v>0.625</v>
      </c>
      <c r="CO26" s="50">
        <f t="shared" si="5"/>
        <v>1</v>
      </c>
      <c r="CP26" s="50">
        <f t="shared" si="5"/>
        <v>0.75</v>
      </c>
      <c r="CQ26" s="179">
        <f t="shared" si="5"/>
        <v>1.125</v>
      </c>
      <c r="CR26" s="50">
        <f t="shared" si="5"/>
        <v>0</v>
      </c>
      <c r="CS26" s="50">
        <f t="shared" si="5"/>
        <v>1</v>
      </c>
      <c r="CT26" s="50">
        <f t="shared" si="5"/>
        <v>0.5</v>
      </c>
      <c r="CU26" s="179">
        <f t="shared" si="5"/>
        <v>1.125</v>
      </c>
      <c r="CV26" s="50">
        <f t="shared" si="5"/>
        <v>0.5</v>
      </c>
      <c r="CW26" s="50">
        <f t="shared" si="5"/>
        <v>0.75</v>
      </c>
      <c r="CX26" s="50">
        <f t="shared" si="5"/>
        <v>0.375</v>
      </c>
      <c r="CY26" s="50">
        <f t="shared" si="5"/>
        <v>1</v>
      </c>
      <c r="CZ26" s="179">
        <f t="shared" si="5"/>
        <v>0.625</v>
      </c>
      <c r="DA26" s="50">
        <f t="shared" si="5"/>
        <v>0.625</v>
      </c>
      <c r="DB26" s="50">
        <f t="shared" si="5"/>
        <v>0.75</v>
      </c>
      <c r="DC26" s="50">
        <f t="shared" si="5"/>
        <v>0.5</v>
      </c>
      <c r="DD26" s="50">
        <f t="shared" si="5"/>
        <v>0.25</v>
      </c>
      <c r="DE26" s="179">
        <f t="shared" si="5"/>
        <v>1.75</v>
      </c>
      <c r="DF26" s="50">
        <f t="shared" si="5"/>
        <v>0.25</v>
      </c>
      <c r="DG26" s="50">
        <f t="shared" si="5"/>
        <v>0.375</v>
      </c>
      <c r="DH26" s="50">
        <f t="shared" si="5"/>
        <v>16.5</v>
      </c>
      <c r="DI26" s="50"/>
      <c r="DJ26" s="50">
        <f>(DJ12+DJ13+DJ14+DJ15+DJ16+DJ11+DJ17+DJ18)/8</f>
        <v>3</v>
      </c>
      <c r="DK26" s="50"/>
      <c r="DL26" s="50"/>
      <c r="DM26" s="51">
        <f>(DM12+DM13+DM14+DM15+DM16+DM11+DM17+DM18)/8</f>
        <v>4.625</v>
      </c>
    </row>
    <row r="27" spans="1:118" ht="15.75" thickBot="1" x14ac:dyDescent="0.3">
      <c r="A27" s="5"/>
      <c r="B27" s="491">
        <v>2</v>
      </c>
      <c r="C27" s="50">
        <f>(C4+C8+C7+C6+C5)/5</f>
        <v>1</v>
      </c>
      <c r="D27" s="50">
        <f t="shared" ref="D27:AB27" si="6">(D4+D8+D7+D6+D5)/5</f>
        <v>0</v>
      </c>
      <c r="E27" s="50">
        <f t="shared" si="6"/>
        <v>0.2</v>
      </c>
      <c r="F27" s="50">
        <f t="shared" si="6"/>
        <v>0.8</v>
      </c>
      <c r="G27" s="50">
        <f t="shared" si="6"/>
        <v>0.2</v>
      </c>
      <c r="H27" s="50">
        <f t="shared" si="6"/>
        <v>1.4</v>
      </c>
      <c r="I27" s="50">
        <f t="shared" si="6"/>
        <v>0</v>
      </c>
      <c r="J27" s="50">
        <f t="shared" si="6"/>
        <v>0.2</v>
      </c>
      <c r="K27" s="50">
        <f t="shared" si="6"/>
        <v>0.8</v>
      </c>
      <c r="L27" s="50">
        <f t="shared" si="6"/>
        <v>0</v>
      </c>
      <c r="M27" s="50">
        <f t="shared" si="6"/>
        <v>0</v>
      </c>
      <c r="N27" s="50">
        <f t="shared" si="6"/>
        <v>0.2</v>
      </c>
      <c r="O27" s="50">
        <f t="shared" si="6"/>
        <v>0</v>
      </c>
      <c r="P27" s="50">
        <f t="shared" si="6"/>
        <v>0.8</v>
      </c>
      <c r="Q27" s="50">
        <f t="shared" si="6"/>
        <v>0</v>
      </c>
      <c r="R27" s="50">
        <f t="shared" si="6"/>
        <v>0</v>
      </c>
      <c r="S27" s="50">
        <f t="shared" si="6"/>
        <v>0.4</v>
      </c>
      <c r="T27" s="50">
        <f t="shared" si="6"/>
        <v>0.2</v>
      </c>
      <c r="U27" s="50">
        <f t="shared" si="6"/>
        <v>0.2</v>
      </c>
      <c r="V27" s="50">
        <f t="shared" si="6"/>
        <v>0.2</v>
      </c>
      <c r="W27" s="50">
        <f t="shared" si="6"/>
        <v>6.6</v>
      </c>
      <c r="X27" s="50"/>
      <c r="Y27" s="50">
        <f t="shared" si="6"/>
        <v>2</v>
      </c>
      <c r="Z27" s="50"/>
      <c r="AA27" s="50"/>
      <c r="AB27" s="50">
        <f t="shared" si="6"/>
        <v>3.4</v>
      </c>
      <c r="AC27" s="14"/>
      <c r="AF27" s="895" t="s">
        <v>141</v>
      </c>
      <c r="AG27" s="895"/>
      <c r="AH27" s="50">
        <f>AVERAGE(AH4:AH26)</f>
        <v>0.7</v>
      </c>
      <c r="AI27" s="50">
        <f t="shared" ref="AI27:BG27" si="7">AVERAGE(AI4:AI26)</f>
        <v>0</v>
      </c>
      <c r="AJ27" s="50">
        <f t="shared" si="7"/>
        <v>0.77777777777777779</v>
      </c>
      <c r="AK27" s="50">
        <f t="shared" si="7"/>
        <v>0.52380952380952384</v>
      </c>
      <c r="AL27" s="50">
        <f t="shared" si="7"/>
        <v>0.3125</v>
      </c>
      <c r="AM27" s="50">
        <f t="shared" si="7"/>
        <v>0.3</v>
      </c>
      <c r="AN27" s="50">
        <f t="shared" si="7"/>
        <v>0</v>
      </c>
      <c r="AO27" s="50">
        <f t="shared" si="7"/>
        <v>0.58333333333333337</v>
      </c>
      <c r="AP27" s="50">
        <f t="shared" si="7"/>
        <v>0.15384615384615385</v>
      </c>
      <c r="AQ27" s="50">
        <f t="shared" si="7"/>
        <v>0.66666666666666663</v>
      </c>
      <c r="AR27" s="50">
        <f t="shared" si="7"/>
        <v>0.6</v>
      </c>
      <c r="AS27" s="50">
        <f t="shared" si="7"/>
        <v>0.25</v>
      </c>
      <c r="AT27" s="50">
        <f t="shared" si="7"/>
        <v>0.54545454545454541</v>
      </c>
      <c r="AU27" s="50">
        <f t="shared" si="7"/>
        <v>0.42857142857142855</v>
      </c>
      <c r="AV27" s="50">
        <f t="shared" si="7"/>
        <v>1.7619047619047619</v>
      </c>
      <c r="AW27" s="50">
        <f t="shared" si="7"/>
        <v>0.3</v>
      </c>
      <c r="AX27" s="50">
        <f t="shared" si="7"/>
        <v>0.45</v>
      </c>
      <c r="AY27" s="50">
        <f t="shared" si="7"/>
        <v>0.5</v>
      </c>
      <c r="AZ27" s="50">
        <f t="shared" si="7"/>
        <v>0.66666666666666663</v>
      </c>
      <c r="BA27" s="50">
        <f t="shared" si="7"/>
        <v>1.7142857142857142</v>
      </c>
      <c r="BB27" s="50">
        <f t="shared" si="7"/>
        <v>1.5714285714285714</v>
      </c>
      <c r="BC27" s="50">
        <f t="shared" si="7"/>
        <v>11.571428571428571</v>
      </c>
      <c r="BD27" s="50"/>
      <c r="BE27" s="50">
        <f t="shared" si="7"/>
        <v>2.5714285714285716</v>
      </c>
      <c r="BF27" s="50"/>
      <c r="BG27" s="50">
        <f t="shared" si="7"/>
        <v>3.5</v>
      </c>
      <c r="BK27" s="137">
        <v>24</v>
      </c>
      <c r="BL27" s="138">
        <v>80029</v>
      </c>
      <c r="BM27" s="139">
        <v>1</v>
      </c>
      <c r="BN27" s="139">
        <v>2</v>
      </c>
      <c r="BO27" s="139">
        <v>1</v>
      </c>
      <c r="BP27" s="139">
        <v>2</v>
      </c>
      <c r="BQ27" s="139">
        <v>2</v>
      </c>
      <c r="BR27" s="139">
        <v>1</v>
      </c>
      <c r="BS27" s="139">
        <v>0</v>
      </c>
      <c r="BT27" s="139">
        <v>1</v>
      </c>
      <c r="BU27" s="139">
        <v>1</v>
      </c>
      <c r="BV27" s="139">
        <v>1</v>
      </c>
      <c r="BW27" s="139">
        <v>1</v>
      </c>
      <c r="BX27" s="139">
        <v>1</v>
      </c>
      <c r="BY27" s="139">
        <v>3</v>
      </c>
      <c r="BZ27" s="139">
        <v>2</v>
      </c>
      <c r="CA27" s="139">
        <v>1</v>
      </c>
      <c r="CB27" s="139">
        <v>1</v>
      </c>
      <c r="CC27" s="139">
        <v>21</v>
      </c>
      <c r="CD27" s="141">
        <v>2</v>
      </c>
      <c r="CE27" s="184">
        <v>4</v>
      </c>
      <c r="CF27" s="139">
        <v>5</v>
      </c>
      <c r="CG27" s="199" t="s">
        <v>111</v>
      </c>
      <c r="CJ27" s="5"/>
      <c r="CK27" s="491">
        <v>2</v>
      </c>
      <c r="CL27" s="50">
        <f t="shared" ref="CL27:DH27" si="8">(CL4+CL8+CL7+CL6+CL5+CL9+CL10)/7</f>
        <v>0.5714285714285714</v>
      </c>
      <c r="CM27" s="50">
        <f t="shared" si="8"/>
        <v>0</v>
      </c>
      <c r="CN27" s="50">
        <f t="shared" si="8"/>
        <v>0.2857142857142857</v>
      </c>
      <c r="CO27" s="50">
        <f t="shared" si="8"/>
        <v>1</v>
      </c>
      <c r="CP27" s="50">
        <f t="shared" si="8"/>
        <v>0.7142857142857143</v>
      </c>
      <c r="CQ27" s="50">
        <f t="shared" si="8"/>
        <v>0.8571428571428571</v>
      </c>
      <c r="CR27" s="50">
        <f t="shared" si="8"/>
        <v>0</v>
      </c>
      <c r="CS27" s="50">
        <f t="shared" si="8"/>
        <v>0.5714285714285714</v>
      </c>
      <c r="CT27" s="50">
        <f t="shared" si="8"/>
        <v>0.2857142857142857</v>
      </c>
      <c r="CU27" s="50">
        <f t="shared" si="8"/>
        <v>0.14285714285714285</v>
      </c>
      <c r="CV27" s="50">
        <f t="shared" si="8"/>
        <v>0.5714285714285714</v>
      </c>
      <c r="CW27" s="50">
        <f t="shared" si="8"/>
        <v>0.7142857142857143</v>
      </c>
      <c r="CX27" s="50">
        <f t="shared" si="8"/>
        <v>0.2857142857142857</v>
      </c>
      <c r="CY27" s="50">
        <f t="shared" si="8"/>
        <v>1</v>
      </c>
      <c r="CZ27" s="50">
        <f t="shared" si="8"/>
        <v>0</v>
      </c>
      <c r="DA27" s="50">
        <f t="shared" si="8"/>
        <v>0</v>
      </c>
      <c r="DB27" s="50">
        <f t="shared" si="8"/>
        <v>0.7142857142857143</v>
      </c>
      <c r="DC27" s="50">
        <f t="shared" si="8"/>
        <v>0.2857142857142857</v>
      </c>
      <c r="DD27" s="50">
        <f t="shared" si="8"/>
        <v>0.2857142857142857</v>
      </c>
      <c r="DE27" s="50">
        <f t="shared" si="8"/>
        <v>1</v>
      </c>
      <c r="DF27" s="50">
        <f t="shared" si="8"/>
        <v>0.2857142857142857</v>
      </c>
      <c r="DG27" s="50">
        <f t="shared" si="8"/>
        <v>0.14285714285714285</v>
      </c>
      <c r="DH27" s="50">
        <f t="shared" si="8"/>
        <v>9.7142857142857135</v>
      </c>
      <c r="DI27" s="50"/>
      <c r="DJ27" s="50">
        <f>(DJ4+DJ8+DJ7+DJ6+DJ5+DJ9+DJ10)/7</f>
        <v>2</v>
      </c>
      <c r="DK27" s="50"/>
      <c r="DL27" s="50"/>
      <c r="DM27" s="51">
        <f>(DM4+DM8+DM7+DM6+DM5+DM9+DM10)/7</f>
        <v>3.4285714285714284</v>
      </c>
    </row>
    <row r="28" spans="1:118" ht="15.75" thickBot="1" x14ac:dyDescent="0.3">
      <c r="A28" s="182"/>
      <c r="B28" s="140" t="s">
        <v>143</v>
      </c>
      <c r="C28" s="52">
        <f>MEDIAN(C25:C27)</f>
        <v>1</v>
      </c>
      <c r="D28" s="52">
        <f t="shared" ref="D28:AB28" si="9">MEDIAN(D25:D27)</f>
        <v>1</v>
      </c>
      <c r="E28" s="52">
        <f t="shared" si="9"/>
        <v>0.2</v>
      </c>
      <c r="F28" s="52">
        <f t="shared" si="9"/>
        <v>0.8</v>
      </c>
      <c r="G28" s="52">
        <f t="shared" si="9"/>
        <v>0.4</v>
      </c>
      <c r="H28" s="52">
        <f t="shared" si="9"/>
        <v>1.6666666666666667</v>
      </c>
      <c r="I28" s="52">
        <f t="shared" si="9"/>
        <v>0.16666666666666666</v>
      </c>
      <c r="J28" s="52">
        <f t="shared" si="9"/>
        <v>0.2</v>
      </c>
      <c r="K28" s="52">
        <f t="shared" si="9"/>
        <v>1</v>
      </c>
      <c r="L28" s="52">
        <f t="shared" si="9"/>
        <v>0.16666666666666666</v>
      </c>
      <c r="M28" s="52">
        <f t="shared" si="9"/>
        <v>1</v>
      </c>
      <c r="N28" s="52">
        <f t="shared" si="9"/>
        <v>0.33333333333333331</v>
      </c>
      <c r="O28" s="52">
        <f t="shared" si="9"/>
        <v>0</v>
      </c>
      <c r="P28" s="52">
        <f t="shared" si="9"/>
        <v>1.2</v>
      </c>
      <c r="Q28" s="52">
        <f t="shared" si="9"/>
        <v>1</v>
      </c>
      <c r="R28" s="52">
        <f t="shared" si="9"/>
        <v>0.4</v>
      </c>
      <c r="S28" s="52">
        <f t="shared" si="9"/>
        <v>0.8</v>
      </c>
      <c r="T28" s="52">
        <f t="shared" si="9"/>
        <v>0.83333333333333337</v>
      </c>
      <c r="U28" s="52">
        <f t="shared" si="9"/>
        <v>0.83333333333333337</v>
      </c>
      <c r="V28" s="52">
        <f t="shared" si="9"/>
        <v>0.66666666666666663</v>
      </c>
      <c r="W28" s="52">
        <f t="shared" si="9"/>
        <v>14.8</v>
      </c>
      <c r="X28" s="52"/>
      <c r="Y28" s="52">
        <f t="shared" si="9"/>
        <v>3</v>
      </c>
      <c r="Z28" s="52"/>
      <c r="AA28" s="52"/>
      <c r="AB28" s="52">
        <f t="shared" si="9"/>
        <v>4.2</v>
      </c>
      <c r="AC28" s="142"/>
      <c r="AF28" s="39"/>
      <c r="AG28" s="83">
        <v>4</v>
      </c>
      <c r="AH28" s="50">
        <f>(AH22+AH23+AH24)/3</f>
        <v>1</v>
      </c>
      <c r="AI28" s="50">
        <f t="shared" ref="AI28:BG28" si="10">(AI22+AI23+AI24)/3</f>
        <v>0</v>
      </c>
      <c r="AJ28" s="50">
        <f t="shared" si="10"/>
        <v>1</v>
      </c>
      <c r="AK28" s="50">
        <f t="shared" si="10"/>
        <v>0.66666666666666663</v>
      </c>
      <c r="AL28" s="50">
        <f t="shared" si="10"/>
        <v>1</v>
      </c>
      <c r="AM28" s="50">
        <f t="shared" si="10"/>
        <v>0.66666666666666663</v>
      </c>
      <c r="AN28" s="50">
        <f t="shared" si="10"/>
        <v>0</v>
      </c>
      <c r="AO28" s="50">
        <f t="shared" si="10"/>
        <v>1</v>
      </c>
      <c r="AP28" s="50">
        <f t="shared" si="10"/>
        <v>0.33333333333333331</v>
      </c>
      <c r="AQ28" s="50">
        <f t="shared" si="10"/>
        <v>1</v>
      </c>
      <c r="AR28" s="50">
        <f t="shared" si="10"/>
        <v>0.66666666666666663</v>
      </c>
      <c r="AS28" s="50">
        <f t="shared" si="10"/>
        <v>0.33333333333333331</v>
      </c>
      <c r="AT28" s="50">
        <f t="shared" si="10"/>
        <v>1</v>
      </c>
      <c r="AU28" s="50">
        <f t="shared" si="10"/>
        <v>0.66666666666666663</v>
      </c>
      <c r="AV28" s="50">
        <f t="shared" si="10"/>
        <v>2</v>
      </c>
      <c r="AW28" s="50">
        <f t="shared" si="10"/>
        <v>1</v>
      </c>
      <c r="AX28" s="50">
        <f t="shared" si="10"/>
        <v>0.66666666666666663</v>
      </c>
      <c r="AY28" s="50">
        <f t="shared" si="10"/>
        <v>1.3333333333333333</v>
      </c>
      <c r="AZ28" s="50">
        <f t="shared" si="10"/>
        <v>1.6666666666666667</v>
      </c>
      <c r="BA28" s="50">
        <f t="shared" si="10"/>
        <v>2</v>
      </c>
      <c r="BB28" s="50">
        <f t="shared" si="10"/>
        <v>2</v>
      </c>
      <c r="BC28" s="50">
        <f t="shared" si="10"/>
        <v>20</v>
      </c>
      <c r="BD28" s="50"/>
      <c r="BE28" s="50">
        <f t="shared" si="10"/>
        <v>4</v>
      </c>
      <c r="BF28" s="50"/>
      <c r="BG28" s="50">
        <f t="shared" si="10"/>
        <v>4</v>
      </c>
      <c r="BK28" s="102">
        <v>25</v>
      </c>
      <c r="BL28" s="102">
        <v>80002</v>
      </c>
      <c r="BM28" s="124"/>
      <c r="BN28" s="124"/>
      <c r="BO28" s="124"/>
      <c r="BP28" s="124"/>
      <c r="BQ28" s="124"/>
      <c r="BR28" s="124"/>
      <c r="BS28" s="124"/>
      <c r="BT28" s="124"/>
      <c r="BU28" s="124"/>
      <c r="BV28" s="124"/>
      <c r="BW28" s="124"/>
      <c r="BX28" s="124"/>
      <c r="BY28" s="124"/>
      <c r="BZ28" s="124"/>
      <c r="CA28" s="124"/>
      <c r="CB28" s="124"/>
      <c r="CC28" s="124"/>
      <c r="CD28" s="126"/>
      <c r="CE28" s="201"/>
      <c r="CF28" s="124"/>
      <c r="CG28" s="37" t="s">
        <v>91</v>
      </c>
      <c r="CJ28" s="182"/>
      <c r="CK28" s="140" t="s">
        <v>143</v>
      </c>
      <c r="CL28" s="52">
        <f>MEDIAN(CL25:CL27)</f>
        <v>1.875</v>
      </c>
      <c r="CM28" s="52">
        <f t="shared" ref="CM28:DM28" si="11">MEDIAN(CM25:CM27)</f>
        <v>0.75</v>
      </c>
      <c r="CN28" s="52">
        <f t="shared" si="11"/>
        <v>0.625</v>
      </c>
      <c r="CO28" s="52">
        <f t="shared" si="11"/>
        <v>1</v>
      </c>
      <c r="CP28" s="52">
        <f t="shared" si="11"/>
        <v>0.75</v>
      </c>
      <c r="CQ28" s="52">
        <f t="shared" si="11"/>
        <v>0.8571428571428571</v>
      </c>
      <c r="CR28" s="52">
        <f t="shared" si="11"/>
        <v>0</v>
      </c>
      <c r="CS28" s="52">
        <f t="shared" si="11"/>
        <v>1</v>
      </c>
      <c r="CT28" s="52">
        <f t="shared" si="11"/>
        <v>0.5</v>
      </c>
      <c r="CU28" s="52">
        <f t="shared" si="11"/>
        <v>0.5</v>
      </c>
      <c r="CV28" s="52">
        <f t="shared" si="11"/>
        <v>0.5714285714285714</v>
      </c>
      <c r="CW28" s="52">
        <f t="shared" si="11"/>
        <v>0.75</v>
      </c>
      <c r="CX28" s="52">
        <f t="shared" si="11"/>
        <v>0.375</v>
      </c>
      <c r="CY28" s="52">
        <f t="shared" si="11"/>
        <v>1</v>
      </c>
      <c r="CZ28" s="52">
        <f t="shared" si="11"/>
        <v>0.5</v>
      </c>
      <c r="DA28" s="52">
        <f t="shared" si="11"/>
        <v>0.625</v>
      </c>
      <c r="DB28" s="52">
        <f t="shared" si="11"/>
        <v>0.75</v>
      </c>
      <c r="DC28" s="52">
        <f t="shared" si="11"/>
        <v>0.5</v>
      </c>
      <c r="DD28" s="52">
        <f t="shared" si="11"/>
        <v>0.2857142857142857</v>
      </c>
      <c r="DE28" s="52">
        <f t="shared" si="11"/>
        <v>1.5</v>
      </c>
      <c r="DF28" s="52">
        <f t="shared" si="11"/>
        <v>0.2857142857142857</v>
      </c>
      <c r="DG28" s="52">
        <f t="shared" si="11"/>
        <v>0.375</v>
      </c>
      <c r="DH28" s="52">
        <f t="shared" si="11"/>
        <v>16.5</v>
      </c>
      <c r="DI28" s="52"/>
      <c r="DJ28" s="52">
        <f t="shared" si="11"/>
        <v>3</v>
      </c>
      <c r="DK28" s="52"/>
      <c r="DL28" s="52"/>
      <c r="DM28" s="53">
        <f t="shared" si="11"/>
        <v>4.5</v>
      </c>
    </row>
    <row r="29" spans="1:118" x14ac:dyDescent="0.25">
      <c r="AF29" s="39"/>
      <c r="AG29" s="83">
        <v>3</v>
      </c>
      <c r="AH29" s="50">
        <f>(AH17+AH18+AH19+AH20+AH21+AH16)/6</f>
        <v>0.83333333333333337</v>
      </c>
      <c r="AI29" s="50">
        <f t="shared" ref="AI29:BG29" si="12">(AI17+AI18+AI19+AI20+AI21+AI16)/6</f>
        <v>0</v>
      </c>
      <c r="AJ29" s="50">
        <f t="shared" si="12"/>
        <v>0.66666666666666663</v>
      </c>
      <c r="AK29" s="50">
        <f t="shared" si="12"/>
        <v>0.66666666666666663</v>
      </c>
      <c r="AL29" s="50">
        <f t="shared" si="12"/>
        <v>0.33333333333333331</v>
      </c>
      <c r="AM29" s="50">
        <f t="shared" si="12"/>
        <v>0.16666666666666666</v>
      </c>
      <c r="AN29" s="50">
        <f t="shared" si="12"/>
        <v>0</v>
      </c>
      <c r="AO29" s="50">
        <f t="shared" si="12"/>
        <v>0.5</v>
      </c>
      <c r="AP29" s="50">
        <f t="shared" si="12"/>
        <v>0.16666666666666666</v>
      </c>
      <c r="AQ29" s="50">
        <f t="shared" si="12"/>
        <v>0.66666666666666663</v>
      </c>
      <c r="AR29" s="50">
        <f t="shared" si="12"/>
        <v>0.66666666666666663</v>
      </c>
      <c r="AS29" s="50">
        <f t="shared" si="12"/>
        <v>0.16666666666666666</v>
      </c>
      <c r="AT29" s="50">
        <f t="shared" si="12"/>
        <v>0.16666666666666666</v>
      </c>
      <c r="AU29" s="50">
        <f t="shared" si="12"/>
        <v>0.5</v>
      </c>
      <c r="AV29" s="50">
        <f t="shared" si="12"/>
        <v>2</v>
      </c>
      <c r="AW29" s="50">
        <f t="shared" si="12"/>
        <v>0.33333333333333331</v>
      </c>
      <c r="AX29" s="50">
        <f t="shared" si="12"/>
        <v>0.5</v>
      </c>
      <c r="AY29" s="50">
        <f t="shared" si="12"/>
        <v>0.5</v>
      </c>
      <c r="AZ29" s="50">
        <f t="shared" si="12"/>
        <v>0.5</v>
      </c>
      <c r="BA29" s="50">
        <f t="shared" si="12"/>
        <v>2</v>
      </c>
      <c r="BB29" s="50">
        <f t="shared" si="12"/>
        <v>2</v>
      </c>
      <c r="BC29" s="50">
        <f t="shared" si="12"/>
        <v>13.333333333333334</v>
      </c>
      <c r="BD29" s="50"/>
      <c r="BE29" s="50">
        <f t="shared" si="12"/>
        <v>3</v>
      </c>
      <c r="BF29" s="50"/>
      <c r="BG29" s="50">
        <f t="shared" si="12"/>
        <v>3.6666666666666665</v>
      </c>
      <c r="BK29" s="96">
        <v>26</v>
      </c>
      <c r="BL29" s="96">
        <v>80006</v>
      </c>
      <c r="BM29" s="97"/>
      <c r="BN29" s="97"/>
      <c r="BO29" s="97"/>
      <c r="BP29" s="97"/>
      <c r="BQ29" s="97"/>
      <c r="BR29" s="97"/>
      <c r="BS29" s="97"/>
      <c r="BT29" s="97"/>
      <c r="BU29" s="97"/>
      <c r="BV29" s="97"/>
      <c r="BW29" s="97"/>
      <c r="BX29" s="97"/>
      <c r="BY29" s="97"/>
      <c r="BZ29" s="97"/>
      <c r="CA29" s="97"/>
      <c r="CB29" s="97"/>
      <c r="CC29" s="97"/>
      <c r="CD29" s="99"/>
      <c r="CE29" s="106"/>
      <c r="CF29" s="97"/>
      <c r="CG29" s="46" t="s">
        <v>95</v>
      </c>
    </row>
    <row r="30" spans="1:118" x14ac:dyDescent="0.25">
      <c r="AF30" s="39"/>
      <c r="AG30" s="491">
        <v>2</v>
      </c>
      <c r="AH30" s="50">
        <f>(AH4+AH8+AH7+AH6+AH5+AH9+AH10+AH11+AH12+AH13+AH14+AH15)/12</f>
        <v>0.5</v>
      </c>
      <c r="AI30" s="50">
        <f t="shared" ref="AI30:BG30" si="13">(AI4+AI8+AI7+AI6+AI5+AI9+AI10+AI11+AI12+AI13+AI14+AI15)/12</f>
        <v>0</v>
      </c>
      <c r="AJ30" s="50">
        <f t="shared" si="13"/>
        <v>0.58333333333333337</v>
      </c>
      <c r="AK30" s="50">
        <f t="shared" si="13"/>
        <v>0.41666666666666669</v>
      </c>
      <c r="AL30" s="50">
        <f t="shared" si="13"/>
        <v>0</v>
      </c>
      <c r="AM30" s="50">
        <f t="shared" si="13"/>
        <v>0</v>
      </c>
      <c r="AN30" s="50">
        <f t="shared" si="13"/>
        <v>0</v>
      </c>
      <c r="AO30" s="50">
        <f t="shared" si="13"/>
        <v>8.3333333333333329E-2</v>
      </c>
      <c r="AP30" s="50">
        <f t="shared" si="13"/>
        <v>0</v>
      </c>
      <c r="AQ30" s="50">
        <f t="shared" si="13"/>
        <v>0.58333333333333337</v>
      </c>
      <c r="AR30" s="50">
        <f t="shared" si="13"/>
        <v>0.5</v>
      </c>
      <c r="AS30" s="50">
        <f t="shared" si="13"/>
        <v>8.3333333333333329E-2</v>
      </c>
      <c r="AT30" s="50">
        <f t="shared" si="13"/>
        <v>0.16666666666666666</v>
      </c>
      <c r="AU30" s="50">
        <f t="shared" si="13"/>
        <v>0.33333333333333331</v>
      </c>
      <c r="AV30" s="50">
        <f t="shared" si="13"/>
        <v>1.5833333333333333</v>
      </c>
      <c r="AW30" s="50">
        <f t="shared" si="13"/>
        <v>8.3333333333333329E-2</v>
      </c>
      <c r="AX30" s="50">
        <f t="shared" si="13"/>
        <v>0.33333333333333331</v>
      </c>
      <c r="AY30" s="50">
        <f t="shared" si="13"/>
        <v>8.3333333333333329E-2</v>
      </c>
      <c r="AZ30" s="50">
        <f t="shared" si="13"/>
        <v>0.5</v>
      </c>
      <c r="BA30" s="50">
        <f t="shared" si="13"/>
        <v>1.5</v>
      </c>
      <c r="BB30" s="50">
        <f t="shared" si="13"/>
        <v>1.25</v>
      </c>
      <c r="BC30" s="50">
        <f t="shared" si="13"/>
        <v>8.5833333333333339</v>
      </c>
      <c r="BD30" s="50"/>
      <c r="BE30" s="50">
        <f t="shared" si="13"/>
        <v>2</v>
      </c>
      <c r="BF30" s="50"/>
      <c r="BG30" s="50">
        <f t="shared" si="13"/>
        <v>3.25</v>
      </c>
      <c r="BK30" s="96">
        <v>27</v>
      </c>
      <c r="BL30" s="96"/>
      <c r="BM30" s="97"/>
      <c r="BN30" s="97"/>
      <c r="BO30" s="97"/>
      <c r="BP30" s="97"/>
      <c r="BQ30" s="97"/>
      <c r="BR30" s="97"/>
      <c r="BS30" s="97"/>
      <c r="BT30" s="97"/>
      <c r="BU30" s="97"/>
      <c r="BV30" s="97"/>
      <c r="BW30" s="97"/>
      <c r="BX30" s="97"/>
      <c r="BY30" s="97"/>
      <c r="BZ30" s="97"/>
      <c r="CA30" s="97"/>
      <c r="CB30" s="97"/>
      <c r="CC30" s="97"/>
      <c r="CD30" s="99"/>
      <c r="CE30" s="106"/>
      <c r="CF30" s="97"/>
      <c r="CG30" s="46"/>
    </row>
    <row r="31" spans="1:118" x14ac:dyDescent="0.25">
      <c r="AF31" s="39"/>
      <c r="AG31" s="39" t="s">
        <v>143</v>
      </c>
      <c r="AH31" s="50">
        <f>MEDIAN(AH28:AH30)</f>
        <v>0.83333333333333337</v>
      </c>
      <c r="AI31" s="50">
        <f t="shared" ref="AI31:BG31" si="14">MEDIAN(AI28:AI30)</f>
        <v>0</v>
      </c>
      <c r="AJ31" s="50">
        <f t="shared" si="14"/>
        <v>0.66666666666666663</v>
      </c>
      <c r="AK31" s="50">
        <f t="shared" si="14"/>
        <v>0.66666666666666663</v>
      </c>
      <c r="AL31" s="50">
        <f t="shared" si="14"/>
        <v>0.33333333333333331</v>
      </c>
      <c r="AM31" s="50">
        <f t="shared" si="14"/>
        <v>0.16666666666666666</v>
      </c>
      <c r="AN31" s="50">
        <f t="shared" si="14"/>
        <v>0</v>
      </c>
      <c r="AO31" s="50">
        <f t="shared" si="14"/>
        <v>0.5</v>
      </c>
      <c r="AP31" s="50">
        <f t="shared" si="14"/>
        <v>0.16666666666666666</v>
      </c>
      <c r="AQ31" s="50">
        <f t="shared" si="14"/>
        <v>0.66666666666666663</v>
      </c>
      <c r="AR31" s="50">
        <f t="shared" si="14"/>
        <v>0.66666666666666663</v>
      </c>
      <c r="AS31" s="50">
        <f t="shared" si="14"/>
        <v>0.16666666666666666</v>
      </c>
      <c r="AT31" s="50">
        <f t="shared" si="14"/>
        <v>0.16666666666666666</v>
      </c>
      <c r="AU31" s="50">
        <f t="shared" si="14"/>
        <v>0.5</v>
      </c>
      <c r="AV31" s="50">
        <f t="shared" si="14"/>
        <v>2</v>
      </c>
      <c r="AW31" s="50">
        <f t="shared" si="14"/>
        <v>0.33333333333333331</v>
      </c>
      <c r="AX31" s="50">
        <f t="shared" si="14"/>
        <v>0.5</v>
      </c>
      <c r="AY31" s="50">
        <f t="shared" si="14"/>
        <v>0.5</v>
      </c>
      <c r="AZ31" s="50">
        <f t="shared" si="14"/>
        <v>0.5</v>
      </c>
      <c r="BA31" s="50">
        <f t="shared" si="14"/>
        <v>2</v>
      </c>
      <c r="BB31" s="50">
        <f t="shared" si="14"/>
        <v>2</v>
      </c>
      <c r="BC31" s="50">
        <f t="shared" si="14"/>
        <v>13.333333333333334</v>
      </c>
      <c r="BD31" s="50"/>
      <c r="BE31" s="50">
        <f t="shared" si="14"/>
        <v>3</v>
      </c>
      <c r="BF31" s="50"/>
      <c r="BG31" s="50">
        <f t="shared" si="14"/>
        <v>3.6666666666666665</v>
      </c>
      <c r="BK31" s="895" t="s">
        <v>141</v>
      </c>
      <c r="BL31" s="895"/>
      <c r="BM31" s="50">
        <f t="shared" ref="BM31:CC31" si="15">AVERAGE(BM4:BM27)</f>
        <v>0.16666666666666666</v>
      </c>
      <c r="BN31" s="50">
        <f t="shared" si="15"/>
        <v>1.2916666666666667</v>
      </c>
      <c r="BO31" s="50">
        <f t="shared" si="15"/>
        <v>0.55555555555555558</v>
      </c>
      <c r="BP31" s="50">
        <f t="shared" si="15"/>
        <v>1.2916666666666667</v>
      </c>
      <c r="BQ31" s="50">
        <f t="shared" si="15"/>
        <v>1.4583333333333333</v>
      </c>
      <c r="BR31" s="50">
        <f t="shared" si="15"/>
        <v>0.70833333333333337</v>
      </c>
      <c r="BS31" s="50">
        <f t="shared" si="15"/>
        <v>6.25E-2</v>
      </c>
      <c r="BT31" s="50">
        <f t="shared" si="15"/>
        <v>0.29166666666666669</v>
      </c>
      <c r="BU31" s="50">
        <f t="shared" si="15"/>
        <v>0.39130434782608697</v>
      </c>
      <c r="BV31" s="50">
        <f t="shared" si="15"/>
        <v>0.2608695652173913</v>
      </c>
      <c r="BW31" s="50">
        <f t="shared" si="15"/>
        <v>0.78947368421052633</v>
      </c>
      <c r="BX31" s="50">
        <f t="shared" si="15"/>
        <v>0.33333333333333331</v>
      </c>
      <c r="BY31" s="50">
        <f t="shared" si="15"/>
        <v>1</v>
      </c>
      <c r="BZ31" s="50">
        <f t="shared" si="15"/>
        <v>1.3913043478260869</v>
      </c>
      <c r="CA31" s="50">
        <f t="shared" si="15"/>
        <v>0.2</v>
      </c>
      <c r="CB31" s="50">
        <f t="shared" si="15"/>
        <v>0.5</v>
      </c>
      <c r="CC31" s="50">
        <f t="shared" si="15"/>
        <v>9.9166666666666661</v>
      </c>
      <c r="CD31" s="50"/>
      <c r="CE31" s="50">
        <f>AVERAGE(CE4:CE27)</f>
        <v>2.5</v>
      </c>
      <c r="CF31" s="50">
        <f>AVERAGE(CF4:CF27)</f>
        <v>3.5416666666666665</v>
      </c>
    </row>
    <row r="32" spans="1:118" x14ac:dyDescent="0.25">
      <c r="BK32" s="39"/>
      <c r="BL32" s="83">
        <v>4</v>
      </c>
      <c r="BM32" s="50">
        <f>(BM25+BM26+BM27)/3</f>
        <v>1</v>
      </c>
      <c r="BN32" s="50">
        <f t="shared" ref="BN32:CF32" si="16">(BN25+BN26+BN27)/3</f>
        <v>1.6666666666666667</v>
      </c>
      <c r="BO32" s="50">
        <f t="shared" si="16"/>
        <v>1</v>
      </c>
      <c r="BP32" s="50">
        <f t="shared" si="16"/>
        <v>2</v>
      </c>
      <c r="BQ32" s="50">
        <f t="shared" si="16"/>
        <v>2</v>
      </c>
      <c r="BR32" s="50">
        <f t="shared" si="16"/>
        <v>0.33333333333333331</v>
      </c>
      <c r="BS32" s="50">
        <f t="shared" si="16"/>
        <v>0</v>
      </c>
      <c r="BT32" s="50">
        <f t="shared" si="16"/>
        <v>0.66666666666666663</v>
      </c>
      <c r="BU32" s="50">
        <f t="shared" si="16"/>
        <v>0.66666666666666663</v>
      </c>
      <c r="BV32" s="50">
        <f t="shared" si="16"/>
        <v>1</v>
      </c>
      <c r="BW32" s="50">
        <f t="shared" si="16"/>
        <v>1.3333333333333333</v>
      </c>
      <c r="BX32" s="50">
        <f t="shared" si="16"/>
        <v>1</v>
      </c>
      <c r="BY32" s="50">
        <f t="shared" si="16"/>
        <v>2.3333333333333335</v>
      </c>
      <c r="BZ32" s="50">
        <f t="shared" si="16"/>
        <v>2</v>
      </c>
      <c r="CA32" s="50">
        <f t="shared" si="16"/>
        <v>0.66666666666666663</v>
      </c>
      <c r="CB32" s="50">
        <f t="shared" si="16"/>
        <v>1</v>
      </c>
      <c r="CC32" s="50">
        <f t="shared" si="16"/>
        <v>18.666666666666668</v>
      </c>
      <c r="CD32" s="50"/>
      <c r="CE32" s="50">
        <f t="shared" si="16"/>
        <v>4</v>
      </c>
      <c r="CF32" s="50">
        <f t="shared" si="16"/>
        <v>4.666666666666667</v>
      </c>
    </row>
    <row r="33" spans="1:111" x14ac:dyDescent="0.25">
      <c r="BK33" s="39"/>
      <c r="BL33" s="83">
        <v>3</v>
      </c>
      <c r="BM33" s="50">
        <f>(BM20+BM21+BM22+BM23+BM24+BM19)/6</f>
        <v>0</v>
      </c>
      <c r="BN33" s="50">
        <f t="shared" ref="BN33:CF33" si="17">(BN20+BN21+BN22+BN23+BN24+BN19)/6</f>
        <v>1.3333333333333333</v>
      </c>
      <c r="BO33" s="50">
        <f t="shared" si="17"/>
        <v>0.66666666666666663</v>
      </c>
      <c r="BP33" s="50">
        <f t="shared" si="17"/>
        <v>1.6666666666666667</v>
      </c>
      <c r="BQ33" s="50">
        <f t="shared" si="17"/>
        <v>1.6666666666666667</v>
      </c>
      <c r="BR33" s="179">
        <f t="shared" si="17"/>
        <v>0.83333333333333337</v>
      </c>
      <c r="BS33" s="50">
        <f t="shared" si="17"/>
        <v>0</v>
      </c>
      <c r="BT33" s="50">
        <f t="shared" si="17"/>
        <v>0.66666666666666663</v>
      </c>
      <c r="BU33" s="50">
        <f t="shared" si="17"/>
        <v>0.33333333333333331</v>
      </c>
      <c r="BV33" s="50">
        <f t="shared" si="17"/>
        <v>0.16666666666666666</v>
      </c>
      <c r="BW33" s="50">
        <f t="shared" si="17"/>
        <v>0.66666666666666663</v>
      </c>
      <c r="BX33" s="50">
        <f t="shared" si="17"/>
        <v>0.33333333333333331</v>
      </c>
      <c r="BY33" s="50">
        <f t="shared" si="17"/>
        <v>1.1666666666666667</v>
      </c>
      <c r="BZ33" s="50">
        <f t="shared" si="17"/>
        <v>2</v>
      </c>
      <c r="CA33" s="50">
        <f t="shared" si="17"/>
        <v>0.16666666666666666</v>
      </c>
      <c r="CB33" s="50">
        <f t="shared" si="17"/>
        <v>0.66666666666666663</v>
      </c>
      <c r="CC33" s="50">
        <f t="shared" si="17"/>
        <v>12.333333333333334</v>
      </c>
      <c r="CD33" s="50"/>
      <c r="CE33" s="50">
        <f t="shared" si="17"/>
        <v>3</v>
      </c>
      <c r="CF33" s="50">
        <f t="shared" si="17"/>
        <v>3.5</v>
      </c>
    </row>
    <row r="34" spans="1:111" x14ac:dyDescent="0.25">
      <c r="BK34" s="39"/>
      <c r="BL34" s="491">
        <v>2</v>
      </c>
      <c r="BM34" s="50">
        <f>(BM4+BM8+BM7+BM6+BM5+BM9+BM10+BM11+BM12+BM13+BM14+BM15+BM16+BM17+BM18)/15</f>
        <v>6.6666666666666666E-2</v>
      </c>
      <c r="BN34" s="50">
        <f t="shared" ref="BN34:CF34" si="18">(BN4+BN8+BN7+BN6+BN5+BN9+BN10+BN11+BN12+BN13+BN14+BN15+BN16+BN17+BN18)/15</f>
        <v>1.2</v>
      </c>
      <c r="BO34" s="50">
        <f t="shared" si="18"/>
        <v>0.2</v>
      </c>
      <c r="BP34" s="50">
        <f t="shared" si="18"/>
        <v>1</v>
      </c>
      <c r="BQ34" s="50">
        <f t="shared" si="18"/>
        <v>1.2666666666666666</v>
      </c>
      <c r="BR34" s="179">
        <f t="shared" si="18"/>
        <v>0.73333333333333328</v>
      </c>
      <c r="BS34" s="179">
        <f t="shared" si="18"/>
        <v>6.6666666666666666E-2</v>
      </c>
      <c r="BT34" s="50">
        <f t="shared" si="18"/>
        <v>6.6666666666666666E-2</v>
      </c>
      <c r="BU34" s="50">
        <f t="shared" si="18"/>
        <v>0.33333333333333331</v>
      </c>
      <c r="BV34" s="50">
        <f t="shared" si="18"/>
        <v>0.13333333333333333</v>
      </c>
      <c r="BW34" s="50">
        <f t="shared" si="18"/>
        <v>0.46666666666666667</v>
      </c>
      <c r="BX34" s="50">
        <f t="shared" si="18"/>
        <v>0.2</v>
      </c>
      <c r="BY34" s="50">
        <f t="shared" si="18"/>
        <v>0.2</v>
      </c>
      <c r="BZ34" s="50">
        <f t="shared" si="18"/>
        <v>0.93333333333333335</v>
      </c>
      <c r="CA34" s="50">
        <f t="shared" si="18"/>
        <v>6.6666666666666666E-2</v>
      </c>
      <c r="CB34" s="50">
        <f t="shared" si="18"/>
        <v>0.26666666666666666</v>
      </c>
      <c r="CC34" s="50">
        <f t="shared" si="18"/>
        <v>7.2</v>
      </c>
      <c r="CD34" s="50"/>
      <c r="CE34" s="50">
        <f t="shared" si="18"/>
        <v>2</v>
      </c>
      <c r="CF34" s="50">
        <f t="shared" si="18"/>
        <v>3.3333333333333335</v>
      </c>
    </row>
    <row r="35" spans="1:111" x14ac:dyDescent="0.25">
      <c r="BK35" s="39"/>
      <c r="BL35" s="39" t="s">
        <v>143</v>
      </c>
      <c r="BM35" s="50">
        <f>MEDIAN(BM32:BM34)</f>
        <v>6.6666666666666666E-2</v>
      </c>
      <c r="BN35" s="50">
        <f t="shared" ref="BN35:CF35" si="19">MEDIAN(BN32:BN34)</f>
        <v>1.3333333333333333</v>
      </c>
      <c r="BO35" s="50">
        <f t="shared" si="19"/>
        <v>0.66666666666666663</v>
      </c>
      <c r="BP35" s="50">
        <f t="shared" si="19"/>
        <v>1.6666666666666667</v>
      </c>
      <c r="BQ35" s="50">
        <f t="shared" si="19"/>
        <v>1.6666666666666667</v>
      </c>
      <c r="BR35" s="50">
        <f t="shared" si="19"/>
        <v>0.73333333333333328</v>
      </c>
      <c r="BS35" s="50">
        <f t="shared" si="19"/>
        <v>0</v>
      </c>
      <c r="BT35" s="50">
        <f t="shared" si="19"/>
        <v>0.66666666666666663</v>
      </c>
      <c r="BU35" s="50">
        <f t="shared" si="19"/>
        <v>0.33333333333333331</v>
      </c>
      <c r="BV35" s="50">
        <f t="shared" si="19"/>
        <v>0.16666666666666666</v>
      </c>
      <c r="BW35" s="50">
        <f t="shared" si="19"/>
        <v>0.66666666666666663</v>
      </c>
      <c r="BX35" s="50">
        <f t="shared" si="19"/>
        <v>0.33333333333333331</v>
      </c>
      <c r="BY35" s="50">
        <f t="shared" si="19"/>
        <v>1.1666666666666667</v>
      </c>
      <c r="BZ35" s="50">
        <f t="shared" si="19"/>
        <v>2</v>
      </c>
      <c r="CA35" s="50">
        <f t="shared" si="19"/>
        <v>0.16666666666666666</v>
      </c>
      <c r="CB35" s="50">
        <f t="shared" si="19"/>
        <v>0.66666666666666663</v>
      </c>
      <c r="CC35" s="50">
        <f t="shared" si="19"/>
        <v>12.333333333333334</v>
      </c>
      <c r="CD35" s="50"/>
      <c r="CE35" s="50">
        <f t="shared" si="19"/>
        <v>3</v>
      </c>
      <c r="CF35" s="50">
        <f t="shared" si="19"/>
        <v>3.5</v>
      </c>
    </row>
    <row r="46" spans="1:111" x14ac:dyDescent="0.25">
      <c r="A46" s="931" t="s">
        <v>206</v>
      </c>
      <c r="B46" s="931"/>
      <c r="C46" s="931"/>
      <c r="D46" s="931"/>
      <c r="E46" s="931"/>
      <c r="F46" s="931"/>
      <c r="G46" s="931"/>
      <c r="H46" s="931"/>
      <c r="I46" s="931"/>
      <c r="J46" s="931"/>
      <c r="K46" s="931"/>
      <c r="L46" s="931"/>
      <c r="M46" s="931"/>
      <c r="N46" s="931"/>
      <c r="O46" s="931"/>
      <c r="P46" s="931"/>
      <c r="Q46" s="931"/>
      <c r="R46" s="931"/>
      <c r="S46" s="931"/>
      <c r="T46" s="931"/>
      <c r="U46" s="931"/>
      <c r="V46" s="931"/>
      <c r="W46" s="931"/>
      <c r="X46" s="931"/>
      <c r="Y46" s="931"/>
      <c r="Z46" s="931"/>
      <c r="CK46" s="959" t="s">
        <v>252</v>
      </c>
      <c r="CL46" s="959"/>
      <c r="CM46" s="959"/>
      <c r="CN46" s="959"/>
      <c r="CO46" s="959"/>
      <c r="CP46" s="959"/>
      <c r="CQ46" s="959"/>
      <c r="CR46" s="959"/>
      <c r="CS46" s="959"/>
      <c r="CT46" s="959"/>
      <c r="CU46" s="959"/>
      <c r="CV46" s="959"/>
      <c r="CW46" s="959"/>
      <c r="CX46" s="959"/>
      <c r="CY46" s="959"/>
      <c r="CZ46" s="959"/>
      <c r="DA46" s="959"/>
      <c r="DB46" s="959"/>
      <c r="DC46" s="959"/>
      <c r="DD46" s="959"/>
      <c r="DE46" s="959"/>
      <c r="DF46" s="959"/>
      <c r="DG46" s="959"/>
    </row>
    <row r="47" spans="1:111" x14ac:dyDescent="0.25">
      <c r="A47" s="931" t="s">
        <v>207</v>
      </c>
      <c r="B47" s="931"/>
      <c r="C47" s="931"/>
      <c r="D47" s="931"/>
      <c r="E47" s="931"/>
      <c r="F47" s="931"/>
      <c r="G47" s="931"/>
      <c r="H47" s="931"/>
      <c r="I47" s="931"/>
      <c r="J47" s="931"/>
      <c r="K47" s="931"/>
      <c r="L47" s="931"/>
      <c r="M47" s="931"/>
      <c r="N47" s="931"/>
      <c r="O47" s="931"/>
      <c r="P47" s="931"/>
      <c r="Q47" s="931"/>
      <c r="R47" s="931"/>
      <c r="S47" s="931"/>
      <c r="T47" s="931"/>
      <c r="U47" s="931"/>
      <c r="V47" s="931"/>
      <c r="W47" s="931"/>
      <c r="X47" s="931"/>
      <c r="Y47" s="931"/>
      <c r="Z47" s="492"/>
      <c r="CK47" s="959" t="s">
        <v>253</v>
      </c>
      <c r="CL47" s="959"/>
      <c r="CM47" s="959"/>
      <c r="CN47" s="959"/>
      <c r="CO47" s="959"/>
      <c r="CP47" s="959"/>
      <c r="CQ47" s="959"/>
      <c r="CR47" s="959"/>
      <c r="CS47" s="959"/>
      <c r="CT47" s="959"/>
      <c r="CU47" s="959"/>
      <c r="CV47" s="959"/>
      <c r="CW47" s="959"/>
      <c r="CX47" s="959"/>
      <c r="CY47" s="959"/>
      <c r="CZ47" s="959"/>
      <c r="DA47" s="959"/>
      <c r="DB47" s="959"/>
      <c r="DC47" s="959"/>
      <c r="DD47" s="959"/>
      <c r="DE47" s="959"/>
      <c r="DF47" s="959"/>
      <c r="DG47" s="959"/>
    </row>
    <row r="48" spans="1:111" x14ac:dyDescent="0.25">
      <c r="A48" s="931" t="s">
        <v>208</v>
      </c>
      <c r="B48" s="931"/>
      <c r="C48" s="931"/>
      <c r="D48" s="931"/>
      <c r="E48" s="931"/>
      <c r="F48" s="931"/>
      <c r="G48" s="931"/>
      <c r="H48" s="931"/>
      <c r="I48" s="931"/>
      <c r="J48" s="931"/>
      <c r="K48" s="931"/>
      <c r="L48" s="931"/>
      <c r="M48" s="931"/>
      <c r="N48" s="931"/>
      <c r="O48" s="931"/>
      <c r="P48" s="931"/>
      <c r="Q48" s="931"/>
      <c r="R48" s="931"/>
      <c r="S48" s="931"/>
      <c r="T48" s="931"/>
      <c r="U48" s="931"/>
      <c r="V48" s="931"/>
      <c r="W48" s="931"/>
      <c r="X48" s="931"/>
      <c r="Y48" s="931"/>
      <c r="Z48" s="492"/>
      <c r="CK48" s="959" t="s">
        <v>254</v>
      </c>
      <c r="CL48" s="959"/>
      <c r="CM48" s="959"/>
      <c r="CN48" s="959"/>
      <c r="CO48" s="959"/>
      <c r="CP48" s="959"/>
      <c r="CQ48" s="959"/>
      <c r="CR48" s="959"/>
      <c r="CS48" s="959"/>
      <c r="CT48" s="959"/>
      <c r="CU48" s="959"/>
      <c r="CV48" s="959"/>
      <c r="CW48" s="959"/>
      <c r="CX48" s="959"/>
      <c r="CY48" s="959"/>
      <c r="CZ48" s="959"/>
      <c r="DA48" s="959"/>
      <c r="DB48" s="959"/>
      <c r="DC48" s="959"/>
      <c r="DD48" s="959"/>
      <c r="DE48" s="959"/>
      <c r="DF48" s="959"/>
      <c r="DG48" s="959"/>
    </row>
    <row r="49" spans="1:111" x14ac:dyDescent="0.25">
      <c r="A49" s="931" t="s">
        <v>209</v>
      </c>
      <c r="B49" s="931"/>
      <c r="C49" s="931"/>
      <c r="D49" s="931"/>
      <c r="E49" s="931"/>
      <c r="F49" s="931"/>
      <c r="G49" s="931"/>
      <c r="H49" s="931"/>
      <c r="I49" s="931"/>
      <c r="J49" s="931"/>
      <c r="K49" s="931"/>
      <c r="L49" s="931"/>
      <c r="M49" s="931"/>
      <c r="N49" s="931"/>
      <c r="O49" s="931"/>
      <c r="P49" s="931"/>
      <c r="Q49" s="931"/>
      <c r="R49" s="931"/>
      <c r="S49" s="931"/>
      <c r="T49" s="931"/>
      <c r="U49" s="931"/>
      <c r="V49" s="931"/>
      <c r="W49" s="931"/>
      <c r="X49" s="931"/>
      <c r="Y49" s="931"/>
      <c r="Z49" s="492"/>
      <c r="AG49" s="941" t="s">
        <v>217</v>
      </c>
      <c r="AH49" s="941"/>
      <c r="AI49" s="941"/>
      <c r="AJ49" s="941"/>
      <c r="AK49" s="941"/>
      <c r="AL49" s="941"/>
      <c r="AM49" s="941"/>
      <c r="AN49" s="941"/>
      <c r="AO49" s="941"/>
      <c r="AP49" s="941"/>
      <c r="AQ49" s="941"/>
      <c r="AR49" s="941"/>
      <c r="AS49" s="941"/>
      <c r="AT49" s="941"/>
      <c r="AU49" s="941"/>
      <c r="AV49" s="941"/>
      <c r="AW49" s="941"/>
      <c r="AX49" s="941"/>
      <c r="AY49" s="941"/>
      <c r="AZ49" s="941"/>
      <c r="BA49" s="941"/>
      <c r="BB49" s="941"/>
      <c r="BC49" s="941"/>
      <c r="BD49" s="941"/>
      <c r="CK49" s="959" t="s">
        <v>253</v>
      </c>
      <c r="CL49" s="959"/>
      <c r="CM49" s="959"/>
      <c r="CN49" s="959"/>
      <c r="CO49" s="959"/>
      <c r="CP49" s="959"/>
      <c r="CQ49" s="959"/>
      <c r="CR49" s="959"/>
      <c r="CS49" s="959"/>
      <c r="CT49" s="959"/>
      <c r="CU49" s="959"/>
      <c r="CV49" s="959"/>
      <c r="CW49" s="959"/>
      <c r="CX49" s="959"/>
      <c r="CY49" s="959"/>
      <c r="CZ49" s="959"/>
      <c r="DA49" s="959"/>
      <c r="DB49" s="959"/>
      <c r="DC49" s="959"/>
      <c r="DD49" s="959"/>
      <c r="DE49" s="959"/>
      <c r="DF49" s="959"/>
      <c r="DG49" s="959"/>
    </row>
    <row r="50" spans="1:111" x14ac:dyDescent="0.25">
      <c r="A50" s="931" t="s">
        <v>210</v>
      </c>
      <c r="B50" s="931"/>
      <c r="C50" s="931"/>
      <c r="D50" s="931"/>
      <c r="E50" s="931"/>
      <c r="F50" s="931"/>
      <c r="G50" s="931"/>
      <c r="H50" s="931"/>
      <c r="I50" s="931"/>
      <c r="J50" s="931"/>
      <c r="K50" s="931"/>
      <c r="L50" s="931"/>
      <c r="M50" s="931"/>
      <c r="N50" s="931"/>
      <c r="O50" s="931"/>
      <c r="P50" s="931"/>
      <c r="Q50" s="931"/>
      <c r="R50" s="931"/>
      <c r="S50" s="931"/>
      <c r="T50" s="931"/>
      <c r="U50" s="931"/>
      <c r="V50" s="931"/>
      <c r="W50" s="931"/>
      <c r="X50" s="931"/>
      <c r="Y50" s="931"/>
      <c r="Z50" s="492"/>
      <c r="AG50" s="941" t="s">
        <v>218</v>
      </c>
      <c r="AH50" s="941"/>
      <c r="AI50" s="941"/>
      <c r="AJ50" s="941"/>
      <c r="AK50" s="941"/>
      <c r="AL50" s="941"/>
      <c r="AM50" s="941"/>
      <c r="AN50" s="941"/>
      <c r="AO50" s="941"/>
      <c r="AP50" s="941"/>
      <c r="AQ50" s="941"/>
      <c r="AR50" s="941"/>
      <c r="AS50" s="941"/>
      <c r="AT50" s="941"/>
      <c r="AU50" s="941"/>
      <c r="AV50" s="941"/>
      <c r="AW50" s="941"/>
      <c r="AX50" s="941"/>
      <c r="AY50" s="941"/>
      <c r="AZ50" s="941"/>
      <c r="BA50" s="941"/>
      <c r="BB50" s="941"/>
      <c r="BC50" s="941"/>
      <c r="BD50" s="941"/>
      <c r="CK50" s="959" t="s">
        <v>254</v>
      </c>
      <c r="CL50" s="959"/>
      <c r="CM50" s="959"/>
      <c r="CN50" s="959"/>
      <c r="CO50" s="959"/>
      <c r="CP50" s="959"/>
      <c r="CQ50" s="959"/>
      <c r="CR50" s="959"/>
      <c r="CS50" s="959"/>
      <c r="CT50" s="959"/>
      <c r="CU50" s="959"/>
      <c r="CV50" s="959"/>
      <c r="CW50" s="959"/>
      <c r="CX50" s="959"/>
      <c r="CY50" s="959"/>
      <c r="CZ50" s="959"/>
      <c r="DA50" s="959"/>
      <c r="DB50" s="959"/>
      <c r="DC50" s="959"/>
      <c r="DD50" s="959"/>
      <c r="DE50" s="959"/>
      <c r="DF50" s="959"/>
      <c r="DG50" s="959"/>
    </row>
    <row r="51" spans="1:111" x14ac:dyDescent="0.25">
      <c r="A51" s="931" t="s">
        <v>211</v>
      </c>
      <c r="B51" s="931"/>
      <c r="C51" s="931"/>
      <c r="D51" s="931"/>
      <c r="E51" s="931"/>
      <c r="F51" s="931"/>
      <c r="G51" s="931"/>
      <c r="H51" s="931"/>
      <c r="I51" s="931"/>
      <c r="J51" s="931"/>
      <c r="K51" s="931"/>
      <c r="L51" s="931"/>
      <c r="M51" s="931"/>
      <c r="N51" s="931"/>
      <c r="O51" s="931"/>
      <c r="P51" s="931"/>
      <c r="Q51" s="931"/>
      <c r="R51" s="931"/>
      <c r="S51" s="931"/>
      <c r="T51" s="931"/>
      <c r="U51" s="931"/>
      <c r="V51" s="931"/>
      <c r="W51" s="931"/>
      <c r="X51" s="931"/>
      <c r="Y51" s="931"/>
      <c r="Z51" s="492"/>
      <c r="AG51" s="941" t="s">
        <v>219</v>
      </c>
      <c r="AH51" s="941"/>
      <c r="AI51" s="941"/>
      <c r="AJ51" s="941"/>
      <c r="AK51" s="941"/>
      <c r="AL51" s="941"/>
      <c r="AM51" s="941"/>
      <c r="AN51" s="941"/>
      <c r="AO51" s="941"/>
      <c r="AP51" s="941"/>
      <c r="AQ51" s="941"/>
      <c r="AR51" s="941"/>
      <c r="AS51" s="941"/>
      <c r="AT51" s="941"/>
      <c r="AU51" s="941"/>
      <c r="AV51" s="941"/>
      <c r="AW51" s="941"/>
      <c r="AX51" s="941"/>
      <c r="AY51" s="941"/>
      <c r="AZ51" s="941"/>
      <c r="BA51" s="941"/>
      <c r="BB51" s="941"/>
      <c r="BC51" s="941"/>
      <c r="BD51" s="941"/>
      <c r="CK51" s="959" t="s">
        <v>255</v>
      </c>
      <c r="CL51" s="959"/>
      <c r="CM51" s="959"/>
      <c r="CN51" s="959"/>
      <c r="CO51" s="959"/>
      <c r="CP51" s="959"/>
      <c r="CQ51" s="959"/>
      <c r="CR51" s="959"/>
      <c r="CS51" s="959"/>
      <c r="CT51" s="959"/>
      <c r="CU51" s="959"/>
      <c r="CV51" s="959"/>
      <c r="CW51" s="959"/>
      <c r="CX51" s="959"/>
      <c r="CY51" s="959"/>
      <c r="CZ51" s="959"/>
      <c r="DA51" s="959"/>
      <c r="DB51" s="959"/>
      <c r="DC51" s="959"/>
      <c r="DD51" s="959"/>
      <c r="DE51" s="959"/>
      <c r="DF51" s="959"/>
      <c r="DG51" s="959"/>
    </row>
    <row r="52" spans="1:111" x14ac:dyDescent="0.25">
      <c r="A52" s="931" t="s">
        <v>212</v>
      </c>
      <c r="B52" s="931"/>
      <c r="C52" s="931"/>
      <c r="D52" s="931"/>
      <c r="E52" s="931"/>
      <c r="F52" s="931"/>
      <c r="G52" s="931"/>
      <c r="H52" s="931"/>
      <c r="I52" s="931"/>
      <c r="J52" s="931"/>
      <c r="K52" s="931"/>
      <c r="L52" s="931"/>
      <c r="M52" s="931"/>
      <c r="N52" s="931"/>
      <c r="O52" s="931"/>
      <c r="P52" s="931"/>
      <c r="Q52" s="931"/>
      <c r="R52" s="931"/>
      <c r="S52" s="931"/>
      <c r="T52" s="931"/>
      <c r="U52" s="931"/>
      <c r="V52" s="931"/>
      <c r="W52" s="931"/>
      <c r="X52" s="931"/>
      <c r="Y52" s="931"/>
      <c r="Z52" s="492"/>
      <c r="AG52" s="941" t="s">
        <v>220</v>
      </c>
      <c r="AH52" s="941"/>
      <c r="AI52" s="941"/>
      <c r="AJ52" s="941"/>
      <c r="AK52" s="941"/>
      <c r="AL52" s="941"/>
      <c r="AM52" s="941"/>
      <c r="AN52" s="941"/>
      <c r="AO52" s="941"/>
      <c r="AP52" s="941"/>
      <c r="AQ52" s="941"/>
      <c r="AR52" s="941"/>
      <c r="AS52" s="941"/>
      <c r="AT52" s="941"/>
      <c r="AU52" s="941"/>
      <c r="AV52" s="941"/>
      <c r="AW52" s="941"/>
      <c r="AX52" s="941"/>
      <c r="AY52" s="941"/>
      <c r="AZ52" s="941"/>
      <c r="BA52" s="941"/>
      <c r="BB52" s="941"/>
      <c r="BC52" s="941"/>
      <c r="BD52" s="941"/>
      <c r="CK52" s="959" t="s">
        <v>256</v>
      </c>
      <c r="CL52" s="959"/>
      <c r="CM52" s="959"/>
      <c r="CN52" s="959"/>
      <c r="CO52" s="959"/>
      <c r="CP52" s="959"/>
      <c r="CQ52" s="959"/>
      <c r="CR52" s="959"/>
      <c r="CS52" s="959"/>
      <c r="CT52" s="959"/>
      <c r="CU52" s="959"/>
      <c r="CV52" s="959"/>
      <c r="CW52" s="959"/>
      <c r="CX52" s="959"/>
      <c r="CY52" s="959"/>
      <c r="CZ52" s="959"/>
      <c r="DA52" s="959"/>
      <c r="DB52" s="959"/>
      <c r="DC52" s="959"/>
      <c r="DD52" s="959"/>
      <c r="DE52" s="959"/>
      <c r="DF52" s="959"/>
      <c r="DG52" s="959"/>
    </row>
    <row r="53" spans="1:111" x14ac:dyDescent="0.25">
      <c r="A53" s="931" t="s">
        <v>214</v>
      </c>
      <c r="B53" s="931"/>
      <c r="C53" s="931"/>
      <c r="D53" s="931"/>
      <c r="E53" s="931"/>
      <c r="F53" s="931"/>
      <c r="G53" s="931"/>
      <c r="H53" s="931"/>
      <c r="I53" s="931"/>
      <c r="J53" s="931"/>
      <c r="K53" s="931"/>
      <c r="L53" s="931"/>
      <c r="M53" s="931"/>
      <c r="N53" s="931"/>
      <c r="O53" s="931"/>
      <c r="P53" s="931"/>
      <c r="Q53" s="931"/>
      <c r="R53" s="931"/>
      <c r="S53" s="931"/>
      <c r="T53" s="931"/>
      <c r="U53" s="931"/>
      <c r="V53" s="931"/>
      <c r="W53" s="931"/>
      <c r="X53" s="931"/>
      <c r="Y53" s="931"/>
      <c r="Z53" s="492"/>
      <c r="AG53" s="941" t="s">
        <v>221</v>
      </c>
      <c r="AH53" s="941"/>
      <c r="AI53" s="941"/>
      <c r="AJ53" s="941"/>
      <c r="AK53" s="941"/>
      <c r="AL53" s="941"/>
      <c r="AM53" s="941"/>
      <c r="AN53" s="941"/>
      <c r="AO53" s="941"/>
      <c r="AP53" s="941"/>
      <c r="AQ53" s="941"/>
      <c r="AR53" s="941"/>
      <c r="AS53" s="941"/>
      <c r="AT53" s="941"/>
      <c r="AU53" s="941"/>
      <c r="AV53" s="941"/>
      <c r="AW53" s="941"/>
      <c r="AX53" s="941"/>
      <c r="AY53" s="941"/>
      <c r="AZ53" s="941"/>
      <c r="BA53" s="941"/>
      <c r="BB53" s="941"/>
      <c r="BC53" s="941"/>
      <c r="BD53" s="941"/>
      <c r="BL53" s="959" t="s">
        <v>236</v>
      </c>
      <c r="BM53" s="959"/>
      <c r="BN53" s="959"/>
      <c r="BO53" s="959"/>
      <c r="BP53" s="959"/>
      <c r="BQ53" s="959"/>
      <c r="BR53" s="959"/>
      <c r="BS53" s="959"/>
      <c r="BT53" s="959"/>
      <c r="BU53" s="959"/>
      <c r="BV53" s="959"/>
      <c r="BW53" s="959"/>
      <c r="BX53" s="959"/>
      <c r="BY53" s="959"/>
      <c r="BZ53" s="959"/>
      <c r="CA53" s="959"/>
      <c r="CB53" s="959"/>
      <c r="CC53" s="959"/>
      <c r="CD53" s="959"/>
      <c r="CE53" s="959"/>
      <c r="CF53" s="959"/>
      <c r="CK53" s="959" t="s">
        <v>257</v>
      </c>
      <c r="CL53" s="959"/>
      <c r="CM53" s="959"/>
      <c r="CN53" s="959"/>
      <c r="CO53" s="959"/>
      <c r="CP53" s="959"/>
      <c r="CQ53" s="959"/>
      <c r="CR53" s="959"/>
      <c r="CS53" s="959"/>
      <c r="CT53" s="959"/>
      <c r="CU53" s="959"/>
      <c r="CV53" s="959"/>
      <c r="CW53" s="959"/>
      <c r="CX53" s="959"/>
      <c r="CY53" s="959"/>
      <c r="CZ53" s="959"/>
      <c r="DA53" s="959"/>
      <c r="DB53" s="959"/>
      <c r="DC53" s="959"/>
      <c r="DD53" s="959"/>
      <c r="DE53" s="959"/>
      <c r="DF53" s="959"/>
      <c r="DG53" s="959"/>
    </row>
    <row r="54" spans="1:111" x14ac:dyDescent="0.25">
      <c r="A54" s="931" t="s">
        <v>213</v>
      </c>
      <c r="B54" s="931"/>
      <c r="C54" s="931"/>
      <c r="D54" s="931"/>
      <c r="E54" s="931"/>
      <c r="F54" s="931"/>
      <c r="G54" s="931"/>
      <c r="H54" s="931"/>
      <c r="I54" s="931"/>
      <c r="J54" s="931"/>
      <c r="K54" s="931"/>
      <c r="L54" s="931"/>
      <c r="M54" s="931"/>
      <c r="N54" s="931"/>
      <c r="O54" s="931"/>
      <c r="P54" s="931"/>
      <c r="Q54" s="931"/>
      <c r="R54" s="931"/>
      <c r="S54" s="931"/>
      <c r="T54" s="931"/>
      <c r="U54" s="931"/>
      <c r="V54" s="931"/>
      <c r="W54" s="931"/>
      <c r="X54" s="931"/>
      <c r="Y54" s="931"/>
      <c r="Z54" s="492"/>
      <c r="AG54" s="941" t="s">
        <v>222</v>
      </c>
      <c r="AH54" s="941"/>
      <c r="AI54" s="941"/>
      <c r="AJ54" s="941"/>
      <c r="AK54" s="941"/>
      <c r="AL54" s="941"/>
      <c r="AM54" s="941"/>
      <c r="AN54" s="941"/>
      <c r="AO54" s="941"/>
      <c r="AP54" s="941"/>
      <c r="AQ54" s="941"/>
      <c r="AR54" s="941"/>
      <c r="AS54" s="941"/>
      <c r="AT54" s="941"/>
      <c r="AU54" s="941"/>
      <c r="AV54" s="941"/>
      <c r="AW54" s="941"/>
      <c r="AX54" s="941"/>
      <c r="AY54" s="941"/>
      <c r="AZ54" s="941"/>
      <c r="BA54" s="941"/>
      <c r="BB54" s="941"/>
      <c r="BC54" s="941"/>
      <c r="BD54" s="941"/>
      <c r="BL54" s="959" t="s">
        <v>237</v>
      </c>
      <c r="BM54" s="959"/>
      <c r="BN54" s="959"/>
      <c r="BO54" s="959"/>
      <c r="BP54" s="959"/>
      <c r="BQ54" s="959"/>
      <c r="BR54" s="959"/>
      <c r="BS54" s="959"/>
      <c r="BT54" s="959"/>
      <c r="BU54" s="959"/>
      <c r="BV54" s="959"/>
      <c r="BW54" s="959"/>
      <c r="BX54" s="959"/>
      <c r="BY54" s="959"/>
      <c r="BZ54" s="959"/>
      <c r="CA54" s="959"/>
      <c r="CB54" s="959"/>
      <c r="CC54" s="959"/>
      <c r="CD54" s="959"/>
      <c r="CE54" s="959"/>
      <c r="CF54" s="959"/>
      <c r="CK54" s="959" t="s">
        <v>258</v>
      </c>
      <c r="CL54" s="959"/>
      <c r="CM54" s="959"/>
      <c r="CN54" s="959"/>
      <c r="CO54" s="959"/>
      <c r="CP54" s="959"/>
      <c r="CQ54" s="959"/>
      <c r="CR54" s="959"/>
      <c r="CS54" s="959"/>
      <c r="CT54" s="959"/>
      <c r="CU54" s="959"/>
      <c r="CV54" s="959"/>
      <c r="CW54" s="959"/>
      <c r="CX54" s="959"/>
      <c r="CY54" s="959"/>
      <c r="CZ54" s="959"/>
      <c r="DA54" s="959"/>
      <c r="DB54" s="959"/>
      <c r="DC54" s="959"/>
      <c r="DD54" s="959"/>
      <c r="DE54" s="959"/>
      <c r="DF54" s="959"/>
      <c r="DG54" s="959"/>
    </row>
    <row r="55" spans="1:111" x14ac:dyDescent="0.25">
      <c r="A55" s="931" t="s">
        <v>215</v>
      </c>
      <c r="B55" s="931"/>
      <c r="C55" s="931"/>
      <c r="D55" s="931"/>
      <c r="E55" s="931"/>
      <c r="F55" s="931"/>
      <c r="G55" s="931"/>
      <c r="H55" s="931"/>
      <c r="I55" s="931"/>
      <c r="J55" s="931"/>
      <c r="K55" s="931"/>
      <c r="L55" s="931"/>
      <c r="M55" s="931"/>
      <c r="N55" s="931"/>
      <c r="O55" s="931"/>
      <c r="P55" s="931"/>
      <c r="Q55" s="931"/>
      <c r="R55" s="931"/>
      <c r="S55" s="931"/>
      <c r="T55" s="931"/>
      <c r="U55" s="931"/>
      <c r="V55" s="931"/>
      <c r="W55" s="931"/>
      <c r="X55" s="931"/>
      <c r="Y55" s="931"/>
      <c r="Z55" s="492"/>
      <c r="AG55" s="941" t="s">
        <v>223</v>
      </c>
      <c r="AH55" s="941"/>
      <c r="AI55" s="941"/>
      <c r="AJ55" s="941"/>
      <c r="AK55" s="941"/>
      <c r="AL55" s="941"/>
      <c r="AM55" s="941"/>
      <c r="AN55" s="941"/>
      <c r="AO55" s="941"/>
      <c r="AP55" s="941"/>
      <c r="AQ55" s="941"/>
      <c r="AR55" s="941"/>
      <c r="AS55" s="941"/>
      <c r="AT55" s="941"/>
      <c r="AU55" s="941"/>
      <c r="AV55" s="941"/>
      <c r="AW55" s="941"/>
      <c r="AX55" s="941"/>
      <c r="AY55" s="941"/>
      <c r="AZ55" s="941"/>
      <c r="BA55" s="941"/>
      <c r="BB55" s="941"/>
      <c r="BC55" s="941"/>
      <c r="BD55" s="941"/>
      <c r="BL55" s="959" t="s">
        <v>238</v>
      </c>
      <c r="BM55" s="959"/>
      <c r="BN55" s="959"/>
      <c r="BO55" s="959"/>
      <c r="BP55" s="959"/>
      <c r="BQ55" s="959"/>
      <c r="BR55" s="959"/>
      <c r="BS55" s="959"/>
      <c r="BT55" s="959"/>
      <c r="BU55" s="959"/>
      <c r="BV55" s="959"/>
      <c r="BW55" s="959"/>
      <c r="BX55" s="959"/>
      <c r="BY55" s="959"/>
      <c r="BZ55" s="959"/>
      <c r="CA55" s="959"/>
      <c r="CB55" s="959"/>
      <c r="CC55" s="959"/>
      <c r="CD55" s="959"/>
      <c r="CE55" s="959"/>
      <c r="CF55" s="959"/>
      <c r="CK55" s="959" t="s">
        <v>259</v>
      </c>
      <c r="CL55" s="959"/>
      <c r="CM55" s="959"/>
      <c r="CN55" s="959"/>
      <c r="CO55" s="959"/>
      <c r="CP55" s="959"/>
      <c r="CQ55" s="959"/>
      <c r="CR55" s="959"/>
      <c r="CS55" s="959"/>
      <c r="CT55" s="959"/>
      <c r="CU55" s="959"/>
      <c r="CV55" s="959"/>
      <c r="CW55" s="959"/>
      <c r="CX55" s="959"/>
      <c r="CY55" s="959"/>
      <c r="CZ55" s="959"/>
      <c r="DA55" s="959"/>
      <c r="DB55" s="959"/>
      <c r="DC55" s="959"/>
      <c r="DD55" s="959"/>
      <c r="DE55" s="959"/>
      <c r="DF55" s="959"/>
      <c r="DG55" s="959"/>
    </row>
    <row r="56" spans="1:111" x14ac:dyDescent="0.25">
      <c r="A56" s="931" t="s">
        <v>216</v>
      </c>
      <c r="B56" s="931"/>
      <c r="C56" s="931"/>
      <c r="D56" s="931"/>
      <c r="E56" s="931"/>
      <c r="F56" s="931"/>
      <c r="G56" s="931"/>
      <c r="H56" s="931"/>
      <c r="I56" s="931"/>
      <c r="J56" s="931"/>
      <c r="K56" s="931"/>
      <c r="L56" s="931"/>
      <c r="M56" s="931"/>
      <c r="N56" s="931"/>
      <c r="O56" s="931"/>
      <c r="P56" s="931"/>
      <c r="Q56" s="931"/>
      <c r="R56" s="931"/>
      <c r="S56" s="931"/>
      <c r="T56" s="931"/>
      <c r="U56" s="931"/>
      <c r="V56" s="931"/>
      <c r="W56" s="931"/>
      <c r="X56" s="931"/>
      <c r="Y56" s="931"/>
      <c r="Z56" s="492"/>
      <c r="AG56" s="941" t="s">
        <v>224</v>
      </c>
      <c r="AH56" s="941"/>
      <c r="AI56" s="941"/>
      <c r="AJ56" s="941"/>
      <c r="AK56" s="941"/>
      <c r="AL56" s="941"/>
      <c r="AM56" s="941"/>
      <c r="AN56" s="941"/>
      <c r="AO56" s="941"/>
      <c r="AP56" s="941"/>
      <c r="AQ56" s="941"/>
      <c r="AR56" s="941"/>
      <c r="AS56" s="941"/>
      <c r="AT56" s="941"/>
      <c r="AU56" s="941"/>
      <c r="AV56" s="941"/>
      <c r="AW56" s="941"/>
      <c r="AX56" s="941"/>
      <c r="AY56" s="941"/>
      <c r="AZ56" s="941"/>
      <c r="BA56" s="941"/>
      <c r="BB56" s="941"/>
      <c r="BC56" s="941"/>
      <c r="BD56" s="941"/>
      <c r="BL56" s="959" t="s">
        <v>239</v>
      </c>
      <c r="BM56" s="959"/>
      <c r="BN56" s="959"/>
      <c r="BO56" s="959"/>
      <c r="BP56" s="959"/>
      <c r="BQ56" s="959"/>
      <c r="BR56" s="959"/>
      <c r="BS56" s="959"/>
      <c r="BT56" s="959"/>
      <c r="BU56" s="959"/>
      <c r="BV56" s="959"/>
      <c r="BW56" s="959"/>
      <c r="BX56" s="959"/>
      <c r="BY56" s="959"/>
      <c r="BZ56" s="959"/>
      <c r="CA56" s="959"/>
      <c r="CB56" s="959"/>
      <c r="CC56" s="959"/>
      <c r="CD56" s="959"/>
      <c r="CE56" s="959"/>
      <c r="CF56" s="959"/>
      <c r="CK56" s="959" t="s">
        <v>260</v>
      </c>
      <c r="CL56" s="959"/>
      <c r="CM56" s="959"/>
      <c r="CN56" s="959"/>
      <c r="CO56" s="959"/>
      <c r="CP56" s="959"/>
      <c r="CQ56" s="959"/>
      <c r="CR56" s="959"/>
      <c r="CS56" s="959"/>
      <c r="CT56" s="959"/>
      <c r="CU56" s="959"/>
      <c r="CV56" s="959"/>
      <c r="CW56" s="959"/>
      <c r="CX56" s="959"/>
      <c r="CY56" s="959"/>
      <c r="CZ56" s="959"/>
      <c r="DA56" s="959"/>
      <c r="DB56" s="959"/>
      <c r="DC56" s="959"/>
      <c r="DD56" s="959"/>
      <c r="DE56" s="959"/>
      <c r="DF56" s="959"/>
      <c r="DG56" s="959"/>
    </row>
    <row r="57" spans="1:111" x14ac:dyDescent="0.25">
      <c r="A57" s="931" t="s">
        <v>199</v>
      </c>
      <c r="B57" s="931"/>
      <c r="C57" s="931"/>
      <c r="D57" s="931"/>
      <c r="E57" s="931"/>
      <c r="F57" s="931"/>
      <c r="G57" s="931"/>
      <c r="H57" s="931"/>
      <c r="I57" s="931"/>
      <c r="J57" s="931"/>
      <c r="K57" s="931"/>
      <c r="L57" s="931"/>
      <c r="M57" s="931"/>
      <c r="N57" s="931"/>
      <c r="O57" s="931"/>
      <c r="P57" s="931"/>
      <c r="Q57" s="931"/>
      <c r="R57" s="931"/>
      <c r="S57" s="931"/>
      <c r="T57" s="931"/>
      <c r="U57" s="931"/>
      <c r="V57" s="931"/>
      <c r="W57" s="931"/>
      <c r="X57" s="931"/>
      <c r="Y57" s="931"/>
      <c r="Z57" s="492"/>
      <c r="AG57" s="941" t="s">
        <v>225</v>
      </c>
      <c r="AH57" s="941"/>
      <c r="AI57" s="941"/>
      <c r="AJ57" s="941"/>
      <c r="AK57" s="941"/>
      <c r="AL57" s="941"/>
      <c r="AM57" s="941"/>
      <c r="AN57" s="941"/>
      <c r="AO57" s="941"/>
      <c r="AP57" s="941"/>
      <c r="AQ57" s="941"/>
      <c r="AR57" s="941"/>
      <c r="AS57" s="941"/>
      <c r="AT57" s="941"/>
      <c r="AU57" s="941"/>
      <c r="AV57" s="941"/>
      <c r="AW57" s="941"/>
      <c r="AX57" s="941"/>
      <c r="AY57" s="941"/>
      <c r="AZ57" s="941"/>
      <c r="BA57" s="941"/>
      <c r="BB57" s="941"/>
      <c r="BC57" s="941"/>
      <c r="BD57" s="941"/>
      <c r="BL57" s="959" t="s">
        <v>240</v>
      </c>
      <c r="BM57" s="959"/>
      <c r="BN57" s="959"/>
      <c r="BO57" s="959"/>
      <c r="BP57" s="959"/>
      <c r="BQ57" s="959"/>
      <c r="BR57" s="959"/>
      <c r="BS57" s="959"/>
      <c r="BT57" s="959"/>
      <c r="BU57" s="959"/>
      <c r="BV57" s="959"/>
      <c r="BW57" s="959"/>
      <c r="BX57" s="959"/>
      <c r="BY57" s="959"/>
      <c r="BZ57" s="959"/>
      <c r="CA57" s="959"/>
      <c r="CB57" s="959"/>
      <c r="CC57" s="959"/>
      <c r="CD57" s="959"/>
      <c r="CE57" s="959"/>
      <c r="CF57" s="959"/>
      <c r="CK57" s="959" t="s">
        <v>261</v>
      </c>
      <c r="CL57" s="959"/>
      <c r="CM57" s="959"/>
      <c r="CN57" s="959"/>
      <c r="CO57" s="959"/>
      <c r="CP57" s="959"/>
      <c r="CQ57" s="959"/>
      <c r="CR57" s="959"/>
      <c r="CS57" s="959"/>
      <c r="CT57" s="959"/>
      <c r="CU57" s="959"/>
      <c r="CV57" s="959"/>
      <c r="CW57" s="959"/>
      <c r="CX57" s="959"/>
      <c r="CY57" s="959"/>
      <c r="CZ57" s="959"/>
      <c r="DA57" s="959"/>
      <c r="DB57" s="959"/>
      <c r="DC57" s="959"/>
      <c r="DD57" s="959"/>
      <c r="DE57" s="959"/>
      <c r="DF57" s="959"/>
      <c r="DG57" s="959"/>
    </row>
    <row r="58" spans="1:111" x14ac:dyDescent="0.25">
      <c r="A58" s="931" t="s">
        <v>199</v>
      </c>
      <c r="B58" s="931"/>
      <c r="C58" s="931"/>
      <c r="D58" s="931"/>
      <c r="E58" s="931"/>
      <c r="F58" s="931"/>
      <c r="G58" s="931"/>
      <c r="H58" s="931"/>
      <c r="I58" s="931"/>
      <c r="J58" s="931"/>
      <c r="K58" s="931"/>
      <c r="L58" s="931"/>
      <c r="M58" s="931"/>
      <c r="N58" s="931"/>
      <c r="O58" s="931"/>
      <c r="P58" s="931"/>
      <c r="Q58" s="931"/>
      <c r="R58" s="931"/>
      <c r="S58" s="931"/>
      <c r="T58" s="931"/>
      <c r="U58" s="931"/>
      <c r="V58" s="931"/>
      <c r="W58" s="931"/>
      <c r="X58" s="931"/>
      <c r="Y58" s="931"/>
      <c r="Z58" s="492"/>
      <c r="AG58" s="941" t="s">
        <v>226</v>
      </c>
      <c r="AH58" s="941"/>
      <c r="AI58" s="941"/>
      <c r="AJ58" s="941"/>
      <c r="AK58" s="941"/>
      <c r="AL58" s="941"/>
      <c r="AM58" s="941"/>
      <c r="AN58" s="941"/>
      <c r="AO58" s="941"/>
      <c r="AP58" s="941"/>
      <c r="AQ58" s="941"/>
      <c r="AR58" s="941"/>
      <c r="AS58" s="941"/>
      <c r="AT58" s="941"/>
      <c r="AU58" s="941"/>
      <c r="AV58" s="941"/>
      <c r="AW58" s="941"/>
      <c r="AX58" s="941"/>
      <c r="AY58" s="941"/>
      <c r="AZ58" s="941"/>
      <c r="BA58" s="941"/>
      <c r="BB58" s="941"/>
      <c r="BC58" s="941"/>
      <c r="BD58" s="941"/>
      <c r="BL58" s="959" t="s">
        <v>241</v>
      </c>
      <c r="BM58" s="959"/>
      <c r="BN58" s="959"/>
      <c r="BO58" s="959"/>
      <c r="BP58" s="959"/>
      <c r="BQ58" s="959"/>
      <c r="BR58" s="959"/>
      <c r="BS58" s="959"/>
      <c r="BT58" s="959"/>
      <c r="BU58" s="959"/>
      <c r="BV58" s="959"/>
      <c r="BW58" s="959"/>
      <c r="BX58" s="959"/>
      <c r="BY58" s="959"/>
      <c r="BZ58" s="959"/>
      <c r="CA58" s="959"/>
      <c r="CB58" s="959"/>
      <c r="CC58" s="959"/>
      <c r="CD58" s="959"/>
      <c r="CE58" s="959"/>
      <c r="CF58" s="959"/>
      <c r="CK58" s="959" t="s">
        <v>262</v>
      </c>
      <c r="CL58" s="959"/>
      <c r="CM58" s="959"/>
      <c r="CN58" s="959"/>
      <c r="CO58" s="959"/>
      <c r="CP58" s="959"/>
      <c r="CQ58" s="959"/>
      <c r="CR58" s="959"/>
      <c r="CS58" s="959"/>
      <c r="CT58" s="959"/>
      <c r="CU58" s="959"/>
      <c r="CV58" s="959"/>
      <c r="CW58" s="959"/>
      <c r="CX58" s="959"/>
      <c r="CY58" s="959"/>
      <c r="CZ58" s="959"/>
      <c r="DA58" s="959"/>
      <c r="DB58" s="959"/>
      <c r="DC58" s="959"/>
      <c r="DD58" s="959"/>
      <c r="DE58" s="959"/>
      <c r="DF58" s="959"/>
      <c r="DG58" s="959"/>
    </row>
    <row r="59" spans="1:111" x14ac:dyDescent="0.25">
      <c r="A59" s="931" t="s">
        <v>200</v>
      </c>
      <c r="B59" s="931"/>
      <c r="C59" s="931"/>
      <c r="D59" s="931"/>
      <c r="E59" s="931"/>
      <c r="F59" s="931"/>
      <c r="G59" s="931"/>
      <c r="H59" s="931"/>
      <c r="I59" s="931"/>
      <c r="J59" s="931"/>
      <c r="K59" s="931"/>
      <c r="L59" s="931"/>
      <c r="M59" s="931"/>
      <c r="N59" s="931"/>
      <c r="O59" s="931"/>
      <c r="P59" s="931"/>
      <c r="Q59" s="931"/>
      <c r="R59" s="931"/>
      <c r="S59" s="931"/>
      <c r="T59" s="931"/>
      <c r="U59" s="931"/>
      <c r="V59" s="931"/>
      <c r="W59" s="931"/>
      <c r="X59" s="931"/>
      <c r="Y59" s="931"/>
      <c r="Z59" s="492"/>
      <c r="AG59" s="941" t="s">
        <v>227</v>
      </c>
      <c r="AH59" s="941"/>
      <c r="AI59" s="941"/>
      <c r="AJ59" s="941"/>
      <c r="AK59" s="941"/>
      <c r="AL59" s="941"/>
      <c r="AM59" s="941"/>
      <c r="AN59" s="941"/>
      <c r="AO59" s="941"/>
      <c r="AP59" s="941"/>
      <c r="AQ59" s="941"/>
      <c r="AR59" s="941"/>
      <c r="AS59" s="941"/>
      <c r="AT59" s="941"/>
      <c r="AU59" s="941"/>
      <c r="AV59" s="941"/>
      <c r="AW59" s="941"/>
      <c r="AX59" s="941"/>
      <c r="AY59" s="941"/>
      <c r="AZ59" s="941"/>
      <c r="BA59" s="941"/>
      <c r="BB59" s="941"/>
      <c r="BC59" s="941"/>
      <c r="BD59" s="941"/>
      <c r="BL59" s="959" t="s">
        <v>242</v>
      </c>
      <c r="BM59" s="959"/>
      <c r="BN59" s="959"/>
      <c r="BO59" s="959"/>
      <c r="BP59" s="959"/>
      <c r="BQ59" s="959"/>
      <c r="BR59" s="959"/>
      <c r="BS59" s="959"/>
      <c r="BT59" s="959"/>
      <c r="BU59" s="959"/>
      <c r="BV59" s="959"/>
      <c r="BW59" s="959"/>
      <c r="BX59" s="959"/>
      <c r="BY59" s="959"/>
      <c r="BZ59" s="959"/>
      <c r="CA59" s="959"/>
      <c r="CB59" s="959"/>
      <c r="CC59" s="959"/>
      <c r="CD59" s="959"/>
      <c r="CE59" s="959"/>
      <c r="CF59" s="959"/>
      <c r="CK59" s="959" t="s">
        <v>263</v>
      </c>
      <c r="CL59" s="959"/>
      <c r="CM59" s="959"/>
      <c r="CN59" s="959"/>
      <c r="CO59" s="959"/>
      <c r="CP59" s="959"/>
      <c r="CQ59" s="959"/>
      <c r="CR59" s="959"/>
      <c r="CS59" s="959"/>
      <c r="CT59" s="959"/>
      <c r="CU59" s="959"/>
      <c r="CV59" s="959"/>
      <c r="CW59" s="959"/>
      <c r="CX59" s="959"/>
      <c r="CY59" s="959"/>
      <c r="CZ59" s="959"/>
      <c r="DA59" s="959"/>
      <c r="DB59" s="959"/>
      <c r="DC59" s="959"/>
      <c r="DD59" s="959"/>
      <c r="DE59" s="959"/>
      <c r="DF59" s="959"/>
      <c r="DG59" s="959"/>
    </row>
    <row r="60" spans="1:111" x14ac:dyDescent="0.25">
      <c r="A60" s="930" t="s">
        <v>201</v>
      </c>
      <c r="B60" s="930"/>
      <c r="C60" s="930"/>
      <c r="D60" s="930"/>
      <c r="E60" s="930"/>
      <c r="F60" s="930"/>
      <c r="G60" s="930"/>
      <c r="H60" s="930"/>
      <c r="I60" s="930"/>
      <c r="J60" s="930"/>
      <c r="K60" s="930"/>
      <c r="L60" s="930"/>
      <c r="M60" s="930"/>
      <c r="N60" s="930"/>
      <c r="O60" s="930"/>
      <c r="P60" s="930"/>
      <c r="Q60" s="930"/>
      <c r="R60" s="930"/>
      <c r="S60" s="930"/>
      <c r="T60" s="930"/>
      <c r="U60" s="930"/>
      <c r="V60" s="930"/>
      <c r="W60" s="930"/>
      <c r="X60" s="930"/>
      <c r="Y60" s="930"/>
      <c r="Z60" s="492"/>
      <c r="AG60" s="941" t="s">
        <v>139</v>
      </c>
      <c r="AH60" s="941"/>
      <c r="AI60" s="941"/>
      <c r="AJ60" s="941"/>
      <c r="AK60" s="941"/>
      <c r="AL60" s="941"/>
      <c r="AM60" s="941"/>
      <c r="AN60" s="941"/>
      <c r="AO60" s="941"/>
      <c r="AP60" s="941"/>
      <c r="AQ60" s="941"/>
      <c r="AR60" s="941"/>
      <c r="AS60" s="941"/>
      <c r="AT60" s="941"/>
      <c r="AU60" s="941"/>
      <c r="AV60" s="941"/>
      <c r="AW60" s="941"/>
      <c r="AX60" s="941"/>
      <c r="AY60" s="941"/>
      <c r="AZ60" s="941"/>
      <c r="BA60" s="941"/>
      <c r="BB60" s="941"/>
      <c r="BC60" s="941"/>
      <c r="BD60" s="941"/>
      <c r="BL60" s="959" t="s">
        <v>243</v>
      </c>
      <c r="BM60" s="959"/>
      <c r="BN60" s="959"/>
      <c r="BO60" s="959"/>
      <c r="BP60" s="959"/>
      <c r="BQ60" s="959"/>
      <c r="BR60" s="959"/>
      <c r="BS60" s="959"/>
      <c r="BT60" s="959"/>
      <c r="BU60" s="959"/>
      <c r="BV60" s="959"/>
      <c r="BW60" s="959"/>
      <c r="BX60" s="959"/>
      <c r="BY60" s="959"/>
      <c r="BZ60" s="959"/>
      <c r="CA60" s="959"/>
      <c r="CB60" s="959"/>
      <c r="CC60" s="959"/>
      <c r="CD60" s="959"/>
      <c r="CE60" s="959"/>
      <c r="CF60" s="959"/>
      <c r="CK60" s="959" t="s">
        <v>264</v>
      </c>
      <c r="CL60" s="959"/>
      <c r="CM60" s="959"/>
      <c r="CN60" s="959"/>
      <c r="CO60" s="959"/>
      <c r="CP60" s="959"/>
      <c r="CQ60" s="959"/>
      <c r="CR60" s="959"/>
      <c r="CS60" s="959"/>
      <c r="CT60" s="959"/>
      <c r="CU60" s="959"/>
      <c r="CV60" s="959"/>
      <c r="CW60" s="959"/>
      <c r="CX60" s="959"/>
      <c r="CY60" s="959"/>
      <c r="CZ60" s="959"/>
      <c r="DA60" s="959"/>
      <c r="DB60" s="959"/>
      <c r="DC60" s="959"/>
      <c r="DD60" s="959"/>
      <c r="DE60" s="959"/>
      <c r="DF60" s="959"/>
      <c r="DG60" s="959"/>
    </row>
    <row r="61" spans="1:111" x14ac:dyDescent="0.25">
      <c r="A61" s="930" t="s">
        <v>202</v>
      </c>
      <c r="B61" s="930"/>
      <c r="C61" s="930"/>
      <c r="D61" s="930"/>
      <c r="E61" s="930"/>
      <c r="F61" s="930"/>
      <c r="G61" s="930"/>
      <c r="H61" s="930"/>
      <c r="I61" s="930"/>
      <c r="J61" s="930"/>
      <c r="K61" s="930"/>
      <c r="L61" s="930"/>
      <c r="M61" s="930"/>
      <c r="N61" s="930"/>
      <c r="O61" s="930"/>
      <c r="P61" s="930"/>
      <c r="Q61" s="930"/>
      <c r="R61" s="930"/>
      <c r="S61" s="930"/>
      <c r="T61" s="930"/>
      <c r="U61" s="930"/>
      <c r="V61" s="930"/>
      <c r="W61" s="930"/>
      <c r="X61" s="930"/>
      <c r="Y61" s="930"/>
      <c r="Z61" s="492"/>
      <c r="AG61" s="941" t="s">
        <v>140</v>
      </c>
      <c r="AH61" s="941"/>
      <c r="AI61" s="941"/>
      <c r="AJ61" s="941"/>
      <c r="AK61" s="941"/>
      <c r="AL61" s="941"/>
      <c r="AM61" s="941"/>
      <c r="AN61" s="941"/>
      <c r="AO61" s="941"/>
      <c r="AP61" s="941"/>
      <c r="AQ61" s="941"/>
      <c r="AR61" s="941"/>
      <c r="AS61" s="941"/>
      <c r="AT61" s="941"/>
      <c r="AU61" s="941"/>
      <c r="AV61" s="941"/>
      <c r="AW61" s="941"/>
      <c r="AX61" s="941"/>
      <c r="AY61" s="941"/>
      <c r="AZ61" s="941"/>
      <c r="BA61" s="941"/>
      <c r="BB61" s="941"/>
      <c r="BC61" s="941"/>
      <c r="BD61" s="941"/>
      <c r="BL61" s="959" t="s">
        <v>244</v>
      </c>
      <c r="BM61" s="959"/>
      <c r="BN61" s="959"/>
      <c r="BO61" s="959"/>
      <c r="BP61" s="959"/>
      <c r="BQ61" s="959"/>
      <c r="BR61" s="959"/>
      <c r="BS61" s="959"/>
      <c r="BT61" s="959"/>
      <c r="BU61" s="959"/>
      <c r="BV61" s="959"/>
      <c r="BW61" s="959"/>
      <c r="BX61" s="959"/>
      <c r="BY61" s="959"/>
      <c r="BZ61" s="959"/>
      <c r="CA61" s="959"/>
      <c r="CB61" s="959"/>
      <c r="CC61" s="959"/>
      <c r="CD61" s="959"/>
      <c r="CE61" s="959"/>
      <c r="CF61" s="959"/>
      <c r="CK61" s="959" t="s">
        <v>265</v>
      </c>
      <c r="CL61" s="959"/>
      <c r="CM61" s="959"/>
      <c r="CN61" s="959"/>
      <c r="CO61" s="959"/>
      <c r="CP61" s="959"/>
      <c r="CQ61" s="959"/>
      <c r="CR61" s="959"/>
      <c r="CS61" s="959"/>
      <c r="CT61" s="959"/>
      <c r="CU61" s="959"/>
      <c r="CV61" s="959"/>
      <c r="CW61" s="959"/>
      <c r="CX61" s="959"/>
      <c r="CY61" s="959"/>
      <c r="CZ61" s="959"/>
      <c r="DA61" s="959"/>
      <c r="DB61" s="959"/>
      <c r="DC61" s="959"/>
      <c r="DD61" s="959"/>
      <c r="DE61" s="959"/>
      <c r="DF61" s="959"/>
      <c r="DG61" s="959"/>
    </row>
    <row r="62" spans="1:111" x14ac:dyDescent="0.25">
      <c r="A62" s="930" t="s">
        <v>203</v>
      </c>
      <c r="B62" s="930"/>
      <c r="C62" s="930"/>
      <c r="D62" s="930"/>
      <c r="E62" s="930"/>
      <c r="F62" s="930"/>
      <c r="G62" s="930"/>
      <c r="H62" s="930"/>
      <c r="I62" s="930"/>
      <c r="J62" s="930"/>
      <c r="K62" s="930"/>
      <c r="L62" s="930"/>
      <c r="M62" s="930"/>
      <c r="N62" s="930"/>
      <c r="O62" s="930"/>
      <c r="P62" s="930"/>
      <c r="Q62" s="930"/>
      <c r="R62" s="930"/>
      <c r="S62" s="930"/>
      <c r="T62" s="930"/>
      <c r="U62" s="930"/>
      <c r="V62" s="930"/>
      <c r="W62" s="930"/>
      <c r="X62" s="930"/>
      <c r="Y62" s="930"/>
      <c r="Z62" s="492"/>
      <c r="AG62" s="941" t="s">
        <v>228</v>
      </c>
      <c r="AH62" s="941"/>
      <c r="AI62" s="941"/>
      <c r="AJ62" s="941"/>
      <c r="AK62" s="941"/>
      <c r="AL62" s="941"/>
      <c r="AM62" s="941"/>
      <c r="AN62" s="941"/>
      <c r="AO62" s="941"/>
      <c r="AP62" s="941"/>
      <c r="AQ62" s="941"/>
      <c r="AR62" s="941"/>
      <c r="AS62" s="941"/>
      <c r="AT62" s="941"/>
      <c r="AU62" s="941"/>
      <c r="AV62" s="941"/>
      <c r="AW62" s="941"/>
      <c r="AX62" s="941"/>
      <c r="AY62" s="941"/>
      <c r="AZ62" s="941"/>
      <c r="BA62" s="941"/>
      <c r="BB62" s="941"/>
      <c r="BC62" s="941"/>
      <c r="BD62" s="941"/>
      <c r="BL62" s="959" t="s">
        <v>245</v>
      </c>
      <c r="BM62" s="959"/>
      <c r="BN62" s="959"/>
      <c r="BO62" s="959"/>
      <c r="BP62" s="959"/>
      <c r="BQ62" s="959"/>
      <c r="BR62" s="959"/>
      <c r="BS62" s="959"/>
      <c r="BT62" s="959"/>
      <c r="BU62" s="959"/>
      <c r="BV62" s="959"/>
      <c r="BW62" s="959"/>
      <c r="BX62" s="959"/>
      <c r="BY62" s="959"/>
      <c r="BZ62" s="959"/>
      <c r="CA62" s="959"/>
      <c r="CB62" s="959"/>
      <c r="CC62" s="959"/>
      <c r="CD62" s="959"/>
      <c r="CE62" s="959"/>
      <c r="CF62" s="959"/>
      <c r="CK62" s="959" t="s">
        <v>266</v>
      </c>
      <c r="CL62" s="959"/>
      <c r="CM62" s="959"/>
      <c r="CN62" s="959"/>
      <c r="CO62" s="959"/>
      <c r="CP62" s="959"/>
      <c r="CQ62" s="959"/>
      <c r="CR62" s="959"/>
      <c r="CS62" s="959"/>
      <c r="CT62" s="959"/>
      <c r="CU62" s="959"/>
      <c r="CV62" s="959"/>
      <c r="CW62" s="959"/>
      <c r="CX62" s="959"/>
      <c r="CY62" s="959"/>
      <c r="CZ62" s="959"/>
      <c r="DA62" s="959"/>
      <c r="DB62" s="959"/>
      <c r="DC62" s="959"/>
      <c r="DD62" s="959"/>
      <c r="DE62" s="959"/>
      <c r="DF62" s="959"/>
      <c r="DG62" s="959"/>
    </row>
    <row r="63" spans="1:111" x14ac:dyDescent="0.25">
      <c r="A63" s="930" t="s">
        <v>204</v>
      </c>
      <c r="B63" s="930"/>
      <c r="C63" s="930"/>
      <c r="D63" s="930"/>
      <c r="E63" s="930"/>
      <c r="F63" s="930"/>
      <c r="G63" s="930"/>
      <c r="H63" s="930"/>
      <c r="I63" s="930"/>
      <c r="J63" s="930"/>
      <c r="K63" s="930"/>
      <c r="L63" s="930"/>
      <c r="M63" s="930"/>
      <c r="N63" s="930"/>
      <c r="O63" s="930"/>
      <c r="P63" s="930"/>
      <c r="Q63" s="930"/>
      <c r="R63" s="930"/>
      <c r="S63" s="930"/>
      <c r="T63" s="930"/>
      <c r="U63" s="930"/>
      <c r="V63" s="930"/>
      <c r="W63" s="930"/>
      <c r="X63" s="930"/>
      <c r="Y63" s="930"/>
      <c r="Z63" s="492"/>
      <c r="AG63" s="941" t="s">
        <v>229</v>
      </c>
      <c r="AH63" s="941"/>
      <c r="AI63" s="941"/>
      <c r="AJ63" s="941"/>
      <c r="AK63" s="941"/>
      <c r="AL63" s="941"/>
      <c r="AM63" s="941"/>
      <c r="AN63" s="941"/>
      <c r="AO63" s="941"/>
      <c r="AP63" s="941"/>
      <c r="AQ63" s="941"/>
      <c r="AR63" s="941"/>
      <c r="AS63" s="941"/>
      <c r="AT63" s="941"/>
      <c r="AU63" s="941"/>
      <c r="AV63" s="941"/>
      <c r="AW63" s="941"/>
      <c r="AX63" s="941"/>
      <c r="AY63" s="941"/>
      <c r="AZ63" s="941"/>
      <c r="BA63" s="941"/>
      <c r="BB63" s="941"/>
      <c r="BC63" s="941"/>
      <c r="BD63" s="941"/>
      <c r="BL63" s="959" t="s">
        <v>246</v>
      </c>
      <c r="BM63" s="959"/>
      <c r="BN63" s="959"/>
      <c r="BO63" s="959"/>
      <c r="BP63" s="959"/>
      <c r="BQ63" s="959"/>
      <c r="BR63" s="959"/>
      <c r="BS63" s="959"/>
      <c r="BT63" s="959"/>
      <c r="BU63" s="959"/>
      <c r="BV63" s="959"/>
      <c r="BW63" s="959"/>
      <c r="BX63" s="959"/>
      <c r="BY63" s="959"/>
      <c r="BZ63" s="959"/>
      <c r="CA63" s="959"/>
      <c r="CB63" s="959"/>
      <c r="CC63" s="959"/>
      <c r="CD63" s="959"/>
      <c r="CE63" s="959"/>
      <c r="CF63" s="959"/>
      <c r="CK63" s="959" t="s">
        <v>267</v>
      </c>
      <c r="CL63" s="959"/>
      <c r="CM63" s="959"/>
      <c r="CN63" s="959"/>
      <c r="CO63" s="959"/>
      <c r="CP63" s="959"/>
      <c r="CQ63" s="959"/>
      <c r="CR63" s="959"/>
      <c r="CS63" s="959"/>
      <c r="CT63" s="959"/>
      <c r="CU63" s="959"/>
      <c r="CV63" s="959"/>
      <c r="CW63" s="959"/>
      <c r="CX63" s="959"/>
      <c r="CY63" s="959"/>
      <c r="CZ63" s="959"/>
      <c r="DA63" s="959"/>
      <c r="DB63" s="959"/>
      <c r="DC63" s="959"/>
      <c r="DD63" s="959"/>
      <c r="DE63" s="959"/>
      <c r="DF63" s="959"/>
      <c r="DG63" s="959"/>
    </row>
    <row r="64" spans="1:111" x14ac:dyDescent="0.25">
      <c r="A64" s="930" t="s">
        <v>205</v>
      </c>
      <c r="B64" s="930"/>
      <c r="C64" s="930"/>
      <c r="D64" s="930"/>
      <c r="E64" s="930"/>
      <c r="F64" s="930"/>
      <c r="G64" s="930"/>
      <c r="H64" s="930"/>
      <c r="I64" s="930"/>
      <c r="J64" s="930"/>
      <c r="K64" s="930"/>
      <c r="L64" s="930"/>
      <c r="M64" s="930"/>
      <c r="N64" s="930"/>
      <c r="O64" s="930"/>
      <c r="P64" s="930"/>
      <c r="Q64" s="930"/>
      <c r="R64" s="930"/>
      <c r="S64" s="930"/>
      <c r="T64" s="930"/>
      <c r="U64" s="930"/>
      <c r="V64" s="930"/>
      <c r="W64" s="930"/>
      <c r="X64" s="930"/>
      <c r="Y64" s="930"/>
      <c r="Z64" s="492"/>
      <c r="AG64" s="941" t="s">
        <v>230</v>
      </c>
      <c r="AH64" s="941"/>
      <c r="AI64" s="941"/>
      <c r="AJ64" s="941"/>
      <c r="AK64" s="941"/>
      <c r="AL64" s="941"/>
      <c r="AM64" s="941"/>
      <c r="AN64" s="941"/>
      <c r="AO64" s="941"/>
      <c r="AP64" s="941"/>
      <c r="AQ64" s="941"/>
      <c r="AR64" s="941"/>
      <c r="AS64" s="941"/>
      <c r="AT64" s="941"/>
      <c r="AU64" s="941"/>
      <c r="AV64" s="941"/>
      <c r="AW64" s="941"/>
      <c r="AX64" s="941"/>
      <c r="AY64" s="941"/>
      <c r="AZ64" s="941"/>
      <c r="BA64" s="941"/>
      <c r="BB64" s="941"/>
      <c r="BC64" s="941"/>
      <c r="BD64" s="941"/>
      <c r="BL64" s="959" t="s">
        <v>247</v>
      </c>
      <c r="BM64" s="959"/>
      <c r="BN64" s="959"/>
      <c r="BO64" s="959"/>
      <c r="BP64" s="959"/>
      <c r="BQ64" s="959"/>
      <c r="BR64" s="959"/>
      <c r="BS64" s="959"/>
      <c r="BT64" s="959"/>
      <c r="BU64" s="959"/>
      <c r="BV64" s="959"/>
      <c r="BW64" s="959"/>
      <c r="BX64" s="959"/>
      <c r="BY64" s="959"/>
      <c r="BZ64" s="959"/>
      <c r="CA64" s="959"/>
      <c r="CB64" s="959"/>
      <c r="CC64" s="959"/>
      <c r="CD64" s="959"/>
      <c r="CE64" s="959"/>
      <c r="CF64" s="959"/>
      <c r="CK64" s="959" t="s">
        <v>268</v>
      </c>
      <c r="CL64" s="959"/>
      <c r="CM64" s="959"/>
      <c r="CN64" s="959"/>
      <c r="CO64" s="959"/>
      <c r="CP64" s="959"/>
      <c r="CQ64" s="959"/>
      <c r="CR64" s="959"/>
      <c r="CS64" s="959"/>
      <c r="CT64" s="959"/>
      <c r="CU64" s="959"/>
      <c r="CV64" s="959"/>
      <c r="CW64" s="959"/>
      <c r="CX64" s="959"/>
      <c r="CY64" s="959"/>
      <c r="CZ64" s="959"/>
      <c r="DA64" s="959"/>
      <c r="DB64" s="959"/>
      <c r="DC64" s="959"/>
      <c r="DD64" s="959"/>
      <c r="DE64" s="959"/>
      <c r="DF64" s="959"/>
      <c r="DG64" s="959"/>
    </row>
    <row r="65" spans="33:111" x14ac:dyDescent="0.25">
      <c r="AG65" s="941" t="s">
        <v>231</v>
      </c>
      <c r="AH65" s="941"/>
      <c r="AI65" s="941"/>
      <c r="AJ65" s="941"/>
      <c r="AK65" s="941"/>
      <c r="AL65" s="941"/>
      <c r="AM65" s="941"/>
      <c r="AN65" s="941"/>
      <c r="AO65" s="941"/>
      <c r="AP65" s="941"/>
      <c r="AQ65" s="941"/>
      <c r="AR65" s="941"/>
      <c r="AS65" s="941"/>
      <c r="AT65" s="941"/>
      <c r="AU65" s="941"/>
      <c r="AV65" s="941"/>
      <c r="AW65" s="941"/>
      <c r="AX65" s="941"/>
      <c r="AY65" s="941"/>
      <c r="AZ65" s="941"/>
      <c r="BA65" s="941"/>
      <c r="BB65" s="941"/>
      <c r="BC65" s="941"/>
      <c r="BD65" s="941"/>
      <c r="BL65" s="959" t="s">
        <v>248</v>
      </c>
      <c r="BM65" s="959"/>
      <c r="BN65" s="959"/>
      <c r="BO65" s="959"/>
      <c r="BP65" s="959"/>
      <c r="BQ65" s="959"/>
      <c r="BR65" s="959"/>
      <c r="BS65" s="959"/>
      <c r="BT65" s="959"/>
      <c r="BU65" s="959"/>
      <c r="BV65" s="959"/>
      <c r="BW65" s="959"/>
      <c r="BX65" s="959"/>
      <c r="BY65" s="959"/>
      <c r="BZ65" s="959"/>
      <c r="CA65" s="959"/>
      <c r="CB65" s="959"/>
      <c r="CC65" s="959"/>
      <c r="CD65" s="959"/>
      <c r="CE65" s="959"/>
      <c r="CF65" s="959"/>
      <c r="CK65" s="959" t="s">
        <v>269</v>
      </c>
      <c r="CL65" s="959"/>
      <c r="CM65" s="959"/>
      <c r="CN65" s="959"/>
      <c r="CO65" s="959"/>
      <c r="CP65" s="959"/>
      <c r="CQ65" s="959"/>
      <c r="CR65" s="959"/>
      <c r="CS65" s="959"/>
      <c r="CT65" s="959"/>
      <c r="CU65" s="959"/>
      <c r="CV65" s="959"/>
      <c r="CW65" s="959"/>
      <c r="CX65" s="959"/>
      <c r="CY65" s="959"/>
      <c r="CZ65" s="959"/>
      <c r="DA65" s="959"/>
      <c r="DB65" s="959"/>
      <c r="DC65" s="959"/>
      <c r="DD65" s="959"/>
      <c r="DE65" s="959"/>
      <c r="DF65" s="959"/>
      <c r="DG65" s="959"/>
    </row>
    <row r="66" spans="33:111" x14ac:dyDescent="0.25">
      <c r="AG66" s="941" t="s">
        <v>232</v>
      </c>
      <c r="AH66" s="941"/>
      <c r="AI66" s="941"/>
      <c r="AJ66" s="941"/>
      <c r="AK66" s="941"/>
      <c r="AL66" s="941"/>
      <c r="AM66" s="941"/>
      <c r="AN66" s="941"/>
      <c r="AO66" s="941"/>
      <c r="AP66" s="941"/>
      <c r="AQ66" s="941"/>
      <c r="AR66" s="941"/>
      <c r="AS66" s="941"/>
      <c r="AT66" s="941"/>
      <c r="AU66" s="941"/>
      <c r="AV66" s="941"/>
      <c r="AW66" s="941"/>
      <c r="AX66" s="941"/>
      <c r="AY66" s="941"/>
      <c r="AZ66" s="941"/>
      <c r="BA66" s="941"/>
      <c r="BB66" s="941"/>
      <c r="BC66" s="941"/>
      <c r="BD66" s="941"/>
      <c r="BL66" s="959" t="s">
        <v>249</v>
      </c>
      <c r="BM66" s="959"/>
      <c r="BN66" s="959"/>
      <c r="BO66" s="959"/>
      <c r="BP66" s="959"/>
      <c r="BQ66" s="959"/>
      <c r="BR66" s="959"/>
      <c r="BS66" s="959"/>
      <c r="BT66" s="959"/>
      <c r="BU66" s="959"/>
      <c r="BV66" s="959"/>
      <c r="BW66" s="959"/>
      <c r="BX66" s="959"/>
      <c r="BY66" s="959"/>
      <c r="BZ66" s="959"/>
      <c r="CA66" s="959"/>
      <c r="CB66" s="959"/>
      <c r="CC66" s="959"/>
      <c r="CD66" s="959"/>
      <c r="CE66" s="959"/>
      <c r="CF66" s="959"/>
      <c r="CK66" s="959" t="s">
        <v>270</v>
      </c>
      <c r="CL66" s="959"/>
      <c r="CM66" s="959"/>
      <c r="CN66" s="959"/>
      <c r="CO66" s="959"/>
      <c r="CP66" s="959"/>
      <c r="CQ66" s="959"/>
      <c r="CR66" s="959"/>
      <c r="CS66" s="959"/>
      <c r="CT66" s="959"/>
      <c r="CU66" s="959"/>
      <c r="CV66" s="959"/>
      <c r="CW66" s="959"/>
      <c r="CX66" s="959"/>
      <c r="CY66" s="959"/>
      <c r="CZ66" s="959"/>
      <c r="DA66" s="959"/>
      <c r="DB66" s="959"/>
      <c r="DC66" s="959"/>
      <c r="DD66" s="959"/>
      <c r="DE66" s="959"/>
      <c r="DF66" s="959"/>
      <c r="DG66" s="959"/>
    </row>
    <row r="67" spans="33:111" x14ac:dyDescent="0.25">
      <c r="AG67" s="941" t="s">
        <v>233</v>
      </c>
      <c r="AH67" s="941"/>
      <c r="AI67" s="941"/>
      <c r="AJ67" s="941"/>
      <c r="AK67" s="941"/>
      <c r="AL67" s="941"/>
      <c r="AM67" s="941"/>
      <c r="AN67" s="941"/>
      <c r="AO67" s="941"/>
      <c r="AP67" s="941"/>
      <c r="AQ67" s="941"/>
      <c r="AR67" s="941"/>
      <c r="AS67" s="941"/>
      <c r="AT67" s="941"/>
      <c r="AU67" s="941"/>
      <c r="AV67" s="941"/>
      <c r="AW67" s="941"/>
      <c r="AX67" s="941"/>
      <c r="AY67" s="941"/>
      <c r="AZ67" s="941"/>
      <c r="BA67" s="941"/>
      <c r="BB67" s="941"/>
      <c r="BC67" s="941"/>
      <c r="BD67" s="941"/>
      <c r="BL67" s="959" t="s">
        <v>250</v>
      </c>
      <c r="BM67" s="959"/>
      <c r="BN67" s="959"/>
      <c r="BO67" s="959"/>
      <c r="BP67" s="959"/>
      <c r="BQ67" s="959"/>
      <c r="BR67" s="959"/>
      <c r="BS67" s="959"/>
      <c r="BT67" s="959"/>
      <c r="BU67" s="959"/>
      <c r="BV67" s="959"/>
      <c r="BW67" s="959"/>
      <c r="BX67" s="959"/>
      <c r="BY67" s="959"/>
      <c r="BZ67" s="959"/>
      <c r="CA67" s="959"/>
      <c r="CB67" s="959"/>
      <c r="CC67" s="959"/>
      <c r="CD67" s="959"/>
      <c r="CE67" s="959"/>
      <c r="CF67" s="959"/>
      <c r="CK67" s="959" t="s">
        <v>271</v>
      </c>
      <c r="CL67" s="959"/>
      <c r="CM67" s="959"/>
      <c r="CN67" s="959"/>
      <c r="CO67" s="959"/>
      <c r="CP67" s="959"/>
      <c r="CQ67" s="959"/>
      <c r="CR67" s="959"/>
      <c r="CS67" s="959"/>
      <c r="CT67" s="959"/>
      <c r="CU67" s="959"/>
      <c r="CV67" s="959"/>
      <c r="CW67" s="959"/>
      <c r="CX67" s="959"/>
      <c r="CY67" s="959"/>
      <c r="CZ67" s="959"/>
      <c r="DA67" s="959"/>
      <c r="DB67" s="959"/>
      <c r="DC67" s="959"/>
      <c r="DD67" s="959"/>
      <c r="DE67" s="959"/>
      <c r="DF67" s="959"/>
      <c r="DG67" s="959"/>
    </row>
    <row r="68" spans="33:111" x14ac:dyDescent="0.25">
      <c r="AG68" s="941" t="s">
        <v>234</v>
      </c>
      <c r="AH68" s="941"/>
      <c r="AI68" s="941"/>
      <c r="AJ68" s="941"/>
      <c r="AK68" s="941"/>
      <c r="AL68" s="941"/>
      <c r="AM68" s="941"/>
      <c r="AN68" s="941"/>
      <c r="AO68" s="941"/>
      <c r="AP68" s="941"/>
      <c r="AQ68" s="941"/>
      <c r="AR68" s="941"/>
      <c r="AS68" s="941"/>
      <c r="AT68" s="941"/>
      <c r="AU68" s="941"/>
      <c r="AV68" s="941"/>
      <c r="AW68" s="941"/>
      <c r="AX68" s="941"/>
      <c r="AY68" s="941"/>
      <c r="AZ68" s="941"/>
      <c r="BA68" s="941"/>
      <c r="BB68" s="941"/>
      <c r="BC68" s="941"/>
      <c r="BD68" s="941"/>
      <c r="BL68" s="959" t="s">
        <v>251</v>
      </c>
      <c r="BM68" s="959"/>
      <c r="BN68" s="959"/>
      <c r="BO68" s="959"/>
      <c r="BP68" s="959"/>
      <c r="BQ68" s="959"/>
      <c r="BR68" s="959"/>
      <c r="BS68" s="959"/>
      <c r="BT68" s="959"/>
      <c r="BU68" s="959"/>
      <c r="BV68" s="959"/>
      <c r="BW68" s="959"/>
      <c r="BX68" s="959"/>
      <c r="BY68" s="959"/>
      <c r="BZ68" s="959"/>
      <c r="CA68" s="959"/>
      <c r="CB68" s="959"/>
      <c r="CC68" s="959"/>
      <c r="CD68" s="959"/>
      <c r="CE68" s="959"/>
      <c r="CF68" s="959"/>
    </row>
    <row r="69" spans="33:111" x14ac:dyDescent="0.25">
      <c r="AG69" s="941" t="s">
        <v>235</v>
      </c>
      <c r="AH69" s="941"/>
      <c r="AI69" s="941"/>
      <c r="AJ69" s="941"/>
      <c r="AK69" s="941"/>
      <c r="AL69" s="941"/>
      <c r="AM69" s="941"/>
      <c r="AN69" s="941"/>
      <c r="AO69" s="941"/>
      <c r="AP69" s="941"/>
      <c r="AQ69" s="941"/>
      <c r="AR69" s="941"/>
      <c r="AS69" s="941"/>
      <c r="AT69" s="941"/>
      <c r="AU69" s="941"/>
      <c r="AV69" s="941"/>
      <c r="AW69" s="941"/>
      <c r="AX69" s="941"/>
      <c r="AY69" s="941"/>
      <c r="AZ69" s="941"/>
      <c r="BA69" s="941"/>
      <c r="BB69" s="941"/>
      <c r="BC69" s="941"/>
      <c r="BD69" s="941"/>
    </row>
  </sheetData>
  <mergeCells count="86">
    <mergeCell ref="CK67:DG67"/>
    <mergeCell ref="CK56:DG56"/>
    <mergeCell ref="CK57:DG57"/>
    <mergeCell ref="CK58:DG58"/>
    <mergeCell ref="CK59:DG59"/>
    <mergeCell ref="CK60:DG60"/>
    <mergeCell ref="CK61:DG61"/>
    <mergeCell ref="CK62:DG62"/>
    <mergeCell ref="CK63:DG63"/>
    <mergeCell ref="CK64:DG64"/>
    <mergeCell ref="CK65:DG65"/>
    <mergeCell ref="CK66:DG66"/>
    <mergeCell ref="CK55:DG55"/>
    <mergeCell ref="CJ1:DN1"/>
    <mergeCell ref="CJ24:CK24"/>
    <mergeCell ref="CK46:DG46"/>
    <mergeCell ref="CK47:DG47"/>
    <mergeCell ref="CK48:DG48"/>
    <mergeCell ref="CK49:DG49"/>
    <mergeCell ref="CK50:DG50"/>
    <mergeCell ref="CK51:DG51"/>
    <mergeCell ref="CK52:DG52"/>
    <mergeCell ref="CK53:DG53"/>
    <mergeCell ref="CK54:DG54"/>
    <mergeCell ref="BL68:CF68"/>
    <mergeCell ref="BL57:CF57"/>
    <mergeCell ref="BL58:CF58"/>
    <mergeCell ref="BL59:CF59"/>
    <mergeCell ref="BL60:CF60"/>
    <mergeCell ref="BL61:CF61"/>
    <mergeCell ref="BL62:CF62"/>
    <mergeCell ref="BL63:CF63"/>
    <mergeCell ref="BL64:CF64"/>
    <mergeCell ref="BL65:CF65"/>
    <mergeCell ref="BL66:CF66"/>
    <mergeCell ref="BL67:CF67"/>
    <mergeCell ref="AG66:BD66"/>
    <mergeCell ref="AG67:BD67"/>
    <mergeCell ref="AG68:BD68"/>
    <mergeCell ref="AG69:BD69"/>
    <mergeCell ref="BK1:CG1"/>
    <mergeCell ref="BK31:BL31"/>
    <mergeCell ref="BL53:CF53"/>
    <mergeCell ref="BL54:CF54"/>
    <mergeCell ref="BL55:CF55"/>
    <mergeCell ref="BL56:CF56"/>
    <mergeCell ref="AG60:BD60"/>
    <mergeCell ref="AG61:BD61"/>
    <mergeCell ref="AG62:BD62"/>
    <mergeCell ref="AG63:BD63"/>
    <mergeCell ref="AG64:BD64"/>
    <mergeCell ref="AG65:BD65"/>
    <mergeCell ref="AG54:BD54"/>
    <mergeCell ref="AG55:BD55"/>
    <mergeCell ref="AG56:BD56"/>
    <mergeCell ref="AG57:BD57"/>
    <mergeCell ref="AG58:BD58"/>
    <mergeCell ref="AG59:BD59"/>
    <mergeCell ref="A62:Y62"/>
    <mergeCell ref="A63:Y63"/>
    <mergeCell ref="A64:Y64"/>
    <mergeCell ref="AF1:BG1"/>
    <mergeCell ref="AF27:AG27"/>
    <mergeCell ref="AG49:BD49"/>
    <mergeCell ref="AG50:BD50"/>
    <mergeCell ref="AG51:BD51"/>
    <mergeCell ref="AG52:BD52"/>
    <mergeCell ref="AG53:BD53"/>
    <mergeCell ref="A56:Y56"/>
    <mergeCell ref="A57:Y57"/>
    <mergeCell ref="A58:Y58"/>
    <mergeCell ref="A59:Y59"/>
    <mergeCell ref="A60:Y60"/>
    <mergeCell ref="A61:Y61"/>
    <mergeCell ref="A50:Y50"/>
    <mergeCell ref="A51:Y51"/>
    <mergeCell ref="A52:Y52"/>
    <mergeCell ref="A53:Y53"/>
    <mergeCell ref="A54:Y54"/>
    <mergeCell ref="A55:Y55"/>
    <mergeCell ref="A49:Y49"/>
    <mergeCell ref="A1:AC1"/>
    <mergeCell ref="A24:B24"/>
    <mergeCell ref="A46:Z46"/>
    <mergeCell ref="A47:Y47"/>
    <mergeCell ref="A48:Y48"/>
  </mergeCell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8"/>
  <sheetViews>
    <sheetView workbookViewId="0">
      <selection activeCell="T25" sqref="T25"/>
    </sheetView>
  </sheetViews>
  <sheetFormatPr defaultRowHeight="15" x14ac:dyDescent="0.25"/>
  <cols>
    <col min="1" max="1" width="3.28515625" bestFit="1" customWidth="1"/>
    <col min="2" max="2" width="10.42578125" customWidth="1"/>
    <col min="3" max="11" width="3.42578125" bestFit="1" customWidth="1"/>
    <col min="12" max="12" width="5.7109375" bestFit="1" customWidth="1"/>
    <col min="13" max="13" width="12.7109375" bestFit="1" customWidth="1"/>
    <col min="14" max="15" width="5.7109375" bestFit="1" customWidth="1"/>
    <col min="16" max="16" width="3.28515625" bestFit="1" customWidth="1"/>
    <col min="17" max="17" width="8.28515625" bestFit="1" customWidth="1"/>
    <col min="18" max="18" width="22.140625" bestFit="1" customWidth="1"/>
  </cols>
  <sheetData>
    <row r="1" spans="1:18" ht="15.75" x14ac:dyDescent="0.25">
      <c r="A1" s="887" t="s">
        <v>451</v>
      </c>
      <c r="B1" s="887"/>
      <c r="C1" s="887"/>
      <c r="D1" s="887"/>
      <c r="E1" s="887"/>
      <c r="F1" s="887"/>
      <c r="G1" s="887"/>
      <c r="H1" s="887"/>
      <c r="I1" s="887"/>
      <c r="J1" s="887"/>
      <c r="K1" s="887"/>
      <c r="L1" s="887"/>
      <c r="M1" s="887"/>
      <c r="N1" s="887"/>
      <c r="O1" s="887"/>
      <c r="P1" s="887"/>
      <c r="Q1" s="887"/>
      <c r="R1" s="887"/>
    </row>
    <row r="2" spans="1:18" x14ac:dyDescent="0.25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</row>
    <row r="3" spans="1:18" ht="65.25" thickBot="1" x14ac:dyDescent="0.3">
      <c r="A3" s="123" t="s">
        <v>150</v>
      </c>
      <c r="B3" s="123" t="s">
        <v>151</v>
      </c>
      <c r="C3" s="123" t="s">
        <v>272</v>
      </c>
      <c r="D3" s="123" t="s">
        <v>194</v>
      </c>
      <c r="E3" s="123" t="s">
        <v>447</v>
      </c>
      <c r="F3" s="123" t="s">
        <v>448</v>
      </c>
      <c r="G3" s="123" t="s">
        <v>449</v>
      </c>
      <c r="H3" s="123" t="s">
        <v>450</v>
      </c>
      <c r="I3" s="123" t="s">
        <v>184</v>
      </c>
      <c r="J3" s="123" t="s">
        <v>162</v>
      </c>
      <c r="K3" s="123" t="s">
        <v>89</v>
      </c>
      <c r="L3" s="123" t="s">
        <v>172</v>
      </c>
      <c r="M3" s="123" t="s">
        <v>173</v>
      </c>
      <c r="N3" s="123" t="s">
        <v>436</v>
      </c>
      <c r="O3" s="123" t="s">
        <v>174</v>
      </c>
      <c r="P3" s="123" t="s">
        <v>175</v>
      </c>
      <c r="Q3" s="123" t="s">
        <v>176</v>
      </c>
      <c r="R3" s="123"/>
    </row>
    <row r="4" spans="1:18" x14ac:dyDescent="0.25">
      <c r="A4" s="132">
        <v>1</v>
      </c>
      <c r="B4" s="133">
        <v>80001</v>
      </c>
      <c r="C4" s="134">
        <v>0</v>
      </c>
      <c r="D4" s="134">
        <v>0</v>
      </c>
      <c r="E4" s="134">
        <v>0</v>
      </c>
      <c r="F4" s="134">
        <v>0</v>
      </c>
      <c r="G4" s="134">
        <v>0</v>
      </c>
      <c r="H4" s="134">
        <v>0</v>
      </c>
      <c r="I4" s="134">
        <v>1</v>
      </c>
      <c r="J4" s="134">
        <v>1</v>
      </c>
      <c r="K4" s="134">
        <v>0</v>
      </c>
      <c r="L4" s="134">
        <v>2</v>
      </c>
      <c r="M4" s="135">
        <v>1</v>
      </c>
      <c r="N4" s="135">
        <v>2</v>
      </c>
      <c r="O4" s="134" t="s">
        <v>279</v>
      </c>
      <c r="P4" s="134" t="s">
        <v>178</v>
      </c>
      <c r="Q4" s="134">
        <v>4</v>
      </c>
      <c r="R4" s="44" t="s">
        <v>90</v>
      </c>
    </row>
    <row r="5" spans="1:18" x14ac:dyDescent="0.25">
      <c r="A5" s="136">
        <v>2</v>
      </c>
      <c r="B5" s="96">
        <v>80002</v>
      </c>
      <c r="C5" s="97">
        <v>0</v>
      </c>
      <c r="D5" s="97">
        <v>0</v>
      </c>
      <c r="E5" s="97">
        <v>0</v>
      </c>
      <c r="F5" s="97">
        <v>0</v>
      </c>
      <c r="G5" s="97">
        <v>0</v>
      </c>
      <c r="H5" s="97">
        <v>0</v>
      </c>
      <c r="I5" s="97">
        <v>1</v>
      </c>
      <c r="J5" s="97">
        <v>0</v>
      </c>
      <c r="K5" s="97">
        <v>1</v>
      </c>
      <c r="L5" s="97">
        <v>2</v>
      </c>
      <c r="M5" s="99">
        <v>1</v>
      </c>
      <c r="N5" s="99">
        <v>2</v>
      </c>
      <c r="O5" s="97" t="s">
        <v>279</v>
      </c>
      <c r="P5" s="97" t="s">
        <v>178</v>
      </c>
      <c r="Q5" s="97">
        <v>4</v>
      </c>
      <c r="R5" s="14" t="s">
        <v>91</v>
      </c>
    </row>
    <row r="6" spans="1:18" x14ac:dyDescent="0.25">
      <c r="A6" s="136">
        <v>3</v>
      </c>
      <c r="B6" s="96">
        <v>80012</v>
      </c>
      <c r="C6" s="97">
        <v>0</v>
      </c>
      <c r="D6" s="97">
        <v>0</v>
      </c>
      <c r="E6" s="97">
        <v>0</v>
      </c>
      <c r="F6" s="97">
        <v>0</v>
      </c>
      <c r="G6" s="97">
        <v>0</v>
      </c>
      <c r="H6" s="97">
        <v>0</v>
      </c>
      <c r="I6" s="97">
        <v>0</v>
      </c>
      <c r="J6" s="97">
        <v>3</v>
      </c>
      <c r="K6" s="97">
        <v>0</v>
      </c>
      <c r="L6" s="97">
        <v>3</v>
      </c>
      <c r="M6" s="99">
        <v>1</v>
      </c>
      <c r="N6" s="99">
        <v>2</v>
      </c>
      <c r="O6" s="97" t="s">
        <v>279</v>
      </c>
      <c r="P6" s="97" t="s">
        <v>178</v>
      </c>
      <c r="Q6" s="97">
        <v>5</v>
      </c>
      <c r="R6" s="14" t="s">
        <v>101</v>
      </c>
    </row>
    <row r="7" spans="1:18" x14ac:dyDescent="0.25">
      <c r="A7" s="136">
        <v>4</v>
      </c>
      <c r="B7" s="96">
        <v>80004</v>
      </c>
      <c r="C7" s="97">
        <v>1</v>
      </c>
      <c r="D7" s="97">
        <v>0</v>
      </c>
      <c r="E7" s="97">
        <v>0</v>
      </c>
      <c r="F7" s="97">
        <v>0</v>
      </c>
      <c r="G7" s="97">
        <v>0</v>
      </c>
      <c r="H7" s="97">
        <v>0</v>
      </c>
      <c r="I7" s="97">
        <v>1</v>
      </c>
      <c r="J7" s="97">
        <v>2</v>
      </c>
      <c r="K7" s="97">
        <v>0</v>
      </c>
      <c r="L7" s="97">
        <v>4</v>
      </c>
      <c r="M7" s="99">
        <v>1</v>
      </c>
      <c r="N7" s="99">
        <v>2</v>
      </c>
      <c r="O7" s="97" t="s">
        <v>279</v>
      </c>
      <c r="P7" s="97" t="s">
        <v>179</v>
      </c>
      <c r="Q7" s="97">
        <v>4</v>
      </c>
      <c r="R7" s="14" t="s">
        <v>93</v>
      </c>
    </row>
    <row r="8" spans="1:18" x14ac:dyDescent="0.25">
      <c r="A8" s="136">
        <v>5</v>
      </c>
      <c r="B8" s="96">
        <v>80024</v>
      </c>
      <c r="C8" s="97">
        <v>1</v>
      </c>
      <c r="D8" s="97">
        <v>0</v>
      </c>
      <c r="E8" s="97">
        <v>0</v>
      </c>
      <c r="F8" s="97">
        <v>0</v>
      </c>
      <c r="G8" s="97">
        <v>0</v>
      </c>
      <c r="H8" s="97">
        <v>0</v>
      </c>
      <c r="I8" s="97">
        <v>1</v>
      </c>
      <c r="J8" s="97">
        <v>2</v>
      </c>
      <c r="K8" s="97">
        <v>0</v>
      </c>
      <c r="L8" s="97">
        <v>4</v>
      </c>
      <c r="M8" s="99">
        <v>2</v>
      </c>
      <c r="N8" s="99">
        <v>2</v>
      </c>
      <c r="O8" s="97" t="s">
        <v>281</v>
      </c>
      <c r="P8" s="97" t="s">
        <v>179</v>
      </c>
      <c r="Q8" s="97">
        <v>4</v>
      </c>
      <c r="R8" s="14" t="s">
        <v>106</v>
      </c>
    </row>
    <row r="9" spans="1:18" x14ac:dyDescent="0.25">
      <c r="A9" s="136">
        <v>6</v>
      </c>
      <c r="B9" s="96">
        <v>80026</v>
      </c>
      <c r="C9" s="97">
        <v>2</v>
      </c>
      <c r="D9" s="97">
        <v>0</v>
      </c>
      <c r="E9" s="97">
        <v>0</v>
      </c>
      <c r="F9" s="97">
        <v>0</v>
      </c>
      <c r="G9" s="97">
        <v>0</v>
      </c>
      <c r="H9" s="97">
        <v>0</v>
      </c>
      <c r="I9" s="97">
        <v>0</v>
      </c>
      <c r="J9" s="97">
        <v>1</v>
      </c>
      <c r="K9" s="97">
        <v>1</v>
      </c>
      <c r="L9" s="97">
        <v>4</v>
      </c>
      <c r="M9" s="99">
        <v>2</v>
      </c>
      <c r="N9" s="99">
        <v>2</v>
      </c>
      <c r="O9" s="97" t="s">
        <v>281</v>
      </c>
      <c r="P9" s="97" t="s">
        <v>178</v>
      </c>
      <c r="Q9" s="97">
        <v>3</v>
      </c>
      <c r="R9" s="14" t="s">
        <v>108</v>
      </c>
    </row>
    <row r="10" spans="1:18" x14ac:dyDescent="0.25">
      <c r="A10" s="136">
        <v>7</v>
      </c>
      <c r="B10" s="96">
        <v>80005</v>
      </c>
      <c r="C10" s="97">
        <v>3</v>
      </c>
      <c r="D10" s="97">
        <v>0</v>
      </c>
      <c r="E10" s="97">
        <v>0</v>
      </c>
      <c r="F10" s="97">
        <v>0</v>
      </c>
      <c r="G10" s="97">
        <v>0</v>
      </c>
      <c r="H10" s="97">
        <v>0</v>
      </c>
      <c r="I10" s="97">
        <v>0</v>
      </c>
      <c r="J10" s="97">
        <v>1</v>
      </c>
      <c r="K10" s="97">
        <v>1</v>
      </c>
      <c r="L10" s="97">
        <v>5</v>
      </c>
      <c r="M10" s="99">
        <v>1</v>
      </c>
      <c r="N10" s="99">
        <v>2</v>
      </c>
      <c r="O10" s="97" t="s">
        <v>279</v>
      </c>
      <c r="P10" s="97" t="s">
        <v>179</v>
      </c>
      <c r="Q10" s="97">
        <v>3</v>
      </c>
      <c r="R10" s="14" t="s">
        <v>94</v>
      </c>
    </row>
    <row r="11" spans="1:18" x14ac:dyDescent="0.25">
      <c r="A11" s="136">
        <v>8</v>
      </c>
      <c r="B11" s="96">
        <v>80007</v>
      </c>
      <c r="C11" s="97">
        <v>3</v>
      </c>
      <c r="D11" s="97">
        <v>0</v>
      </c>
      <c r="E11" s="97">
        <v>0</v>
      </c>
      <c r="F11" s="97">
        <v>0</v>
      </c>
      <c r="G11" s="97">
        <v>0</v>
      </c>
      <c r="H11" s="97">
        <v>0</v>
      </c>
      <c r="I11" s="97">
        <v>0</v>
      </c>
      <c r="J11" s="97">
        <v>1</v>
      </c>
      <c r="K11" s="97">
        <v>1</v>
      </c>
      <c r="L11" s="97">
        <v>5</v>
      </c>
      <c r="M11" s="99">
        <v>1</v>
      </c>
      <c r="N11" s="99">
        <v>2</v>
      </c>
      <c r="O11" s="97" t="s">
        <v>279</v>
      </c>
      <c r="P11" s="97" t="s">
        <v>179</v>
      </c>
      <c r="Q11" s="97">
        <v>3</v>
      </c>
      <c r="R11" s="14" t="s">
        <v>96</v>
      </c>
    </row>
    <row r="12" spans="1:18" x14ac:dyDescent="0.25">
      <c r="A12" s="136">
        <v>9</v>
      </c>
      <c r="B12" s="96">
        <v>80008</v>
      </c>
      <c r="C12" s="97">
        <v>1</v>
      </c>
      <c r="D12" s="97">
        <v>0</v>
      </c>
      <c r="E12" s="97">
        <v>0</v>
      </c>
      <c r="F12" s="97">
        <v>0</v>
      </c>
      <c r="G12" s="97">
        <v>0</v>
      </c>
      <c r="H12" s="97">
        <v>0</v>
      </c>
      <c r="I12" s="97">
        <v>0</v>
      </c>
      <c r="J12" s="97">
        <v>1</v>
      </c>
      <c r="K12" s="97">
        <v>3</v>
      </c>
      <c r="L12" s="97">
        <v>5</v>
      </c>
      <c r="M12" s="99">
        <v>1</v>
      </c>
      <c r="N12" s="99">
        <v>2</v>
      </c>
      <c r="O12" s="97" t="s">
        <v>279</v>
      </c>
      <c r="P12" s="97" t="s">
        <v>178</v>
      </c>
      <c r="Q12" s="97">
        <v>3</v>
      </c>
      <c r="R12" s="14" t="s">
        <v>97</v>
      </c>
    </row>
    <row r="13" spans="1:18" x14ac:dyDescent="0.25">
      <c r="A13" s="136">
        <v>10</v>
      </c>
      <c r="B13" s="96">
        <v>80010</v>
      </c>
      <c r="C13" s="97">
        <v>3</v>
      </c>
      <c r="D13" s="97">
        <v>0</v>
      </c>
      <c r="E13" s="97">
        <v>0</v>
      </c>
      <c r="F13" s="97">
        <v>0</v>
      </c>
      <c r="G13" s="97">
        <v>0</v>
      </c>
      <c r="H13" s="97">
        <v>0</v>
      </c>
      <c r="I13" s="97">
        <v>1</v>
      </c>
      <c r="J13" s="97">
        <v>1</v>
      </c>
      <c r="K13" s="97">
        <v>0</v>
      </c>
      <c r="L13" s="97">
        <v>5</v>
      </c>
      <c r="M13" s="99">
        <v>1</v>
      </c>
      <c r="N13" s="99">
        <v>2</v>
      </c>
      <c r="O13" s="97" t="s">
        <v>279</v>
      </c>
      <c r="P13" s="97" t="s">
        <v>178</v>
      </c>
      <c r="Q13" s="97">
        <v>5</v>
      </c>
      <c r="R13" s="14" t="s">
        <v>99</v>
      </c>
    </row>
    <row r="14" spans="1:18" x14ac:dyDescent="0.25">
      <c r="A14" s="136">
        <v>11</v>
      </c>
      <c r="B14" s="96">
        <v>80033</v>
      </c>
      <c r="C14" s="97">
        <v>3</v>
      </c>
      <c r="D14" s="97">
        <v>0</v>
      </c>
      <c r="E14" s="97">
        <v>0</v>
      </c>
      <c r="F14" s="97">
        <v>0</v>
      </c>
      <c r="G14" s="97">
        <v>0</v>
      </c>
      <c r="H14" s="97">
        <v>0</v>
      </c>
      <c r="I14" s="97">
        <v>1</v>
      </c>
      <c r="J14" s="97">
        <v>1</v>
      </c>
      <c r="K14" s="97">
        <v>0</v>
      </c>
      <c r="L14" s="97">
        <v>5</v>
      </c>
      <c r="M14" s="99">
        <v>2</v>
      </c>
      <c r="N14" s="99">
        <v>2</v>
      </c>
      <c r="O14" s="97" t="s">
        <v>281</v>
      </c>
      <c r="P14" s="97" t="s">
        <v>179</v>
      </c>
      <c r="Q14" s="97">
        <v>4</v>
      </c>
      <c r="R14" s="14" t="s">
        <v>277</v>
      </c>
    </row>
    <row r="15" spans="1:18" x14ac:dyDescent="0.25">
      <c r="A15" s="136">
        <v>12</v>
      </c>
      <c r="B15" s="96">
        <v>80009</v>
      </c>
      <c r="C15" s="97">
        <v>4</v>
      </c>
      <c r="D15" s="97">
        <v>0</v>
      </c>
      <c r="E15" s="97">
        <v>0</v>
      </c>
      <c r="F15" s="97">
        <v>0</v>
      </c>
      <c r="G15" s="97">
        <v>0</v>
      </c>
      <c r="H15" s="97">
        <v>0</v>
      </c>
      <c r="I15" s="97">
        <v>1</v>
      </c>
      <c r="J15" s="97">
        <v>1</v>
      </c>
      <c r="K15" s="97">
        <v>0</v>
      </c>
      <c r="L15" s="97">
        <v>6</v>
      </c>
      <c r="M15" s="99">
        <v>1</v>
      </c>
      <c r="N15" s="99">
        <v>2</v>
      </c>
      <c r="O15" s="97" t="s">
        <v>279</v>
      </c>
      <c r="P15" s="97" t="s">
        <v>178</v>
      </c>
      <c r="Q15" s="97">
        <v>4</v>
      </c>
      <c r="R15" s="14" t="s">
        <v>98</v>
      </c>
    </row>
    <row r="16" spans="1:18" x14ac:dyDescent="0.25">
      <c r="A16" s="136">
        <v>13</v>
      </c>
      <c r="B16" s="96">
        <v>80025</v>
      </c>
      <c r="C16" s="97">
        <v>3</v>
      </c>
      <c r="D16" s="97">
        <v>0</v>
      </c>
      <c r="E16" s="97">
        <v>0</v>
      </c>
      <c r="F16" s="97">
        <v>0</v>
      </c>
      <c r="G16" s="97">
        <v>0</v>
      </c>
      <c r="H16" s="97">
        <v>0</v>
      </c>
      <c r="I16" s="97">
        <v>3</v>
      </c>
      <c r="J16" s="97">
        <v>1</v>
      </c>
      <c r="K16" s="97">
        <v>0</v>
      </c>
      <c r="L16" s="97">
        <v>7</v>
      </c>
      <c r="M16" s="99">
        <v>2</v>
      </c>
      <c r="N16" s="99">
        <v>2</v>
      </c>
      <c r="O16" s="97" t="s">
        <v>281</v>
      </c>
      <c r="P16" s="97" t="s">
        <v>179</v>
      </c>
      <c r="Q16" s="97">
        <v>3</v>
      </c>
      <c r="R16" s="14" t="s">
        <v>107</v>
      </c>
    </row>
    <row r="17" spans="1:18" x14ac:dyDescent="0.25">
      <c r="A17" s="136">
        <v>14</v>
      </c>
      <c r="B17" s="96">
        <v>80032</v>
      </c>
      <c r="C17" s="97">
        <v>2</v>
      </c>
      <c r="D17" s="97">
        <v>0</v>
      </c>
      <c r="E17" s="97">
        <v>0</v>
      </c>
      <c r="F17" s="97">
        <v>0</v>
      </c>
      <c r="G17" s="97">
        <v>0</v>
      </c>
      <c r="H17" s="97">
        <v>0</v>
      </c>
      <c r="I17" s="97">
        <v>3</v>
      </c>
      <c r="J17" s="97">
        <v>2</v>
      </c>
      <c r="K17" s="97">
        <v>0</v>
      </c>
      <c r="L17" s="97">
        <v>7</v>
      </c>
      <c r="M17" s="99">
        <v>2</v>
      </c>
      <c r="N17" s="99">
        <v>2</v>
      </c>
      <c r="O17" s="97" t="s">
        <v>281</v>
      </c>
      <c r="P17" s="97" t="s">
        <v>179</v>
      </c>
      <c r="Q17" s="97">
        <v>3</v>
      </c>
      <c r="R17" s="14" t="s">
        <v>113</v>
      </c>
    </row>
    <row r="18" spans="1:18" x14ac:dyDescent="0.25">
      <c r="A18" s="136">
        <v>15</v>
      </c>
      <c r="B18" s="96">
        <v>80031</v>
      </c>
      <c r="C18" s="97">
        <v>1</v>
      </c>
      <c r="D18" s="97">
        <v>0</v>
      </c>
      <c r="E18" s="97">
        <v>0</v>
      </c>
      <c r="F18" s="97">
        <v>0</v>
      </c>
      <c r="G18" s="97">
        <v>0</v>
      </c>
      <c r="H18" s="97">
        <v>0</v>
      </c>
      <c r="I18" s="97">
        <v>2</v>
      </c>
      <c r="J18" s="97">
        <v>3</v>
      </c>
      <c r="K18" s="97">
        <v>2</v>
      </c>
      <c r="L18" s="97">
        <v>8</v>
      </c>
      <c r="M18" s="99">
        <v>2</v>
      </c>
      <c r="N18" s="99">
        <v>2</v>
      </c>
      <c r="O18" s="97" t="s">
        <v>281</v>
      </c>
      <c r="P18" s="97" t="s">
        <v>178</v>
      </c>
      <c r="Q18" s="97">
        <v>4</v>
      </c>
      <c r="R18" s="14" t="s">
        <v>276</v>
      </c>
    </row>
    <row r="19" spans="1:18" x14ac:dyDescent="0.25">
      <c r="A19" s="136">
        <v>16</v>
      </c>
      <c r="B19" s="96">
        <v>80030</v>
      </c>
      <c r="C19" s="97">
        <v>1</v>
      </c>
      <c r="D19" s="97">
        <v>1</v>
      </c>
      <c r="E19" s="97">
        <v>0</v>
      </c>
      <c r="F19" s="97">
        <v>0</v>
      </c>
      <c r="G19" s="97">
        <v>0</v>
      </c>
      <c r="H19" s="97">
        <v>0</v>
      </c>
      <c r="I19" s="97">
        <v>5</v>
      </c>
      <c r="J19" s="97">
        <v>3</v>
      </c>
      <c r="K19" s="97">
        <v>1</v>
      </c>
      <c r="L19" s="97">
        <v>11</v>
      </c>
      <c r="M19" s="99">
        <v>2</v>
      </c>
      <c r="N19" s="99">
        <v>2</v>
      </c>
      <c r="O19" s="97" t="s">
        <v>281</v>
      </c>
      <c r="P19" s="97" t="s">
        <v>179</v>
      </c>
      <c r="Q19" s="97">
        <v>4</v>
      </c>
      <c r="R19" s="14" t="s">
        <v>112</v>
      </c>
    </row>
    <row r="20" spans="1:18" ht="15.75" thickBot="1" x14ac:dyDescent="0.3">
      <c r="A20" s="137">
        <v>17</v>
      </c>
      <c r="B20" s="138">
        <v>80027</v>
      </c>
      <c r="C20" s="139">
        <v>4</v>
      </c>
      <c r="D20" s="139">
        <v>0</v>
      </c>
      <c r="E20" s="139">
        <v>0</v>
      </c>
      <c r="F20" s="139">
        <v>0</v>
      </c>
      <c r="G20" s="139">
        <v>0</v>
      </c>
      <c r="H20" s="139">
        <v>0</v>
      </c>
      <c r="I20" s="139">
        <v>5</v>
      </c>
      <c r="J20" s="139">
        <v>3</v>
      </c>
      <c r="K20" s="139">
        <v>0</v>
      </c>
      <c r="L20" s="139">
        <v>12</v>
      </c>
      <c r="M20" s="141">
        <v>2</v>
      </c>
      <c r="N20" s="141">
        <v>2</v>
      </c>
      <c r="O20" s="139" t="s">
        <v>281</v>
      </c>
      <c r="P20" s="139" t="s">
        <v>178</v>
      </c>
      <c r="Q20" s="139">
        <v>4</v>
      </c>
      <c r="R20" s="142" t="s">
        <v>109</v>
      </c>
    </row>
    <row r="21" spans="1:18" x14ac:dyDescent="0.25">
      <c r="A21" s="132">
        <v>18</v>
      </c>
      <c r="B21" s="133">
        <v>80003</v>
      </c>
      <c r="C21" s="134">
        <v>4</v>
      </c>
      <c r="D21" s="134">
        <v>2</v>
      </c>
      <c r="E21" s="134">
        <v>0</v>
      </c>
      <c r="F21" s="134">
        <v>0</v>
      </c>
      <c r="G21" s="134">
        <v>0</v>
      </c>
      <c r="H21" s="134">
        <v>0</v>
      </c>
      <c r="I21" s="134">
        <v>5</v>
      </c>
      <c r="J21" s="134">
        <v>2</v>
      </c>
      <c r="K21" s="134">
        <v>4</v>
      </c>
      <c r="L21" s="134">
        <v>17</v>
      </c>
      <c r="M21" s="135">
        <v>1</v>
      </c>
      <c r="N21" s="135">
        <v>3</v>
      </c>
      <c r="O21" s="134" t="s">
        <v>279</v>
      </c>
      <c r="P21" s="134" t="s">
        <v>179</v>
      </c>
      <c r="Q21" s="134">
        <v>5</v>
      </c>
      <c r="R21" s="44" t="s">
        <v>92</v>
      </c>
    </row>
    <row r="22" spans="1:18" ht="15.75" thickBot="1" x14ac:dyDescent="0.3">
      <c r="A22" s="137">
        <v>19</v>
      </c>
      <c r="B22" s="138">
        <v>80029</v>
      </c>
      <c r="C22" s="139">
        <v>5</v>
      </c>
      <c r="D22" s="139">
        <v>2</v>
      </c>
      <c r="E22" s="139">
        <v>0</v>
      </c>
      <c r="F22" s="139">
        <v>0</v>
      </c>
      <c r="G22" s="139">
        <v>0</v>
      </c>
      <c r="H22" s="139">
        <v>0</v>
      </c>
      <c r="I22" s="139">
        <v>5</v>
      </c>
      <c r="J22" s="139">
        <v>4</v>
      </c>
      <c r="K22" s="139">
        <v>1</v>
      </c>
      <c r="L22" s="139">
        <v>17</v>
      </c>
      <c r="M22" s="141">
        <v>2</v>
      </c>
      <c r="N22" s="141">
        <v>3</v>
      </c>
      <c r="O22" s="139" t="s">
        <v>281</v>
      </c>
      <c r="P22" s="139" t="s">
        <v>178</v>
      </c>
      <c r="Q22" s="139">
        <v>5</v>
      </c>
      <c r="R22" s="142" t="s">
        <v>111</v>
      </c>
    </row>
    <row r="23" spans="1:18" x14ac:dyDescent="0.25">
      <c r="A23" s="102">
        <v>20</v>
      </c>
      <c r="B23" s="102">
        <v>80006</v>
      </c>
      <c r="C23" s="124" t="s">
        <v>177</v>
      </c>
      <c r="D23" s="124" t="s">
        <v>177</v>
      </c>
      <c r="E23" s="124" t="s">
        <v>177</v>
      </c>
      <c r="F23" s="124" t="s">
        <v>177</v>
      </c>
      <c r="G23" s="124" t="s">
        <v>177</v>
      </c>
      <c r="H23" s="124" t="s">
        <v>177</v>
      </c>
      <c r="I23" s="124" t="s">
        <v>177</v>
      </c>
      <c r="J23" s="124" t="s">
        <v>177</v>
      </c>
      <c r="K23" s="124" t="s">
        <v>177</v>
      </c>
      <c r="L23" s="124" t="s">
        <v>177</v>
      </c>
      <c r="M23" s="126" t="s">
        <v>280</v>
      </c>
      <c r="N23" s="126" t="s">
        <v>177</v>
      </c>
      <c r="O23" s="124" t="s">
        <v>279</v>
      </c>
      <c r="P23" s="124" t="s">
        <v>179</v>
      </c>
      <c r="Q23" s="124">
        <v>3</v>
      </c>
      <c r="R23" s="125" t="s">
        <v>95</v>
      </c>
    </row>
    <row r="24" spans="1:18" x14ac:dyDescent="0.25">
      <c r="A24" s="96">
        <v>21</v>
      </c>
      <c r="B24" s="96">
        <v>80011</v>
      </c>
      <c r="C24" s="97" t="s">
        <v>177</v>
      </c>
      <c r="D24" s="97" t="s">
        <v>177</v>
      </c>
      <c r="E24" s="97" t="s">
        <v>177</v>
      </c>
      <c r="F24" s="97" t="s">
        <v>177</v>
      </c>
      <c r="G24" s="97" t="s">
        <v>177</v>
      </c>
      <c r="H24" s="97" t="s">
        <v>177</v>
      </c>
      <c r="I24" s="97" t="s">
        <v>177</v>
      </c>
      <c r="J24" s="97" t="s">
        <v>177</v>
      </c>
      <c r="K24" s="97" t="s">
        <v>177</v>
      </c>
      <c r="L24" s="97" t="s">
        <v>177</v>
      </c>
      <c r="M24" s="99" t="s">
        <v>280</v>
      </c>
      <c r="N24" s="99" t="s">
        <v>177</v>
      </c>
      <c r="O24" s="97" t="s">
        <v>279</v>
      </c>
      <c r="P24" s="97" t="s">
        <v>178</v>
      </c>
      <c r="Q24" s="97">
        <v>3</v>
      </c>
      <c r="R24" s="39" t="s">
        <v>100</v>
      </c>
    </row>
    <row r="25" spans="1:18" x14ac:dyDescent="0.25">
      <c r="A25" s="96">
        <v>22</v>
      </c>
      <c r="B25" s="96">
        <v>80013</v>
      </c>
      <c r="C25" s="97" t="s">
        <v>177</v>
      </c>
      <c r="D25" s="97" t="s">
        <v>177</v>
      </c>
      <c r="E25" s="97" t="s">
        <v>177</v>
      </c>
      <c r="F25" s="97" t="s">
        <v>177</v>
      </c>
      <c r="G25" s="97" t="s">
        <v>177</v>
      </c>
      <c r="H25" s="97" t="s">
        <v>177</v>
      </c>
      <c r="I25" s="97" t="s">
        <v>177</v>
      </c>
      <c r="J25" s="97" t="s">
        <v>177</v>
      </c>
      <c r="K25" s="97" t="s">
        <v>177</v>
      </c>
      <c r="L25" s="97" t="s">
        <v>177</v>
      </c>
      <c r="M25" s="99" t="s">
        <v>280</v>
      </c>
      <c r="N25" s="99" t="s">
        <v>177</v>
      </c>
      <c r="O25" s="97" t="s">
        <v>279</v>
      </c>
      <c r="P25" s="97" t="s">
        <v>179</v>
      </c>
      <c r="Q25" s="97">
        <v>3</v>
      </c>
      <c r="R25" s="39" t="s">
        <v>102</v>
      </c>
    </row>
    <row r="26" spans="1:18" x14ac:dyDescent="0.25">
      <c r="A26" s="96">
        <v>23</v>
      </c>
      <c r="B26" s="96">
        <v>80021</v>
      </c>
      <c r="C26" s="97" t="s">
        <v>177</v>
      </c>
      <c r="D26" s="97" t="s">
        <v>177</v>
      </c>
      <c r="E26" s="97" t="s">
        <v>177</v>
      </c>
      <c r="F26" s="97" t="s">
        <v>177</v>
      </c>
      <c r="G26" s="97" t="s">
        <v>177</v>
      </c>
      <c r="H26" s="97" t="s">
        <v>177</v>
      </c>
      <c r="I26" s="97" t="s">
        <v>177</v>
      </c>
      <c r="J26" s="97" t="s">
        <v>177</v>
      </c>
      <c r="K26" s="97" t="s">
        <v>177</v>
      </c>
      <c r="L26" s="97" t="s">
        <v>177</v>
      </c>
      <c r="M26" s="99" t="s">
        <v>280</v>
      </c>
      <c r="N26" s="99" t="s">
        <v>177</v>
      </c>
      <c r="O26" s="97" t="s">
        <v>281</v>
      </c>
      <c r="P26" s="97" t="s">
        <v>179</v>
      </c>
      <c r="Q26" s="97">
        <v>3</v>
      </c>
      <c r="R26" s="39" t="s">
        <v>103</v>
      </c>
    </row>
    <row r="27" spans="1:18" x14ac:dyDescent="0.25">
      <c r="A27" s="96">
        <v>24</v>
      </c>
      <c r="B27" s="96">
        <v>80022</v>
      </c>
      <c r="C27" s="97" t="s">
        <v>177</v>
      </c>
      <c r="D27" s="97" t="s">
        <v>177</v>
      </c>
      <c r="E27" s="97" t="s">
        <v>177</v>
      </c>
      <c r="F27" s="97" t="s">
        <v>177</v>
      </c>
      <c r="G27" s="97" t="s">
        <v>177</v>
      </c>
      <c r="H27" s="97" t="s">
        <v>177</v>
      </c>
      <c r="I27" s="97" t="s">
        <v>177</v>
      </c>
      <c r="J27" s="97" t="s">
        <v>177</v>
      </c>
      <c r="K27" s="97" t="s">
        <v>177</v>
      </c>
      <c r="L27" s="97" t="s">
        <v>177</v>
      </c>
      <c r="M27" s="99" t="s">
        <v>280</v>
      </c>
      <c r="N27" s="99" t="s">
        <v>177</v>
      </c>
      <c r="O27" s="97" t="s">
        <v>281</v>
      </c>
      <c r="P27" s="97" t="s">
        <v>178</v>
      </c>
      <c r="Q27" s="97">
        <v>3</v>
      </c>
      <c r="R27" s="39" t="s">
        <v>104</v>
      </c>
    </row>
    <row r="28" spans="1:18" x14ac:dyDescent="0.25">
      <c r="A28" s="96">
        <v>25</v>
      </c>
      <c r="B28" s="96">
        <v>80023</v>
      </c>
      <c r="C28" s="97" t="s">
        <v>177</v>
      </c>
      <c r="D28" s="97" t="s">
        <v>177</v>
      </c>
      <c r="E28" s="97" t="s">
        <v>177</v>
      </c>
      <c r="F28" s="97" t="s">
        <v>177</v>
      </c>
      <c r="G28" s="97" t="s">
        <v>177</v>
      </c>
      <c r="H28" s="97" t="s">
        <v>177</v>
      </c>
      <c r="I28" s="97" t="s">
        <v>177</v>
      </c>
      <c r="J28" s="97" t="s">
        <v>177</v>
      </c>
      <c r="K28" s="97" t="s">
        <v>177</v>
      </c>
      <c r="L28" s="97" t="s">
        <v>177</v>
      </c>
      <c r="M28" s="99" t="s">
        <v>280</v>
      </c>
      <c r="N28" s="99" t="s">
        <v>177</v>
      </c>
      <c r="O28" s="97" t="s">
        <v>281</v>
      </c>
      <c r="P28" s="97" t="s">
        <v>178</v>
      </c>
      <c r="Q28" s="97">
        <v>3</v>
      </c>
      <c r="R28" s="39" t="s">
        <v>105</v>
      </c>
    </row>
    <row r="29" spans="1:18" x14ac:dyDescent="0.25">
      <c r="A29" s="96">
        <v>26</v>
      </c>
      <c r="B29" s="96">
        <v>80028</v>
      </c>
      <c r="C29" s="97" t="s">
        <v>177</v>
      </c>
      <c r="D29" s="97" t="s">
        <v>177</v>
      </c>
      <c r="E29" s="97" t="s">
        <v>177</v>
      </c>
      <c r="F29" s="97" t="s">
        <v>177</v>
      </c>
      <c r="G29" s="97" t="s">
        <v>177</v>
      </c>
      <c r="H29" s="97" t="s">
        <v>177</v>
      </c>
      <c r="I29" s="97" t="s">
        <v>177</v>
      </c>
      <c r="J29" s="97" t="s">
        <v>177</v>
      </c>
      <c r="K29" s="97" t="s">
        <v>177</v>
      </c>
      <c r="L29" s="97" t="s">
        <v>177</v>
      </c>
      <c r="M29" s="99" t="s">
        <v>280</v>
      </c>
      <c r="N29" s="99" t="s">
        <v>177</v>
      </c>
      <c r="O29" s="97" t="s">
        <v>281</v>
      </c>
      <c r="P29" s="97" t="s">
        <v>179</v>
      </c>
      <c r="Q29" s="97">
        <v>3</v>
      </c>
      <c r="R29" s="39" t="s">
        <v>110</v>
      </c>
    </row>
    <row r="30" spans="1:18" x14ac:dyDescent="0.25">
      <c r="A30" s="92">
        <v>27</v>
      </c>
      <c r="B30" s="92" t="s">
        <v>177</v>
      </c>
      <c r="C30" s="93" t="s">
        <v>177</v>
      </c>
      <c r="D30" s="93" t="s">
        <v>177</v>
      </c>
      <c r="E30" s="93" t="s">
        <v>177</v>
      </c>
      <c r="F30" s="93" t="s">
        <v>177</v>
      </c>
      <c r="G30" s="93" t="s">
        <v>177</v>
      </c>
      <c r="H30" s="93" t="s">
        <v>177</v>
      </c>
      <c r="I30" s="93" t="s">
        <v>177</v>
      </c>
      <c r="J30" s="93" t="s">
        <v>177</v>
      </c>
      <c r="K30" s="93" t="s">
        <v>177</v>
      </c>
      <c r="L30" s="93" t="s">
        <v>177</v>
      </c>
      <c r="M30" s="94" t="s">
        <v>177</v>
      </c>
      <c r="N30" s="94" t="s">
        <v>177</v>
      </c>
      <c r="O30" s="93" t="s">
        <v>177</v>
      </c>
      <c r="P30" s="93" t="s">
        <v>177</v>
      </c>
      <c r="Q30" s="93" t="s">
        <v>177</v>
      </c>
    </row>
    <row r="31" spans="1:18" x14ac:dyDescent="0.25">
      <c r="A31" s="895" t="s">
        <v>141</v>
      </c>
      <c r="B31" s="895"/>
      <c r="C31" s="50">
        <f>AVERAGE(C4:C29)</f>
        <v>2.1578947368421053</v>
      </c>
      <c r="D31" s="50">
        <f t="shared" ref="D31:Q31" si="0">AVERAGE(D4:D29)</f>
        <v>0.26315789473684209</v>
      </c>
      <c r="E31" s="50">
        <f t="shared" si="0"/>
        <v>0</v>
      </c>
      <c r="F31" s="50">
        <f t="shared" si="0"/>
        <v>0</v>
      </c>
      <c r="G31" s="50">
        <f t="shared" si="0"/>
        <v>0</v>
      </c>
      <c r="H31" s="50">
        <f t="shared" si="0"/>
        <v>0</v>
      </c>
      <c r="I31" s="50">
        <f t="shared" si="0"/>
        <v>1.8421052631578947</v>
      </c>
      <c r="J31" s="50">
        <f t="shared" si="0"/>
        <v>1.736842105263158</v>
      </c>
      <c r="K31" s="50">
        <f t="shared" si="0"/>
        <v>0.78947368421052633</v>
      </c>
      <c r="L31" s="50">
        <f t="shared" si="0"/>
        <v>6.7894736842105265</v>
      </c>
      <c r="M31" s="50"/>
      <c r="N31" s="50">
        <f t="shared" si="0"/>
        <v>2.1052631578947367</v>
      </c>
      <c r="O31" s="50"/>
      <c r="P31" s="50"/>
      <c r="Q31" s="50">
        <f t="shared" si="0"/>
        <v>3.6538461538461537</v>
      </c>
      <c r="R31" s="113"/>
    </row>
    <row r="32" spans="1:18" x14ac:dyDescent="0.25">
      <c r="A32" s="39"/>
      <c r="B32" s="83">
        <v>4</v>
      </c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113"/>
    </row>
    <row r="33" spans="1:18" x14ac:dyDescent="0.25">
      <c r="A33" s="39"/>
      <c r="B33" s="83">
        <v>3</v>
      </c>
      <c r="C33" s="50">
        <f>(C21+C22)/2</f>
        <v>4.5</v>
      </c>
      <c r="D33" s="50">
        <f t="shared" ref="D33:Q33" si="1">(D21+D22)/2</f>
        <v>2</v>
      </c>
      <c r="E33" s="50">
        <f t="shared" si="1"/>
        <v>0</v>
      </c>
      <c r="F33" s="50">
        <f t="shared" si="1"/>
        <v>0</v>
      </c>
      <c r="G33" s="50">
        <f t="shared" si="1"/>
        <v>0</v>
      </c>
      <c r="H33" s="50">
        <f t="shared" si="1"/>
        <v>0</v>
      </c>
      <c r="I33" s="50">
        <f t="shared" si="1"/>
        <v>5</v>
      </c>
      <c r="J33" s="50">
        <f t="shared" si="1"/>
        <v>3</v>
      </c>
      <c r="K33" s="50">
        <f t="shared" si="1"/>
        <v>2.5</v>
      </c>
      <c r="L33" s="50">
        <f t="shared" si="1"/>
        <v>17</v>
      </c>
      <c r="M33" s="50"/>
      <c r="N33" s="50">
        <f t="shared" si="1"/>
        <v>3</v>
      </c>
      <c r="O33" s="50"/>
      <c r="P33" s="50"/>
      <c r="Q33" s="50">
        <f t="shared" si="1"/>
        <v>5</v>
      </c>
      <c r="R33" s="113"/>
    </row>
    <row r="34" spans="1:18" x14ac:dyDescent="0.25">
      <c r="A34" s="39"/>
      <c r="B34" s="493">
        <v>2</v>
      </c>
      <c r="C34" s="50">
        <f>(C4+C8+C7+C6+C5+C9+C10+C11+C12+C13+C14+C15+C16+C17+C18+C19+C20)/17</f>
        <v>1.8823529411764706</v>
      </c>
      <c r="D34" s="50">
        <f t="shared" ref="D34:Q34" si="2">(D4+D8+D7+D6+D5+D9+D10+D11+D12+D13+D14+D15+D16+D17+D18+D19+D20)/17</f>
        <v>5.8823529411764705E-2</v>
      </c>
      <c r="E34" s="50">
        <f t="shared" si="2"/>
        <v>0</v>
      </c>
      <c r="F34" s="50">
        <f t="shared" si="2"/>
        <v>0</v>
      </c>
      <c r="G34" s="50">
        <f t="shared" si="2"/>
        <v>0</v>
      </c>
      <c r="H34" s="50">
        <f t="shared" si="2"/>
        <v>0</v>
      </c>
      <c r="I34" s="50">
        <f t="shared" si="2"/>
        <v>1.4705882352941178</v>
      </c>
      <c r="J34" s="50">
        <f t="shared" si="2"/>
        <v>1.588235294117647</v>
      </c>
      <c r="K34" s="50">
        <f t="shared" si="2"/>
        <v>0.58823529411764708</v>
      </c>
      <c r="L34" s="50">
        <f t="shared" si="2"/>
        <v>5.5882352941176467</v>
      </c>
      <c r="M34" s="50"/>
      <c r="N34" s="50">
        <f t="shared" si="2"/>
        <v>2</v>
      </c>
      <c r="O34" s="50"/>
      <c r="P34" s="50"/>
      <c r="Q34" s="50">
        <f t="shared" si="2"/>
        <v>3.7647058823529411</v>
      </c>
      <c r="R34" s="113"/>
    </row>
    <row r="35" spans="1:18" x14ac:dyDescent="0.25">
      <c r="A35" s="39"/>
      <c r="B35" s="39" t="s">
        <v>143</v>
      </c>
      <c r="C35" s="50">
        <f>MEDIAN(C32:C34)</f>
        <v>3.1911764705882355</v>
      </c>
      <c r="D35" s="50">
        <f t="shared" ref="D35:Q35" si="3">MEDIAN(D32:D34)</f>
        <v>1.0294117647058822</v>
      </c>
      <c r="E35" s="50">
        <f t="shared" si="3"/>
        <v>0</v>
      </c>
      <c r="F35" s="50">
        <f t="shared" si="3"/>
        <v>0</v>
      </c>
      <c r="G35" s="50">
        <f t="shared" si="3"/>
        <v>0</v>
      </c>
      <c r="H35" s="50">
        <f t="shared" si="3"/>
        <v>0</v>
      </c>
      <c r="I35" s="50">
        <f t="shared" si="3"/>
        <v>3.2352941176470589</v>
      </c>
      <c r="J35" s="50">
        <f t="shared" si="3"/>
        <v>2.2941176470588234</v>
      </c>
      <c r="K35" s="50">
        <f t="shared" si="3"/>
        <v>1.5441176470588234</v>
      </c>
      <c r="L35" s="50">
        <f t="shared" si="3"/>
        <v>11.294117647058822</v>
      </c>
      <c r="M35" s="50"/>
      <c r="N35" s="50">
        <f t="shared" si="3"/>
        <v>2.5</v>
      </c>
      <c r="O35" s="50"/>
      <c r="P35" s="50"/>
      <c r="Q35" s="50">
        <f t="shared" si="3"/>
        <v>4.382352941176471</v>
      </c>
      <c r="R35" s="113"/>
    </row>
    <row r="36" spans="1:18" x14ac:dyDescent="0.25">
      <c r="A36" s="92">
        <v>33</v>
      </c>
    </row>
    <row r="37" spans="1:18" x14ac:dyDescent="0.25">
      <c r="A37" s="92">
        <v>34</v>
      </c>
      <c r="B37" s="92" t="s">
        <v>177</v>
      </c>
      <c r="C37" s="93" t="s">
        <v>177</v>
      </c>
      <c r="D37" s="93" t="s">
        <v>177</v>
      </c>
      <c r="E37" s="93" t="s">
        <v>177</v>
      </c>
      <c r="F37" s="93" t="s">
        <v>177</v>
      </c>
      <c r="G37" s="93" t="s">
        <v>177</v>
      </c>
      <c r="H37" s="93" t="s">
        <v>177</v>
      </c>
      <c r="I37" s="93" t="s">
        <v>177</v>
      </c>
      <c r="J37" s="93" t="s">
        <v>177</v>
      </c>
      <c r="K37" s="93" t="s">
        <v>177</v>
      </c>
      <c r="L37" s="93" t="s">
        <v>177</v>
      </c>
      <c r="M37" s="94" t="s">
        <v>177</v>
      </c>
      <c r="N37" s="94" t="s">
        <v>177</v>
      </c>
      <c r="O37" s="93" t="s">
        <v>177</v>
      </c>
      <c r="P37" s="93" t="s">
        <v>177</v>
      </c>
      <c r="Q37" s="93" t="s">
        <v>177</v>
      </c>
      <c r="R37" s="93"/>
    </row>
    <row r="53" spans="2:2" x14ac:dyDescent="0.25">
      <c r="B53" s="232" t="s">
        <v>630</v>
      </c>
    </row>
    <row r="54" spans="2:2" x14ac:dyDescent="0.25">
      <c r="B54" s="232" t="s">
        <v>631</v>
      </c>
    </row>
    <row r="55" spans="2:2" x14ac:dyDescent="0.25">
      <c r="B55" s="232" t="s">
        <v>632</v>
      </c>
    </row>
    <row r="56" spans="2:2" x14ac:dyDescent="0.25">
      <c r="B56" s="232" t="s">
        <v>633</v>
      </c>
    </row>
    <row r="57" spans="2:2" x14ac:dyDescent="0.25">
      <c r="B57" s="232" t="s">
        <v>634</v>
      </c>
    </row>
    <row r="58" spans="2:2" x14ac:dyDescent="0.25">
      <c r="B58" s="232" t="s">
        <v>635</v>
      </c>
    </row>
  </sheetData>
  <mergeCells count="2">
    <mergeCell ref="A1:R1"/>
    <mergeCell ref="A31:B3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145"/>
  <sheetViews>
    <sheetView tabSelected="1" topLeftCell="A4" zoomScale="85" zoomScaleNormal="85" workbookViewId="0">
      <selection activeCell="R2" sqref="R2:AD7"/>
    </sheetView>
  </sheetViews>
  <sheetFormatPr defaultRowHeight="15" x14ac:dyDescent="0.25"/>
  <cols>
    <col min="1" max="1" width="5.140625" customWidth="1"/>
    <col min="2" max="2" width="22.42578125" bestFit="1" customWidth="1"/>
    <col min="3" max="3" width="6.7109375" bestFit="1" customWidth="1"/>
    <col min="4" max="4" width="5.42578125" bestFit="1" customWidth="1"/>
    <col min="5" max="5" width="5.28515625" customWidth="1"/>
    <col min="6" max="6" width="4.5703125" customWidth="1"/>
    <col min="7" max="7" width="4.28515625" customWidth="1"/>
    <col min="8" max="8" width="5.42578125" bestFit="1" customWidth="1"/>
    <col min="9" max="9" width="5.5703125" customWidth="1"/>
    <col min="10" max="10" width="4.42578125" customWidth="1"/>
    <col min="11" max="11" width="4.28515625" bestFit="1" customWidth="1"/>
    <col min="12" max="12" width="5.42578125" bestFit="1" customWidth="1"/>
    <col min="13" max="13" width="5.42578125" customWidth="1"/>
    <col min="14" max="14" width="4.42578125" customWidth="1"/>
    <col min="15" max="15" width="5.5703125" bestFit="1" customWidth="1"/>
    <col min="18" max="18" width="11.28515625" customWidth="1"/>
    <col min="19" max="19" width="9.28515625" customWidth="1"/>
    <col min="20" max="20" width="11.7109375" customWidth="1"/>
    <col min="28" max="28" width="11.5703125" customWidth="1"/>
  </cols>
  <sheetData>
    <row r="1" spans="1:30" ht="16.5" thickBot="1" x14ac:dyDescent="0.3">
      <c r="A1" s="911" t="s">
        <v>744</v>
      </c>
      <c r="B1" s="912"/>
      <c r="C1" s="912"/>
      <c r="D1" s="912"/>
      <c r="E1" s="912"/>
      <c r="F1" s="912"/>
      <c r="G1" s="912"/>
      <c r="H1" s="912"/>
      <c r="I1" s="912"/>
      <c r="J1" s="912"/>
      <c r="K1" s="912"/>
      <c r="L1" s="912"/>
      <c r="M1" s="912"/>
      <c r="N1" s="912"/>
      <c r="O1" s="912"/>
    </row>
    <row r="2" spans="1:30" ht="15" customHeight="1" thickBot="1" x14ac:dyDescent="0.3">
      <c r="A2" s="913">
        <v>28</v>
      </c>
      <c r="B2" s="913"/>
      <c r="C2" s="914"/>
      <c r="D2" s="916" t="s">
        <v>733</v>
      </c>
      <c r="E2" s="917"/>
      <c r="F2" s="917"/>
      <c r="G2" s="917"/>
      <c r="H2" s="916" t="s">
        <v>4</v>
      </c>
      <c r="I2" s="917"/>
      <c r="J2" s="917"/>
      <c r="K2" s="917"/>
      <c r="L2" s="902" t="s">
        <v>145</v>
      </c>
      <c r="M2" s="903"/>
      <c r="N2" s="903"/>
      <c r="O2" s="903"/>
      <c r="R2" s="905">
        <v>2021</v>
      </c>
      <c r="S2" s="906"/>
      <c r="T2" s="906"/>
      <c r="U2" s="906"/>
      <c r="V2" s="906"/>
      <c r="W2" s="906"/>
      <c r="X2" s="906"/>
      <c r="Y2" s="906"/>
      <c r="Z2" s="906"/>
      <c r="AA2" s="906"/>
      <c r="AB2" s="906"/>
      <c r="AC2" s="907"/>
    </row>
    <row r="3" spans="1:30" ht="63.75" thickBot="1" x14ac:dyDescent="0.3">
      <c r="A3" s="915"/>
      <c r="B3" s="915"/>
      <c r="C3" s="900"/>
      <c r="D3" s="12" t="s">
        <v>2</v>
      </c>
      <c r="E3" s="13" t="s">
        <v>3</v>
      </c>
      <c r="F3" s="359"/>
      <c r="G3" s="360" t="s">
        <v>775</v>
      </c>
      <c r="H3" s="618" t="s">
        <v>2</v>
      </c>
      <c r="I3" s="13" t="s">
        <v>3</v>
      </c>
      <c r="J3" s="12"/>
      <c r="K3" s="13" t="s">
        <v>775</v>
      </c>
      <c r="L3" s="12" t="s">
        <v>2</v>
      </c>
      <c r="M3" s="13" t="s">
        <v>3</v>
      </c>
      <c r="N3" s="770"/>
      <c r="O3" s="771" t="s">
        <v>775</v>
      </c>
      <c r="R3" s="416" t="s">
        <v>14</v>
      </c>
      <c r="S3" s="739" t="s">
        <v>15</v>
      </c>
      <c r="T3" s="739" t="s">
        <v>52</v>
      </c>
      <c r="U3" s="739" t="s">
        <v>16</v>
      </c>
      <c r="V3" s="739" t="s">
        <v>731</v>
      </c>
      <c r="W3" s="739" t="s">
        <v>736</v>
      </c>
      <c r="X3" s="739" t="s">
        <v>18</v>
      </c>
      <c r="Y3" s="34" t="s">
        <v>49</v>
      </c>
      <c r="Z3" s="34" t="s">
        <v>737</v>
      </c>
      <c r="AA3" s="34" t="s">
        <v>738</v>
      </c>
      <c r="AB3" s="34" t="s">
        <v>732</v>
      </c>
      <c r="AC3" s="14"/>
    </row>
    <row r="4" spans="1:30" ht="15.75" x14ac:dyDescent="0.25">
      <c r="A4" s="23">
        <v>1</v>
      </c>
      <c r="B4" s="2" t="s">
        <v>828</v>
      </c>
      <c r="C4" s="96">
        <v>40001</v>
      </c>
      <c r="D4" s="762">
        <v>0</v>
      </c>
      <c r="E4" s="833">
        <f>D4*100/32</f>
        <v>0</v>
      </c>
      <c r="F4" s="818"/>
      <c r="G4" s="290" t="s">
        <v>177</v>
      </c>
      <c r="H4" s="619">
        <v>16</v>
      </c>
      <c r="I4" s="468">
        <f>H4*100/38</f>
        <v>42.10526315789474</v>
      </c>
      <c r="J4" s="813">
        <v>3</v>
      </c>
      <c r="K4" s="596">
        <v>3</v>
      </c>
      <c r="L4" s="625">
        <v>11</v>
      </c>
      <c r="M4" s="468">
        <f>L4*100/20</f>
        <v>55</v>
      </c>
      <c r="N4" s="763">
        <v>4</v>
      </c>
      <c r="O4" s="497">
        <v>3</v>
      </c>
      <c r="R4" s="417" t="s">
        <v>733</v>
      </c>
      <c r="S4" s="29">
        <v>32</v>
      </c>
      <c r="T4" s="30">
        <f>MAX(D4:D34)</f>
        <v>29</v>
      </c>
      <c r="U4" s="32">
        <f>D35</f>
        <v>16.172413793103448</v>
      </c>
      <c r="V4" s="32">
        <f>(7*100)/S4</f>
        <v>21.875</v>
      </c>
      <c r="W4" s="32">
        <f>E35</f>
        <v>47.278225806451616</v>
      </c>
      <c r="X4" s="30">
        <v>0</v>
      </c>
      <c r="Y4" s="32">
        <f>X4*100/22</f>
        <v>0</v>
      </c>
      <c r="Z4" s="32">
        <f>F35</f>
        <v>3.9090909090909092</v>
      </c>
      <c r="AA4" s="32">
        <f>G35</f>
        <v>4</v>
      </c>
      <c r="AB4" s="736">
        <v>4</v>
      </c>
      <c r="AC4" s="51">
        <f>AA4-Z4</f>
        <v>9.0909090909090828E-2</v>
      </c>
      <c r="AD4" s="49">
        <f>AA4-Z4</f>
        <v>9.0909090909090828E-2</v>
      </c>
    </row>
    <row r="5" spans="1:30" ht="15.75" x14ac:dyDescent="0.25">
      <c r="A5" s="23">
        <v>2</v>
      </c>
      <c r="B5" s="2" t="s">
        <v>829</v>
      </c>
      <c r="C5" s="96">
        <v>40002</v>
      </c>
      <c r="D5" s="626">
        <v>17</v>
      </c>
      <c r="E5" s="833">
        <f t="shared" ref="E5:E33" si="0">D5*100/32</f>
        <v>53.125</v>
      </c>
      <c r="F5" s="629">
        <v>3</v>
      </c>
      <c r="G5" s="364">
        <v>3</v>
      </c>
      <c r="H5" s="812">
        <v>21</v>
      </c>
      <c r="I5" s="238">
        <f>H5*100/38</f>
        <v>55.263157894736842</v>
      </c>
      <c r="J5" s="649">
        <v>3</v>
      </c>
      <c r="K5" s="93">
        <v>4</v>
      </c>
      <c r="L5" s="626">
        <v>13</v>
      </c>
      <c r="M5" s="238">
        <f t="shared" ref="M5:M34" si="1">L5*100/20</f>
        <v>65</v>
      </c>
      <c r="N5" s="629">
        <v>4</v>
      </c>
      <c r="O5" s="101">
        <v>4</v>
      </c>
      <c r="R5" s="418" t="s">
        <v>4</v>
      </c>
      <c r="S5" s="31">
        <v>38</v>
      </c>
      <c r="T5" s="30">
        <f>MAX(H4:H34)</f>
        <v>30</v>
      </c>
      <c r="U5" s="32">
        <f>H35</f>
        <v>18.423076923076923</v>
      </c>
      <c r="V5" s="32">
        <f>(13*100)/S5</f>
        <v>34.210526315789473</v>
      </c>
      <c r="W5" s="32">
        <f>I35</f>
        <v>48.202462471468301</v>
      </c>
      <c r="X5" s="30">
        <v>6</v>
      </c>
      <c r="Y5" s="32">
        <f>X5*100/26</f>
        <v>23.076923076923077</v>
      </c>
      <c r="Z5" s="32">
        <f>J35</f>
        <v>3.0384615384615383</v>
      </c>
      <c r="AA5" s="32">
        <f>K35</f>
        <v>3.8076923076923075</v>
      </c>
      <c r="AB5" s="736">
        <v>3</v>
      </c>
      <c r="AC5" s="51">
        <f t="shared" ref="AC5:AC6" si="2">AA5-Z5</f>
        <v>0.76923076923076916</v>
      </c>
      <c r="AD5" s="49">
        <f t="shared" ref="AD5:AD6" si="3">AA5-Z5</f>
        <v>0.76923076923076916</v>
      </c>
    </row>
    <row r="6" spans="1:30" ht="15.75" x14ac:dyDescent="0.25">
      <c r="A6" s="23">
        <v>3</v>
      </c>
      <c r="B6" s="2" t="s">
        <v>830</v>
      </c>
      <c r="C6" s="96">
        <v>40003</v>
      </c>
      <c r="D6" s="626">
        <v>18</v>
      </c>
      <c r="E6" s="833">
        <f t="shared" si="0"/>
        <v>56.25</v>
      </c>
      <c r="F6" s="631">
        <v>4</v>
      </c>
      <c r="G6" s="364">
        <v>4</v>
      </c>
      <c r="H6" s="375">
        <v>21</v>
      </c>
      <c r="I6" s="238">
        <f t="shared" ref="I6:I31" si="4">H6*100/38</f>
        <v>55.263157894736842</v>
      </c>
      <c r="J6" s="338">
        <v>3</v>
      </c>
      <c r="K6" s="93">
        <v>4</v>
      </c>
      <c r="L6" s="626">
        <v>11</v>
      </c>
      <c r="M6" s="238">
        <f t="shared" si="1"/>
        <v>55</v>
      </c>
      <c r="N6" s="631">
        <v>4</v>
      </c>
      <c r="O6" s="101">
        <v>4</v>
      </c>
      <c r="R6" s="418" t="s">
        <v>5</v>
      </c>
      <c r="S6" s="31">
        <v>20</v>
      </c>
      <c r="T6" s="30">
        <f>MAX(L4:L34)</f>
        <v>18</v>
      </c>
      <c r="U6" s="32">
        <f>L35</f>
        <v>11.136363636363637</v>
      </c>
      <c r="V6" s="32">
        <f>(5*100)/S6</f>
        <v>25</v>
      </c>
      <c r="W6" s="32">
        <f>M35</f>
        <v>53.260869565217391</v>
      </c>
      <c r="X6" s="30">
        <v>1</v>
      </c>
      <c r="Y6" s="32">
        <f>X6*100/22</f>
        <v>4.5454545454545459</v>
      </c>
      <c r="Z6" s="32">
        <f>N35</f>
        <v>3.8636363636363638</v>
      </c>
      <c r="AA6" s="32">
        <f>O35</f>
        <v>3.9545454545454546</v>
      </c>
      <c r="AB6" s="736">
        <v>2</v>
      </c>
      <c r="AC6" s="51">
        <f t="shared" si="2"/>
        <v>9.0909090909090828E-2</v>
      </c>
      <c r="AD6" s="49">
        <f t="shared" si="3"/>
        <v>9.0909090909090828E-2</v>
      </c>
    </row>
    <row r="7" spans="1:30" ht="16.5" thickBot="1" x14ac:dyDescent="0.3">
      <c r="A7" s="23">
        <v>4</v>
      </c>
      <c r="B7" s="2" t="s">
        <v>831</v>
      </c>
      <c r="C7" s="96">
        <v>40004</v>
      </c>
      <c r="D7" s="626">
        <v>21</v>
      </c>
      <c r="E7" s="833">
        <f t="shared" si="0"/>
        <v>65.625</v>
      </c>
      <c r="F7" s="631">
        <v>4</v>
      </c>
      <c r="G7" s="364">
        <v>4</v>
      </c>
      <c r="H7" s="375">
        <v>16</v>
      </c>
      <c r="I7" s="238">
        <f t="shared" si="4"/>
        <v>42.10526315789474</v>
      </c>
      <c r="J7" s="338">
        <v>3</v>
      </c>
      <c r="K7" s="93">
        <v>4</v>
      </c>
      <c r="L7" s="649"/>
      <c r="M7" s="238"/>
      <c r="N7" s="621"/>
      <c r="O7" s="103" t="s">
        <v>177</v>
      </c>
      <c r="R7" s="419"/>
      <c r="S7" s="420"/>
      <c r="T7" s="279"/>
      <c r="U7" s="262"/>
      <c r="V7" s="262"/>
      <c r="W7" s="262"/>
      <c r="X7" s="279"/>
      <c r="Y7" s="262"/>
      <c r="Z7" s="262"/>
      <c r="AA7" s="262"/>
      <c r="AB7" s="421"/>
      <c r="AC7" s="53"/>
    </row>
    <row r="8" spans="1:30" ht="15.75" x14ac:dyDescent="0.25">
      <c r="A8" s="23">
        <v>5</v>
      </c>
      <c r="B8" s="2" t="s">
        <v>832</v>
      </c>
      <c r="C8" s="96">
        <v>40005</v>
      </c>
      <c r="D8" s="626">
        <v>21</v>
      </c>
      <c r="E8" s="833">
        <f t="shared" si="0"/>
        <v>65.625</v>
      </c>
      <c r="F8" s="621">
        <v>4</v>
      </c>
      <c r="G8" s="174">
        <v>5</v>
      </c>
      <c r="H8" s="375">
        <v>18</v>
      </c>
      <c r="I8" s="238">
        <f t="shared" si="4"/>
        <v>47.368421052631582</v>
      </c>
      <c r="J8" s="368">
        <v>3</v>
      </c>
      <c r="K8" s="596">
        <v>3</v>
      </c>
      <c r="L8" s="649"/>
      <c r="M8" s="238"/>
      <c r="N8" s="621"/>
      <c r="O8" s="103" t="s">
        <v>177</v>
      </c>
      <c r="R8" s="651" t="s">
        <v>14</v>
      </c>
      <c r="S8" s="651" t="s">
        <v>19</v>
      </c>
      <c r="T8" s="651" t="s">
        <v>20</v>
      </c>
      <c r="U8" s="651" t="s">
        <v>21</v>
      </c>
      <c r="V8" s="651" t="s">
        <v>22</v>
      </c>
      <c r="W8" s="277"/>
      <c r="X8" s="276"/>
      <c r="Y8" s="277"/>
      <c r="Z8" s="277"/>
      <c r="AA8" s="277"/>
      <c r="AB8" s="738"/>
    </row>
    <row r="9" spans="1:30" ht="15.75" x14ac:dyDescent="0.25">
      <c r="A9" s="23">
        <v>6</v>
      </c>
      <c r="B9" s="2" t="s">
        <v>833</v>
      </c>
      <c r="C9" s="96">
        <v>40006</v>
      </c>
      <c r="D9" s="626">
        <v>21</v>
      </c>
      <c r="E9" s="833">
        <f t="shared" si="0"/>
        <v>65.625</v>
      </c>
      <c r="F9" s="621">
        <v>4</v>
      </c>
      <c r="G9" s="174">
        <v>3</v>
      </c>
      <c r="H9" s="602">
        <v>11</v>
      </c>
      <c r="I9" s="238">
        <f t="shared" si="4"/>
        <v>28.94736842105263</v>
      </c>
      <c r="J9" s="338">
        <v>2</v>
      </c>
      <c r="K9" s="93">
        <v>3</v>
      </c>
      <c r="L9" s="626">
        <v>6</v>
      </c>
      <c r="M9" s="238">
        <f t="shared" si="1"/>
        <v>30</v>
      </c>
      <c r="N9" s="631">
        <v>3</v>
      </c>
      <c r="O9" s="101">
        <v>3</v>
      </c>
      <c r="R9" s="254" t="s">
        <v>4</v>
      </c>
      <c r="S9" s="255" t="s">
        <v>863</v>
      </c>
      <c r="T9" s="253" t="s">
        <v>864</v>
      </c>
      <c r="U9" s="253" t="s">
        <v>865</v>
      </c>
      <c r="V9" s="253" t="s">
        <v>866</v>
      </c>
      <c r="W9" s="277"/>
      <c r="X9" s="276"/>
      <c r="Y9" s="277"/>
      <c r="Z9" s="277"/>
      <c r="AA9" s="277"/>
      <c r="AB9" s="738"/>
    </row>
    <row r="10" spans="1:30" ht="15.75" x14ac:dyDescent="0.25">
      <c r="A10" s="23">
        <v>7</v>
      </c>
      <c r="B10" s="2" t="s">
        <v>834</v>
      </c>
      <c r="C10" s="96">
        <v>40007</v>
      </c>
      <c r="D10" s="626">
        <v>22</v>
      </c>
      <c r="E10" s="833">
        <f t="shared" si="0"/>
        <v>68.75</v>
      </c>
      <c r="F10" s="631">
        <v>4</v>
      </c>
      <c r="G10" s="364">
        <v>4</v>
      </c>
      <c r="H10" s="375">
        <v>27</v>
      </c>
      <c r="I10" s="238">
        <f t="shared" si="4"/>
        <v>71.05263157894737</v>
      </c>
      <c r="J10" s="338">
        <v>4</v>
      </c>
      <c r="K10" s="93">
        <v>4</v>
      </c>
      <c r="L10" s="626">
        <v>9</v>
      </c>
      <c r="M10" s="238">
        <f t="shared" si="1"/>
        <v>45</v>
      </c>
      <c r="N10" s="621">
        <v>3</v>
      </c>
      <c r="O10" s="103">
        <v>4</v>
      </c>
      <c r="R10" s="254" t="s">
        <v>5</v>
      </c>
      <c r="S10" s="255" t="s">
        <v>734</v>
      </c>
      <c r="T10" s="253" t="s">
        <v>735</v>
      </c>
      <c r="U10" s="253" t="s">
        <v>862</v>
      </c>
      <c r="V10" s="253" t="s">
        <v>714</v>
      </c>
      <c r="W10" s="277"/>
      <c r="X10" s="276"/>
      <c r="Y10" s="277"/>
      <c r="Z10" s="277"/>
      <c r="AA10" s="277"/>
      <c r="AB10" s="738"/>
    </row>
    <row r="11" spans="1:30" ht="15.75" x14ac:dyDescent="0.25">
      <c r="A11" s="23">
        <v>8</v>
      </c>
      <c r="B11" s="2" t="s">
        <v>835</v>
      </c>
      <c r="C11" s="96">
        <v>40008</v>
      </c>
      <c r="D11" s="626">
        <v>23</v>
      </c>
      <c r="E11" s="833">
        <f t="shared" si="0"/>
        <v>71.875</v>
      </c>
      <c r="F11" s="621">
        <v>4</v>
      </c>
      <c r="G11" s="174">
        <v>5</v>
      </c>
      <c r="H11" s="375">
        <v>30</v>
      </c>
      <c r="I11" s="238">
        <f t="shared" si="4"/>
        <v>78.94736842105263</v>
      </c>
      <c r="J11" s="368">
        <v>4</v>
      </c>
      <c r="K11" s="596">
        <v>4</v>
      </c>
      <c r="L11" s="626">
        <v>11</v>
      </c>
      <c r="M11" s="238">
        <f t="shared" si="1"/>
        <v>55</v>
      </c>
      <c r="N11" s="621">
        <v>4</v>
      </c>
      <c r="O11" s="103">
        <v>5</v>
      </c>
      <c r="R11" s="254" t="s">
        <v>733</v>
      </c>
      <c r="S11" s="255" t="s">
        <v>23</v>
      </c>
      <c r="T11" s="253" t="s">
        <v>859</v>
      </c>
      <c r="U11" s="253" t="s">
        <v>860</v>
      </c>
      <c r="V11" s="253" t="s">
        <v>861</v>
      </c>
      <c r="W11" s="277"/>
      <c r="X11" s="276"/>
      <c r="Y11" s="277"/>
      <c r="Z11" s="277"/>
      <c r="AA11" s="277"/>
      <c r="AB11" s="738"/>
    </row>
    <row r="12" spans="1:30" ht="15.75" x14ac:dyDescent="0.25">
      <c r="A12" s="23">
        <v>9</v>
      </c>
      <c r="B12" s="2" t="s">
        <v>836</v>
      </c>
      <c r="C12" s="96">
        <v>40009</v>
      </c>
      <c r="D12" s="626">
        <v>20</v>
      </c>
      <c r="E12" s="833">
        <f t="shared" si="0"/>
        <v>62.5</v>
      </c>
      <c r="F12" s="621">
        <v>4</v>
      </c>
      <c r="G12" s="174">
        <v>3</v>
      </c>
      <c r="H12" s="602">
        <v>12</v>
      </c>
      <c r="I12" s="238">
        <f t="shared" si="4"/>
        <v>31.578947368421051</v>
      </c>
      <c r="J12" s="338">
        <v>2</v>
      </c>
      <c r="K12" s="93">
        <v>3</v>
      </c>
      <c r="L12" s="649">
        <v>4</v>
      </c>
      <c r="M12" s="238">
        <f t="shared" si="1"/>
        <v>20</v>
      </c>
      <c r="N12" s="621">
        <v>2</v>
      </c>
      <c r="O12" s="103">
        <v>3</v>
      </c>
      <c r="R12" s="254"/>
      <c r="S12" s="255"/>
      <c r="T12" s="253"/>
      <c r="U12" s="253"/>
      <c r="V12" s="253"/>
      <c r="W12" s="277"/>
      <c r="X12" s="276"/>
      <c r="Y12" s="277"/>
      <c r="Z12" s="277"/>
      <c r="AA12" s="277"/>
      <c r="AB12" s="738"/>
    </row>
    <row r="13" spans="1:30" ht="15.75" x14ac:dyDescent="0.25">
      <c r="A13" s="23">
        <v>10</v>
      </c>
      <c r="B13" s="2" t="s">
        <v>837</v>
      </c>
      <c r="C13" s="96">
        <v>40010</v>
      </c>
      <c r="D13" s="626">
        <v>18</v>
      </c>
      <c r="E13" s="833">
        <f t="shared" si="0"/>
        <v>56.25</v>
      </c>
      <c r="F13" s="621">
        <v>4</v>
      </c>
      <c r="G13" s="174">
        <v>5</v>
      </c>
      <c r="H13" s="602">
        <v>10</v>
      </c>
      <c r="I13" s="238">
        <f t="shared" si="4"/>
        <v>26.315789473684209</v>
      </c>
      <c r="J13" s="338">
        <v>2</v>
      </c>
      <c r="K13" s="93">
        <v>4</v>
      </c>
      <c r="L13" s="626">
        <v>9</v>
      </c>
      <c r="M13" s="238">
        <f t="shared" si="1"/>
        <v>45</v>
      </c>
      <c r="N13" s="621">
        <v>3</v>
      </c>
      <c r="O13" s="103">
        <v>4</v>
      </c>
      <c r="R13" s="253"/>
      <c r="S13" s="255"/>
      <c r="T13" s="253"/>
      <c r="U13" s="253"/>
      <c r="V13" s="253"/>
      <c r="W13" s="277"/>
      <c r="X13" s="278"/>
      <c r="Y13" s="277"/>
      <c r="Z13" s="277"/>
      <c r="AA13" s="277"/>
      <c r="AB13" s="738"/>
    </row>
    <row r="14" spans="1:30" ht="15.75" x14ac:dyDescent="0.25">
      <c r="A14" s="23">
        <v>11</v>
      </c>
      <c r="B14" s="2" t="s">
        <v>839</v>
      </c>
      <c r="C14" s="96">
        <v>40011</v>
      </c>
      <c r="D14" s="626">
        <v>11</v>
      </c>
      <c r="E14" s="833">
        <f t="shared" si="0"/>
        <v>34.375</v>
      </c>
      <c r="F14" s="621">
        <v>3</v>
      </c>
      <c r="G14" s="174">
        <v>5</v>
      </c>
      <c r="H14" s="602"/>
      <c r="I14" s="238"/>
      <c r="J14" s="338"/>
      <c r="K14" s="93" t="s">
        <v>177</v>
      </c>
      <c r="L14" s="626">
        <v>15</v>
      </c>
      <c r="M14" s="238">
        <f t="shared" si="1"/>
        <v>75</v>
      </c>
      <c r="N14" s="621">
        <v>5</v>
      </c>
      <c r="O14" s="103">
        <v>4</v>
      </c>
      <c r="R14" s="254"/>
      <c r="S14" s="253"/>
      <c r="T14" s="253"/>
      <c r="U14" s="253"/>
      <c r="V14" s="253"/>
    </row>
    <row r="15" spans="1:30" ht="15.75" x14ac:dyDescent="0.25">
      <c r="A15" s="23">
        <v>12</v>
      </c>
      <c r="B15" s="2" t="s">
        <v>840</v>
      </c>
      <c r="C15" s="96">
        <v>40012</v>
      </c>
      <c r="D15" s="626">
        <v>26</v>
      </c>
      <c r="E15" s="833">
        <f t="shared" si="0"/>
        <v>81.25</v>
      </c>
      <c r="F15" s="621">
        <v>4</v>
      </c>
      <c r="G15" s="174">
        <v>5</v>
      </c>
      <c r="H15" s="375">
        <v>26</v>
      </c>
      <c r="I15" s="238">
        <f t="shared" si="4"/>
        <v>68.421052631578945</v>
      </c>
      <c r="J15" s="368">
        <v>4</v>
      </c>
      <c r="K15" s="596">
        <v>4</v>
      </c>
      <c r="L15" s="626">
        <v>11</v>
      </c>
      <c r="M15" s="238">
        <f t="shared" si="1"/>
        <v>55</v>
      </c>
      <c r="N15" s="621">
        <v>4</v>
      </c>
      <c r="O15" s="103">
        <v>5</v>
      </c>
      <c r="R15" s="253"/>
      <c r="S15" s="253"/>
      <c r="T15" s="253"/>
      <c r="U15" s="253"/>
      <c r="V15" s="253"/>
    </row>
    <row r="16" spans="1:30" ht="15.75" x14ac:dyDescent="0.25">
      <c r="A16" s="23">
        <v>13</v>
      </c>
      <c r="B16" s="2" t="s">
        <v>841</v>
      </c>
      <c r="C16" s="96">
        <v>40013</v>
      </c>
      <c r="D16" s="626">
        <v>25</v>
      </c>
      <c r="E16" s="833">
        <f t="shared" si="0"/>
        <v>78.125</v>
      </c>
      <c r="F16" s="631">
        <v>4</v>
      </c>
      <c r="G16" s="364">
        <v>4</v>
      </c>
      <c r="H16" s="375">
        <v>15</v>
      </c>
      <c r="I16" s="238">
        <f t="shared" si="4"/>
        <v>39.473684210526315</v>
      </c>
      <c r="J16" s="338">
        <v>3</v>
      </c>
      <c r="K16" s="93">
        <v>4</v>
      </c>
      <c r="L16" s="626">
        <v>18</v>
      </c>
      <c r="M16" s="238">
        <f t="shared" si="1"/>
        <v>90</v>
      </c>
      <c r="N16" s="631">
        <v>5</v>
      </c>
      <c r="O16" s="101">
        <v>5</v>
      </c>
      <c r="R16" s="254"/>
      <c r="S16" s="253"/>
      <c r="T16" s="253"/>
      <c r="U16" s="253"/>
      <c r="V16" s="253"/>
      <c r="W16" s="377"/>
    </row>
    <row r="17" spans="1:23" ht="15.75" x14ac:dyDescent="0.25">
      <c r="A17" s="23">
        <v>14</v>
      </c>
      <c r="B17" s="733" t="s">
        <v>855</v>
      </c>
      <c r="C17" s="96">
        <v>40014</v>
      </c>
      <c r="D17" s="626">
        <v>15</v>
      </c>
      <c r="E17" s="833">
        <f t="shared" si="0"/>
        <v>46.875</v>
      </c>
      <c r="F17" s="621">
        <v>3</v>
      </c>
      <c r="G17" s="174">
        <v>4</v>
      </c>
      <c r="H17" s="375">
        <v>18</v>
      </c>
      <c r="I17" s="238">
        <f t="shared" si="4"/>
        <v>47.368421052631582</v>
      </c>
      <c r="J17" s="338">
        <v>3</v>
      </c>
      <c r="K17" s="93">
        <v>4</v>
      </c>
      <c r="L17" s="649"/>
      <c r="M17" s="238"/>
      <c r="N17" s="621"/>
      <c r="O17" s="103"/>
      <c r="R17" s="254"/>
      <c r="S17" s="253"/>
      <c r="T17" s="253"/>
      <c r="U17" s="253"/>
      <c r="V17" s="253"/>
      <c r="W17" s="377"/>
    </row>
    <row r="18" spans="1:23" ht="15.75" x14ac:dyDescent="0.25">
      <c r="A18" s="23">
        <v>15</v>
      </c>
      <c r="B18" s="2" t="s">
        <v>838</v>
      </c>
      <c r="C18" s="96">
        <v>40020</v>
      </c>
      <c r="D18" s="649">
        <v>0</v>
      </c>
      <c r="E18" s="833">
        <f t="shared" si="0"/>
        <v>0</v>
      </c>
      <c r="F18" s="623"/>
      <c r="G18" s="835"/>
      <c r="H18" s="764"/>
      <c r="I18" s="238"/>
      <c r="J18" s="649"/>
      <c r="K18" s="632"/>
      <c r="L18" s="649"/>
      <c r="M18" s="238"/>
      <c r="N18" s="623"/>
      <c r="O18" s="103"/>
      <c r="R18" s="254"/>
      <c r="S18" s="253"/>
      <c r="T18" s="253"/>
      <c r="U18" s="253"/>
      <c r="V18" s="253"/>
      <c r="W18" s="377"/>
    </row>
    <row r="19" spans="1:23" ht="15.75" x14ac:dyDescent="0.25">
      <c r="A19" s="23">
        <v>16</v>
      </c>
      <c r="B19" s="2" t="s">
        <v>842</v>
      </c>
      <c r="C19" s="96">
        <v>40021</v>
      </c>
      <c r="D19" s="649">
        <v>0</v>
      </c>
      <c r="E19" s="833">
        <f t="shared" si="0"/>
        <v>0</v>
      </c>
      <c r="F19" s="623"/>
      <c r="G19" s="174" t="s">
        <v>177</v>
      </c>
      <c r="H19" s="375">
        <v>24</v>
      </c>
      <c r="I19" s="238">
        <f t="shared" si="4"/>
        <v>63.157894736842103</v>
      </c>
      <c r="J19" s="368">
        <v>4</v>
      </c>
      <c r="K19" s="596">
        <v>4</v>
      </c>
      <c r="L19" s="649"/>
      <c r="M19" s="238"/>
      <c r="N19" s="623"/>
      <c r="O19" s="103" t="s">
        <v>177</v>
      </c>
      <c r="R19" s="253"/>
      <c r="S19" s="253"/>
      <c r="T19" s="253"/>
      <c r="U19" s="253"/>
      <c r="V19" s="253"/>
      <c r="W19" s="377"/>
    </row>
    <row r="20" spans="1:23" ht="15.75" x14ac:dyDescent="0.25">
      <c r="A20" s="23">
        <v>17</v>
      </c>
      <c r="B20" s="2" t="s">
        <v>843</v>
      </c>
      <c r="C20" s="96">
        <v>40022</v>
      </c>
      <c r="D20" s="342">
        <v>0</v>
      </c>
      <c r="E20" s="833">
        <f t="shared" si="0"/>
        <v>0</v>
      </c>
      <c r="F20" s="623"/>
      <c r="G20" s="174" t="s">
        <v>177</v>
      </c>
      <c r="H20" s="602">
        <v>12</v>
      </c>
      <c r="I20" s="238">
        <f t="shared" si="4"/>
        <v>31.578947368421051</v>
      </c>
      <c r="J20" s="338">
        <v>2</v>
      </c>
      <c r="K20" s="93">
        <v>4</v>
      </c>
      <c r="L20" s="342"/>
      <c r="M20" s="238"/>
      <c r="N20" s="623"/>
      <c r="O20" s="103" t="s">
        <v>177</v>
      </c>
      <c r="R20" s="253"/>
      <c r="S20" s="253"/>
      <c r="T20" s="253"/>
      <c r="U20" s="253"/>
      <c r="V20" s="253"/>
      <c r="W20" s="377"/>
    </row>
    <row r="21" spans="1:23" ht="15.75" x14ac:dyDescent="0.25">
      <c r="A21" s="23">
        <v>18</v>
      </c>
      <c r="B21" s="2" t="s">
        <v>844</v>
      </c>
      <c r="C21" s="96">
        <v>40023</v>
      </c>
      <c r="D21" s="256">
        <v>29</v>
      </c>
      <c r="E21" s="833">
        <f t="shared" si="0"/>
        <v>90.625</v>
      </c>
      <c r="F21" s="623">
        <v>5</v>
      </c>
      <c r="G21" s="174">
        <v>4</v>
      </c>
      <c r="H21" s="375">
        <v>24</v>
      </c>
      <c r="I21" s="238">
        <f t="shared" si="4"/>
        <v>63.157894736842103</v>
      </c>
      <c r="J21" s="368">
        <v>4</v>
      </c>
      <c r="K21" s="596">
        <v>4</v>
      </c>
      <c r="L21" s="256">
        <v>11</v>
      </c>
      <c r="M21" s="238">
        <f t="shared" si="1"/>
        <v>55</v>
      </c>
      <c r="N21" s="629">
        <v>4</v>
      </c>
      <c r="O21" s="101">
        <v>4</v>
      </c>
      <c r="W21" s="377"/>
    </row>
    <row r="22" spans="1:23" ht="15.75" x14ac:dyDescent="0.25">
      <c r="A22" s="23">
        <v>19</v>
      </c>
      <c r="B22" s="2" t="s">
        <v>845</v>
      </c>
      <c r="C22" s="96">
        <v>40024</v>
      </c>
      <c r="D22" s="256">
        <v>24</v>
      </c>
      <c r="E22" s="833">
        <f t="shared" si="0"/>
        <v>75</v>
      </c>
      <c r="F22" s="623">
        <v>4</v>
      </c>
      <c r="G22" s="174">
        <v>5</v>
      </c>
      <c r="H22" s="375">
        <v>22</v>
      </c>
      <c r="I22" s="238">
        <f t="shared" si="4"/>
        <v>57.89473684210526</v>
      </c>
      <c r="J22" s="338">
        <v>3</v>
      </c>
      <c r="K22" s="93">
        <v>5</v>
      </c>
      <c r="L22" s="256">
        <v>17</v>
      </c>
      <c r="M22" s="238">
        <f t="shared" si="1"/>
        <v>85</v>
      </c>
      <c r="N22" s="629">
        <v>5</v>
      </c>
      <c r="O22" s="101">
        <v>5</v>
      </c>
      <c r="W22" s="377"/>
    </row>
    <row r="23" spans="1:23" ht="15.75" x14ac:dyDescent="0.25">
      <c r="A23" s="23">
        <v>20</v>
      </c>
      <c r="B23" s="2" t="s">
        <v>846</v>
      </c>
      <c r="C23" s="96">
        <v>40025</v>
      </c>
      <c r="D23" s="338">
        <v>0</v>
      </c>
      <c r="E23" s="833">
        <f t="shared" si="0"/>
        <v>0</v>
      </c>
      <c r="F23" s="623"/>
      <c r="G23" s="174" t="s">
        <v>177</v>
      </c>
      <c r="H23" s="375">
        <v>17</v>
      </c>
      <c r="I23" s="238">
        <f t="shared" si="4"/>
        <v>44.736842105263158</v>
      </c>
      <c r="J23" s="338">
        <v>3</v>
      </c>
      <c r="K23" s="93">
        <v>4</v>
      </c>
      <c r="L23" s="256">
        <v>9</v>
      </c>
      <c r="M23" s="238">
        <f t="shared" si="1"/>
        <v>45</v>
      </c>
      <c r="N23" s="623">
        <v>3</v>
      </c>
      <c r="O23" s="103">
        <v>4</v>
      </c>
      <c r="W23" s="377"/>
    </row>
    <row r="24" spans="1:23" ht="15.75" x14ac:dyDescent="0.25">
      <c r="A24" s="23">
        <v>21</v>
      </c>
      <c r="B24" s="2" t="s">
        <v>847</v>
      </c>
      <c r="C24" s="96">
        <v>40026</v>
      </c>
      <c r="D24" s="256">
        <v>27</v>
      </c>
      <c r="E24" s="833">
        <f t="shared" si="0"/>
        <v>84.375</v>
      </c>
      <c r="F24" s="623">
        <v>5</v>
      </c>
      <c r="G24" s="174">
        <v>4</v>
      </c>
      <c r="H24" s="375">
        <v>22</v>
      </c>
      <c r="I24" s="238">
        <f t="shared" si="4"/>
        <v>57.89473684210526</v>
      </c>
      <c r="J24" s="338">
        <v>3</v>
      </c>
      <c r="K24" s="93">
        <v>4</v>
      </c>
      <c r="L24" s="256">
        <v>16</v>
      </c>
      <c r="M24" s="238">
        <f t="shared" si="1"/>
        <v>80</v>
      </c>
      <c r="N24" s="623">
        <v>5</v>
      </c>
      <c r="O24" s="103">
        <v>3</v>
      </c>
      <c r="W24" s="377"/>
    </row>
    <row r="25" spans="1:23" ht="15.75" x14ac:dyDescent="0.25">
      <c r="A25" s="23">
        <v>22</v>
      </c>
      <c r="B25" s="2" t="s">
        <v>848</v>
      </c>
      <c r="C25" s="96">
        <v>40027</v>
      </c>
      <c r="D25" s="256">
        <v>21</v>
      </c>
      <c r="E25" s="833">
        <f t="shared" si="0"/>
        <v>65.625</v>
      </c>
      <c r="F25" s="623">
        <v>4</v>
      </c>
      <c r="G25" s="174">
        <v>3</v>
      </c>
      <c r="H25" s="375">
        <v>17</v>
      </c>
      <c r="I25" s="238">
        <f t="shared" si="4"/>
        <v>44.736842105263158</v>
      </c>
      <c r="J25" s="338">
        <v>3</v>
      </c>
      <c r="K25" s="93">
        <v>4</v>
      </c>
      <c r="L25" s="256">
        <v>12</v>
      </c>
      <c r="M25" s="238">
        <f t="shared" si="1"/>
        <v>60</v>
      </c>
      <c r="N25" s="629">
        <v>4</v>
      </c>
      <c r="O25" s="101">
        <v>4</v>
      </c>
      <c r="W25" s="377"/>
    </row>
    <row r="26" spans="1:23" ht="15.75" x14ac:dyDescent="0.25">
      <c r="A26" s="23">
        <v>23</v>
      </c>
      <c r="B26" s="2" t="s">
        <v>849</v>
      </c>
      <c r="C26" s="96">
        <v>40028</v>
      </c>
      <c r="D26" s="256">
        <v>23</v>
      </c>
      <c r="E26" s="833">
        <f t="shared" si="0"/>
        <v>71.875</v>
      </c>
      <c r="F26" s="623">
        <v>4</v>
      </c>
      <c r="G26" s="174">
        <v>3</v>
      </c>
      <c r="H26" s="602">
        <v>6</v>
      </c>
      <c r="I26" s="238">
        <f t="shared" si="4"/>
        <v>15.789473684210526</v>
      </c>
      <c r="J26" s="338">
        <v>2</v>
      </c>
      <c r="K26" s="93">
        <v>3</v>
      </c>
      <c r="L26" s="256">
        <v>10</v>
      </c>
      <c r="M26" s="238">
        <f t="shared" si="1"/>
        <v>50</v>
      </c>
      <c r="N26" s="623">
        <v>4</v>
      </c>
      <c r="O26" s="103">
        <v>3</v>
      </c>
      <c r="W26" s="377"/>
    </row>
    <row r="27" spans="1:23" ht="15.75" x14ac:dyDescent="0.25">
      <c r="A27" s="23">
        <v>24</v>
      </c>
      <c r="B27" s="2" t="s">
        <v>850</v>
      </c>
      <c r="C27" s="96">
        <v>40029</v>
      </c>
      <c r="D27" s="256">
        <v>15</v>
      </c>
      <c r="E27" s="833">
        <f t="shared" si="0"/>
        <v>46.875</v>
      </c>
      <c r="F27" s="629">
        <v>3</v>
      </c>
      <c r="G27" s="364">
        <v>3</v>
      </c>
      <c r="H27" s="375">
        <v>14</v>
      </c>
      <c r="I27" s="238">
        <f t="shared" si="4"/>
        <v>36.842105263157897</v>
      </c>
      <c r="J27" s="368">
        <v>3</v>
      </c>
      <c r="K27" s="596">
        <v>3</v>
      </c>
      <c r="L27" s="256">
        <v>11</v>
      </c>
      <c r="M27" s="238">
        <f t="shared" si="1"/>
        <v>55</v>
      </c>
      <c r="N27" s="623">
        <v>4</v>
      </c>
      <c r="O27" s="103">
        <v>3</v>
      </c>
      <c r="W27" s="377"/>
    </row>
    <row r="28" spans="1:23" ht="15.75" x14ac:dyDescent="0.25">
      <c r="A28" s="23">
        <v>25</v>
      </c>
      <c r="B28" s="2" t="s">
        <v>851</v>
      </c>
      <c r="C28" s="96">
        <v>40030</v>
      </c>
      <c r="D28" s="338">
        <v>0</v>
      </c>
      <c r="E28" s="833">
        <f t="shared" si="0"/>
        <v>0</v>
      </c>
      <c r="F28" s="623"/>
      <c r="G28" s="174" t="s">
        <v>177</v>
      </c>
      <c r="H28" s="375">
        <v>17</v>
      </c>
      <c r="I28" s="238">
        <f t="shared" si="4"/>
        <v>44.736842105263158</v>
      </c>
      <c r="J28" s="338">
        <v>3</v>
      </c>
      <c r="K28" s="93">
        <v>4</v>
      </c>
      <c r="L28" s="256">
        <v>9</v>
      </c>
      <c r="M28" s="238">
        <f t="shared" si="1"/>
        <v>45</v>
      </c>
      <c r="N28" s="623">
        <v>3</v>
      </c>
      <c r="O28" s="103">
        <v>4</v>
      </c>
      <c r="W28" s="377"/>
    </row>
    <row r="29" spans="1:23" ht="15.75" x14ac:dyDescent="0.25">
      <c r="A29" s="23">
        <v>26</v>
      </c>
      <c r="B29" s="2" t="s">
        <v>852</v>
      </c>
      <c r="C29" s="96">
        <v>40031</v>
      </c>
      <c r="D29" s="256">
        <v>26</v>
      </c>
      <c r="E29" s="833">
        <f t="shared" si="0"/>
        <v>81.25</v>
      </c>
      <c r="F29" s="629">
        <v>4</v>
      </c>
      <c r="G29" s="364">
        <v>4</v>
      </c>
      <c r="H29" s="812">
        <v>24</v>
      </c>
      <c r="I29" s="238">
        <f t="shared" si="4"/>
        <v>63.157894736842103</v>
      </c>
      <c r="J29" s="814">
        <v>4</v>
      </c>
      <c r="K29" s="596">
        <v>4</v>
      </c>
      <c r="L29" s="256">
        <v>10</v>
      </c>
      <c r="M29" s="238">
        <f t="shared" si="1"/>
        <v>50</v>
      </c>
      <c r="N29" s="629">
        <v>4</v>
      </c>
      <c r="O29" s="101">
        <v>4</v>
      </c>
      <c r="W29" s="377"/>
    </row>
    <row r="30" spans="1:23" ht="15.75" x14ac:dyDescent="0.25">
      <c r="A30" s="23">
        <v>27</v>
      </c>
      <c r="B30" s="2" t="s">
        <v>853</v>
      </c>
      <c r="C30" s="96">
        <v>40032</v>
      </c>
      <c r="D30" s="256">
        <v>25</v>
      </c>
      <c r="E30" s="833">
        <f t="shared" si="0"/>
        <v>78.125</v>
      </c>
      <c r="F30" s="629">
        <v>4</v>
      </c>
      <c r="G30" s="364">
        <v>4</v>
      </c>
      <c r="H30" s="375">
        <v>27</v>
      </c>
      <c r="I30" s="238">
        <f t="shared" si="4"/>
        <v>71.05263157894737</v>
      </c>
      <c r="J30" s="368">
        <v>4</v>
      </c>
      <c r="K30" s="596">
        <v>4</v>
      </c>
      <c r="L30" s="256">
        <v>12</v>
      </c>
      <c r="M30" s="238">
        <f t="shared" si="1"/>
        <v>60</v>
      </c>
      <c r="N30" s="629">
        <v>4</v>
      </c>
      <c r="O30" s="101">
        <v>4</v>
      </c>
      <c r="W30" s="377"/>
    </row>
    <row r="31" spans="1:23" ht="15.75" x14ac:dyDescent="0.25">
      <c r="A31" s="23">
        <v>28</v>
      </c>
      <c r="B31" s="2" t="s">
        <v>858</v>
      </c>
      <c r="C31" s="96">
        <v>40033</v>
      </c>
      <c r="D31" s="769">
        <v>21</v>
      </c>
      <c r="E31" s="833">
        <f t="shared" si="0"/>
        <v>65.625</v>
      </c>
      <c r="F31" s="629">
        <v>4</v>
      </c>
      <c r="G31" s="364">
        <v>4</v>
      </c>
      <c r="H31" s="602">
        <v>12</v>
      </c>
      <c r="I31" s="238">
        <f t="shared" si="4"/>
        <v>31.578947368421051</v>
      </c>
      <c r="J31" s="338">
        <v>2</v>
      </c>
      <c r="K31" s="284">
        <v>4</v>
      </c>
      <c r="L31" s="769">
        <v>10</v>
      </c>
      <c r="M31" s="238">
        <f t="shared" si="1"/>
        <v>50</v>
      </c>
      <c r="N31" s="768">
        <v>4</v>
      </c>
      <c r="O31" s="103">
        <v>5</v>
      </c>
      <c r="W31" s="377"/>
    </row>
    <row r="32" spans="1:23" ht="15.75" x14ac:dyDescent="0.25">
      <c r="A32" s="23">
        <v>29</v>
      </c>
      <c r="B32" s="2" t="s">
        <v>854</v>
      </c>
      <c r="C32" s="96">
        <v>40039</v>
      </c>
      <c r="D32" s="767">
        <v>0</v>
      </c>
      <c r="E32" s="833">
        <f t="shared" si="0"/>
        <v>0</v>
      </c>
      <c r="F32" s="623"/>
      <c r="G32" s="14"/>
      <c r="H32" s="602"/>
      <c r="I32" s="238"/>
      <c r="J32" s="338"/>
      <c r="K32" s="526"/>
      <c r="L32" s="767"/>
      <c r="M32" s="238"/>
      <c r="N32" s="768"/>
      <c r="O32" s="283"/>
      <c r="W32" s="377"/>
    </row>
    <row r="33" spans="1:23" ht="15.75" x14ac:dyDescent="0.25">
      <c r="A33" s="23">
        <v>30</v>
      </c>
      <c r="B33" s="46" t="s">
        <v>857</v>
      </c>
      <c r="C33" s="96">
        <v>40040</v>
      </c>
      <c r="D33" s="767"/>
      <c r="E33" s="833">
        <f t="shared" si="0"/>
        <v>0</v>
      </c>
      <c r="F33" s="623"/>
      <c r="G33" s="164"/>
      <c r="H33" s="602"/>
      <c r="I33" s="238"/>
      <c r="J33" s="338"/>
      <c r="K33" s="526"/>
      <c r="L33" s="767"/>
      <c r="M33" s="238"/>
      <c r="N33" s="768"/>
      <c r="O33" s="99"/>
      <c r="Q33" t="s">
        <v>915</v>
      </c>
      <c r="S33" t="s">
        <v>916</v>
      </c>
      <c r="U33" t="s">
        <v>907</v>
      </c>
      <c r="W33" s="377"/>
    </row>
    <row r="34" spans="1:23" ht="16.5" thickBot="1" x14ac:dyDescent="0.3">
      <c r="A34" s="23">
        <v>28</v>
      </c>
      <c r="B34" s="14"/>
      <c r="C34" s="244"/>
      <c r="D34" s="525"/>
      <c r="E34" s="834">
        <f t="shared" ref="E34" si="5">D34*100/29</f>
        <v>0</v>
      </c>
      <c r="F34" s="624"/>
      <c r="G34" s="344"/>
      <c r="H34" s="602"/>
      <c r="I34" s="238">
        <f>H35*100/45</f>
        <v>40.940170940170944</v>
      </c>
      <c r="J34" s="338"/>
      <c r="K34" s="526"/>
      <c r="L34" s="525"/>
      <c r="M34" s="345">
        <f t="shared" si="1"/>
        <v>0</v>
      </c>
      <c r="N34" s="525"/>
      <c r="O34" s="527"/>
      <c r="Q34">
        <v>1</v>
      </c>
      <c r="R34" s="46">
        <f>COUNTIF($D$4:$D$33,1)</f>
        <v>0</v>
      </c>
      <c r="S34">
        <v>1</v>
      </c>
      <c r="T34" s="46">
        <f>COUNTIF($H$4:$H$33,1)</f>
        <v>0</v>
      </c>
      <c r="U34">
        <v>1</v>
      </c>
      <c r="V34" s="46">
        <f>COUNTIF($L$4:$L$33,1)</f>
        <v>0</v>
      </c>
      <c r="W34" s="377"/>
    </row>
    <row r="35" spans="1:23" ht="15.75" thickBot="1" x14ac:dyDescent="0.3">
      <c r="A35" s="908" t="s">
        <v>11</v>
      </c>
      <c r="B35" s="909"/>
      <c r="C35" s="910"/>
      <c r="D35" s="233">
        <f>AVERAGE(D4:D34)</f>
        <v>16.172413793103448</v>
      </c>
      <c r="E35" s="233">
        <f>AVERAGE(E4:E34)</f>
        <v>47.278225806451616</v>
      </c>
      <c r="F35" s="233">
        <f t="shared" ref="F35" si="6">AVERAGE(F4:F34)</f>
        <v>3.9090909090909092</v>
      </c>
      <c r="G35" s="233">
        <f>AVERAGE(G4:G34)</f>
        <v>4</v>
      </c>
      <c r="H35" s="605">
        <f t="shared" ref="H35:O35" si="7">AVERAGE(H4:H34)</f>
        <v>18.423076923076923</v>
      </c>
      <c r="I35" s="66">
        <f t="shared" si="7"/>
        <v>48.202462471468301</v>
      </c>
      <c r="J35" s="605">
        <f t="shared" si="7"/>
        <v>3.0384615384615383</v>
      </c>
      <c r="K35" s="66">
        <f t="shared" si="7"/>
        <v>3.8076923076923075</v>
      </c>
      <c r="L35" s="603">
        <f t="shared" si="7"/>
        <v>11.136363636363637</v>
      </c>
      <c r="M35" s="233">
        <f t="shared" si="7"/>
        <v>53.260869565217391</v>
      </c>
      <c r="N35" s="233">
        <f t="shared" si="7"/>
        <v>3.8636363636363638</v>
      </c>
      <c r="O35" s="597">
        <f t="shared" si="7"/>
        <v>3.9545454545454546</v>
      </c>
      <c r="Q35">
        <v>2</v>
      </c>
      <c r="R35" s="46">
        <f>COUNTIF($D$4:$D$33,2)</f>
        <v>0</v>
      </c>
      <c r="S35">
        <v>2</v>
      </c>
      <c r="T35" s="46">
        <f>COUNTIF($H$4:$H$33,2)</f>
        <v>0</v>
      </c>
      <c r="U35">
        <v>2</v>
      </c>
      <c r="V35" s="46">
        <f>COUNTIF($L$4:$L$33,2)</f>
        <v>0</v>
      </c>
      <c r="W35" s="377"/>
    </row>
    <row r="36" spans="1:23" x14ac:dyDescent="0.25">
      <c r="A36" s="21"/>
      <c r="B36" s="21"/>
      <c r="C36" s="21"/>
      <c r="D36" s="21">
        <f>20*100/$A$2</f>
        <v>71.428571428571431</v>
      </c>
      <c r="E36" s="21"/>
      <c r="F36" s="21"/>
      <c r="G36" s="21"/>
      <c r="H36" s="81">
        <f>16*100/$A$2</f>
        <v>57.142857142857146</v>
      </c>
      <c r="I36" s="85">
        <v>0.36</v>
      </c>
      <c r="J36" s="85"/>
      <c r="K36" s="85"/>
      <c r="L36" s="81">
        <f>14*100/$A$2</f>
        <v>50</v>
      </c>
      <c r="M36" s="81"/>
      <c r="N36" s="81"/>
      <c r="O36" s="81"/>
      <c r="Q36">
        <v>3</v>
      </c>
      <c r="R36" s="46">
        <f>COUNTIF($D$4:$D$33,3)</f>
        <v>0</v>
      </c>
      <c r="S36">
        <v>3</v>
      </c>
      <c r="T36" s="46">
        <f>COUNTIF($H$4:$H$33,3)</f>
        <v>0</v>
      </c>
      <c r="U36">
        <v>3</v>
      </c>
      <c r="V36" s="46">
        <f>COUNTIF($L$4:$L$33,3)</f>
        <v>0</v>
      </c>
      <c r="W36" s="377"/>
    </row>
    <row r="37" spans="1:23" x14ac:dyDescent="0.25">
      <c r="A37" s="21"/>
      <c r="B37" s="21" t="s">
        <v>143</v>
      </c>
      <c r="C37" s="21"/>
      <c r="D37" s="21">
        <f>MEDIAN(D4:D34)</f>
        <v>21</v>
      </c>
      <c r="E37" s="21"/>
      <c r="F37" s="21"/>
      <c r="G37" s="21"/>
      <c r="H37" s="21">
        <f>MEDIAN(H4:H34)</f>
        <v>17.5</v>
      </c>
      <c r="I37" s="26"/>
      <c r="J37" s="26"/>
      <c r="K37" s="26"/>
      <c r="L37" s="21">
        <f>MEDIAN(L4:L34)</f>
        <v>11</v>
      </c>
      <c r="M37" s="21"/>
      <c r="N37" s="21"/>
      <c r="O37" s="21"/>
      <c r="Q37">
        <v>4</v>
      </c>
      <c r="R37" s="46">
        <f>COUNTIF($D$4:$D$33,4)</f>
        <v>0</v>
      </c>
      <c r="S37">
        <v>4</v>
      </c>
      <c r="T37" s="46">
        <f>COUNTIF($H$4:$H$33,4)</f>
        <v>0</v>
      </c>
      <c r="U37">
        <v>4</v>
      </c>
      <c r="V37" s="46">
        <f>COUNTIF($L$4:$L$33,4)</f>
        <v>1</v>
      </c>
    </row>
    <row r="38" spans="1:23" ht="15.75" thickBot="1" x14ac:dyDescent="0.3">
      <c r="Q38">
        <v>5</v>
      </c>
      <c r="R38" s="46">
        <f>COUNTIF($D$4:$D$33,5)</f>
        <v>0</v>
      </c>
      <c r="S38">
        <v>5</v>
      </c>
      <c r="T38" s="46">
        <f>COUNTIF($H$4:$H$33,5)</f>
        <v>0</v>
      </c>
      <c r="U38">
        <v>5</v>
      </c>
      <c r="V38" s="46">
        <f>COUNTIF($L$4:$L$33,5)</f>
        <v>0</v>
      </c>
    </row>
    <row r="39" spans="1:23" ht="15" customHeight="1" thickBot="1" x14ac:dyDescent="0.3">
      <c r="A39" s="896"/>
      <c r="B39" s="897"/>
      <c r="C39" s="898"/>
      <c r="D39" s="902" t="s">
        <v>733</v>
      </c>
      <c r="E39" s="903"/>
      <c r="F39" s="903"/>
      <c r="G39" s="903"/>
      <c r="H39" s="902" t="s">
        <v>4</v>
      </c>
      <c r="I39" s="903"/>
      <c r="J39" s="903"/>
      <c r="K39" s="903"/>
      <c r="L39" s="902" t="s">
        <v>145</v>
      </c>
      <c r="M39" s="903"/>
      <c r="N39" s="903"/>
      <c r="O39" s="904"/>
      <c r="P39" s="836"/>
      <c r="Q39">
        <v>6</v>
      </c>
      <c r="R39" s="46">
        <f>COUNTIF($D$4:$D$33,6)</f>
        <v>0</v>
      </c>
      <c r="S39">
        <v>6</v>
      </c>
      <c r="T39" s="46">
        <f>COUNTIF($H$4:$H$33,6)</f>
        <v>1</v>
      </c>
      <c r="U39">
        <v>6</v>
      </c>
      <c r="V39" s="46">
        <f>COUNTIF($L$4:$L$33,6)</f>
        <v>1</v>
      </c>
    </row>
    <row r="40" spans="1:23" ht="15.75" thickBot="1" x14ac:dyDescent="0.3">
      <c r="A40" s="899"/>
      <c r="B40" s="900"/>
      <c r="C40" s="901"/>
      <c r="D40" s="239" t="s">
        <v>2</v>
      </c>
      <c r="E40" s="240" t="s">
        <v>3</v>
      </c>
      <c r="F40" s="36"/>
      <c r="G40" s="36" t="s">
        <v>144</v>
      </c>
      <c r="H40" s="239" t="s">
        <v>2</v>
      </c>
      <c r="I40" s="240" t="s">
        <v>3</v>
      </c>
      <c r="J40" s="36"/>
      <c r="K40" s="36" t="s">
        <v>144</v>
      </c>
      <c r="L40" s="239" t="s">
        <v>2</v>
      </c>
      <c r="M40" s="240" t="s">
        <v>3</v>
      </c>
      <c r="N40" s="36"/>
      <c r="O40" s="280" t="s">
        <v>144</v>
      </c>
      <c r="P40" s="462"/>
      <c r="Q40">
        <v>7</v>
      </c>
      <c r="R40" s="46">
        <f>COUNTIF($D$4:$D$33,7)</f>
        <v>0</v>
      </c>
      <c r="S40">
        <v>7</v>
      </c>
      <c r="T40" s="46">
        <f>COUNTIF($H$4:$H$33,7)</f>
        <v>0</v>
      </c>
      <c r="U40">
        <v>7</v>
      </c>
      <c r="V40" s="46">
        <f>COUNTIF($L$4:$L$33,7)</f>
        <v>0</v>
      </c>
    </row>
    <row r="41" spans="1:23" x14ac:dyDescent="0.25">
      <c r="A41" s="23">
        <v>1</v>
      </c>
      <c r="B41" s="44" t="s">
        <v>300</v>
      </c>
      <c r="C41" s="243">
        <v>50001</v>
      </c>
      <c r="D41" s="257">
        <v>17</v>
      </c>
      <c r="E41" s="288">
        <f>D41*100/32</f>
        <v>53.125</v>
      </c>
      <c r="F41" s="340">
        <v>3</v>
      </c>
      <c r="G41" s="337">
        <v>4</v>
      </c>
      <c r="H41" s="155">
        <v>13</v>
      </c>
      <c r="I41" s="235">
        <f>H41*100/38</f>
        <v>34.210526315789473</v>
      </c>
      <c r="J41" s="155">
        <v>2</v>
      </c>
      <c r="K41" s="290">
        <v>3</v>
      </c>
      <c r="L41" s="257">
        <v>11</v>
      </c>
      <c r="M41" s="235">
        <f>L41*100/20</f>
        <v>55</v>
      </c>
      <c r="N41" s="366">
        <v>4</v>
      </c>
      <c r="O41" s="367">
        <v>4</v>
      </c>
      <c r="P41" s="284"/>
      <c r="Q41">
        <v>8</v>
      </c>
      <c r="R41" s="46">
        <f>COUNTIF($D$4:$D$33,8)</f>
        <v>0</v>
      </c>
      <c r="S41">
        <v>8</v>
      </c>
      <c r="T41" s="46">
        <f>COUNTIF($H$4:$H$33,8)</f>
        <v>0</v>
      </c>
      <c r="U41">
        <v>8</v>
      </c>
      <c r="V41" s="46">
        <f>COUNTIF($L$4:$L$33,8)</f>
        <v>0</v>
      </c>
    </row>
    <row r="42" spans="1:23" ht="15.75" thickBot="1" x14ac:dyDescent="0.3">
      <c r="L42" s="284"/>
      <c r="M42" s="46"/>
      <c r="N42" s="285"/>
      <c r="O42" s="284"/>
      <c r="P42" s="284"/>
      <c r="Q42">
        <v>9</v>
      </c>
      <c r="R42" s="46">
        <f>COUNTIF($D$4:$D$33,9)</f>
        <v>0</v>
      </c>
      <c r="S42">
        <v>9</v>
      </c>
      <c r="T42" s="46">
        <f>COUNTIF($H$4:$H$33,9)</f>
        <v>0</v>
      </c>
      <c r="U42">
        <v>9</v>
      </c>
      <c r="V42" s="46">
        <f>COUNTIF($L$4:$L$33,9)</f>
        <v>4</v>
      </c>
    </row>
    <row r="43" spans="1:23" ht="15.75" thickBot="1" x14ac:dyDescent="0.3">
      <c r="A43" s="896"/>
      <c r="B43" s="897"/>
      <c r="C43" s="898"/>
      <c r="D43" s="902" t="s">
        <v>733</v>
      </c>
      <c r="E43" s="903"/>
      <c r="F43" s="903"/>
      <c r="G43" s="903"/>
      <c r="H43" s="902" t="s">
        <v>4</v>
      </c>
      <c r="I43" s="903"/>
      <c r="J43" s="903"/>
      <c r="K43" s="903"/>
      <c r="L43" s="902" t="s">
        <v>145</v>
      </c>
      <c r="M43" s="903"/>
      <c r="N43" s="903"/>
      <c r="O43" s="904"/>
      <c r="P43" s="284"/>
      <c r="Q43">
        <v>10</v>
      </c>
      <c r="R43" s="46">
        <f>COUNTIF($D$4:$D$33,10)</f>
        <v>0</v>
      </c>
      <c r="S43">
        <v>10</v>
      </c>
      <c r="T43" s="46">
        <f>COUNTIF($H$4:$H$33,10)</f>
        <v>1</v>
      </c>
      <c r="U43">
        <v>10</v>
      </c>
      <c r="V43" s="46">
        <f>COUNTIF($L$4:$L$33,10)</f>
        <v>3</v>
      </c>
    </row>
    <row r="44" spans="1:23" x14ac:dyDescent="0.25">
      <c r="A44" s="899"/>
      <c r="B44" s="900"/>
      <c r="C44" s="901"/>
      <c r="D44" s="239" t="s">
        <v>2</v>
      </c>
      <c r="E44" s="240" t="s">
        <v>3</v>
      </c>
      <c r="F44" s="36"/>
      <c r="G44" s="36" t="s">
        <v>144</v>
      </c>
      <c r="H44" s="239" t="s">
        <v>2</v>
      </c>
      <c r="I44" s="240" t="s">
        <v>3</v>
      </c>
      <c r="J44" s="36"/>
      <c r="K44" s="36" t="s">
        <v>144</v>
      </c>
      <c r="L44" s="239" t="s">
        <v>2</v>
      </c>
      <c r="M44" s="240" t="s">
        <v>3</v>
      </c>
      <c r="N44" s="36"/>
      <c r="O44" s="280" t="s">
        <v>144</v>
      </c>
      <c r="P44" s="284"/>
      <c r="Q44">
        <v>11</v>
      </c>
      <c r="R44" s="46">
        <f>COUNTIF($D$4:$D$33,11)</f>
        <v>1</v>
      </c>
      <c r="S44">
        <v>11</v>
      </c>
      <c r="T44" s="46">
        <f>COUNTIF($H$4:$H$33,11)</f>
        <v>1</v>
      </c>
      <c r="U44">
        <v>11</v>
      </c>
      <c r="V44" s="46">
        <f>COUNTIF($L$4:$L$33,11)</f>
        <v>6</v>
      </c>
    </row>
    <row r="45" spans="1:23" x14ac:dyDescent="0.25">
      <c r="A45" s="23">
        <v>2</v>
      </c>
      <c r="B45" s="14" t="s">
        <v>313</v>
      </c>
      <c r="C45" s="244">
        <v>50021</v>
      </c>
      <c r="D45" s="256">
        <v>14</v>
      </c>
      <c r="E45" s="236">
        <f t="shared" ref="E45" si="8">D45*100/32</f>
        <v>43.75</v>
      </c>
      <c r="F45" s="341">
        <v>3</v>
      </c>
      <c r="G45" s="326">
        <v>5</v>
      </c>
      <c r="H45" s="256">
        <v>19</v>
      </c>
      <c r="I45" s="238">
        <f t="shared" ref="I45" si="9">H45*100/38</f>
        <v>50</v>
      </c>
      <c r="J45" s="346">
        <v>3</v>
      </c>
      <c r="K45" s="326">
        <v>4</v>
      </c>
      <c r="L45" s="256">
        <v>7</v>
      </c>
      <c r="M45" s="238">
        <f t="shared" ref="M45" si="10">L45*100/20</f>
        <v>35</v>
      </c>
      <c r="N45" s="348">
        <v>3</v>
      </c>
      <c r="O45" s="326">
        <v>4</v>
      </c>
      <c r="P45" s="284"/>
      <c r="Q45">
        <v>12</v>
      </c>
      <c r="R45" s="46">
        <f>COUNTIF($D$4:$D$33,12)</f>
        <v>0</v>
      </c>
      <c r="S45">
        <v>12</v>
      </c>
      <c r="T45" s="46">
        <f>COUNTIF($H$4:$H$33,12)</f>
        <v>3</v>
      </c>
      <c r="U45">
        <v>12</v>
      </c>
      <c r="V45" s="46">
        <f>COUNTIF($L$4:$L$33,12)</f>
        <v>2</v>
      </c>
    </row>
    <row r="46" spans="1:23" ht="15.75" thickBot="1" x14ac:dyDescent="0.3">
      <c r="L46" s="284"/>
      <c r="M46" s="46"/>
      <c r="N46" s="285"/>
      <c r="O46" s="284"/>
      <c r="P46" s="284"/>
      <c r="Q46">
        <v>13</v>
      </c>
      <c r="R46" s="46">
        <f>COUNTIF($D$4:$D$33,13)</f>
        <v>0</v>
      </c>
      <c r="S46">
        <v>13</v>
      </c>
      <c r="T46" s="46">
        <f>COUNTIF($H$4:$H$33,13)</f>
        <v>0</v>
      </c>
      <c r="U46">
        <v>13</v>
      </c>
      <c r="V46" s="46">
        <f>COUNTIF($L$4:$L$33,13)</f>
        <v>1</v>
      </c>
    </row>
    <row r="47" spans="1:23" ht="15.75" thickBot="1" x14ac:dyDescent="0.3">
      <c r="A47" s="896"/>
      <c r="B47" s="897"/>
      <c r="C47" s="898"/>
      <c r="D47" s="902" t="s">
        <v>733</v>
      </c>
      <c r="E47" s="903"/>
      <c r="F47" s="903"/>
      <c r="G47" s="903"/>
      <c r="H47" s="902" t="s">
        <v>4</v>
      </c>
      <c r="I47" s="903"/>
      <c r="J47" s="903"/>
      <c r="K47" s="903"/>
      <c r="L47" s="902" t="s">
        <v>145</v>
      </c>
      <c r="M47" s="903"/>
      <c r="N47" s="903"/>
      <c r="O47" s="904"/>
      <c r="P47" s="284"/>
      <c r="Q47">
        <v>14</v>
      </c>
      <c r="R47" s="46">
        <f>COUNTIF($D$4:$D$33,14)</f>
        <v>0</v>
      </c>
      <c r="S47">
        <v>14</v>
      </c>
      <c r="T47" s="46">
        <f>COUNTIF($H$4:$H$33,14)</f>
        <v>1</v>
      </c>
      <c r="U47">
        <v>14</v>
      </c>
      <c r="V47" s="46">
        <f>COUNTIF($L$4:$L$33,14)</f>
        <v>0</v>
      </c>
    </row>
    <row r="48" spans="1:23" x14ac:dyDescent="0.25">
      <c r="A48" s="899"/>
      <c r="B48" s="900"/>
      <c r="C48" s="901"/>
      <c r="D48" s="239" t="s">
        <v>2</v>
      </c>
      <c r="E48" s="240" t="s">
        <v>3</v>
      </c>
      <c r="F48" s="36"/>
      <c r="G48" s="36" t="s">
        <v>144</v>
      </c>
      <c r="H48" s="239" t="s">
        <v>2</v>
      </c>
      <c r="I48" s="240" t="s">
        <v>3</v>
      </c>
      <c r="J48" s="36"/>
      <c r="K48" s="36" t="s">
        <v>144</v>
      </c>
      <c r="L48" s="239" t="s">
        <v>2</v>
      </c>
      <c r="M48" s="240" t="s">
        <v>3</v>
      </c>
      <c r="N48" s="36"/>
      <c r="O48" s="280" t="s">
        <v>144</v>
      </c>
      <c r="P48" s="284"/>
      <c r="Q48">
        <v>15</v>
      </c>
      <c r="R48" s="46">
        <f>COUNTIF($D$4:$D$33,15)</f>
        <v>2</v>
      </c>
      <c r="S48">
        <v>15</v>
      </c>
      <c r="T48" s="46">
        <f>COUNTIF($H$4:$H$33,15)</f>
        <v>1</v>
      </c>
      <c r="U48">
        <v>15</v>
      </c>
      <c r="V48" s="46">
        <f>COUNTIF($L$4:$L$33,15)</f>
        <v>1</v>
      </c>
    </row>
    <row r="49" spans="1:22" x14ac:dyDescent="0.25">
      <c r="A49" s="23">
        <v>3</v>
      </c>
      <c r="B49" s="14" t="s">
        <v>314</v>
      </c>
      <c r="C49" s="244">
        <v>50022</v>
      </c>
      <c r="D49" s="256">
        <v>20</v>
      </c>
      <c r="E49" s="236">
        <f t="shared" ref="E49" si="11">D49*100/32</f>
        <v>62.5</v>
      </c>
      <c r="F49" s="369">
        <v>4</v>
      </c>
      <c r="G49" s="364">
        <v>4</v>
      </c>
      <c r="H49" s="156">
        <v>0</v>
      </c>
      <c r="I49" s="238">
        <f t="shared" ref="I49" si="12">H49*100/38</f>
        <v>0</v>
      </c>
      <c r="J49" s="296">
        <v>0</v>
      </c>
      <c r="K49" s="174">
        <v>3</v>
      </c>
      <c r="L49" s="256">
        <v>6</v>
      </c>
      <c r="M49" s="238">
        <f t="shared" ref="M49" si="13">L49*100/20</f>
        <v>30</v>
      </c>
      <c r="N49" s="348">
        <v>3</v>
      </c>
      <c r="O49" s="326">
        <v>4</v>
      </c>
      <c r="P49" s="284"/>
      <c r="Q49">
        <v>16</v>
      </c>
      <c r="R49" s="46">
        <f>COUNTIF($D$4:$D$33,16)</f>
        <v>0</v>
      </c>
      <c r="S49">
        <v>16</v>
      </c>
      <c r="T49" s="46">
        <f>COUNTIF($H$4:$H$33,16)</f>
        <v>2</v>
      </c>
      <c r="U49">
        <v>16</v>
      </c>
      <c r="V49" s="46">
        <f>COUNTIF($L$4:$L$33,16)</f>
        <v>1</v>
      </c>
    </row>
    <row r="50" spans="1:22" ht="15.75" thickBot="1" x14ac:dyDescent="0.3">
      <c r="L50" s="284"/>
      <c r="M50" s="46"/>
      <c r="N50" s="285"/>
      <c r="O50" s="284"/>
      <c r="P50" s="284"/>
      <c r="Q50">
        <v>17</v>
      </c>
      <c r="R50" s="46">
        <f>COUNTIF($D$4:$D$33,17)</f>
        <v>1</v>
      </c>
      <c r="S50">
        <v>17</v>
      </c>
      <c r="T50" s="46">
        <f>COUNTIF($H$4:$H$33,17)</f>
        <v>3</v>
      </c>
      <c r="U50">
        <v>17</v>
      </c>
      <c r="V50" s="46">
        <f>COUNTIF($L$4:$L$33,17)</f>
        <v>1</v>
      </c>
    </row>
    <row r="51" spans="1:22" ht="15.75" thickBot="1" x14ac:dyDescent="0.3">
      <c r="A51" s="896"/>
      <c r="B51" s="897"/>
      <c r="C51" s="898"/>
      <c r="D51" s="902" t="s">
        <v>733</v>
      </c>
      <c r="E51" s="903"/>
      <c r="F51" s="903"/>
      <c r="G51" s="903"/>
      <c r="H51" s="902" t="s">
        <v>4</v>
      </c>
      <c r="I51" s="903"/>
      <c r="J51" s="903"/>
      <c r="K51" s="903"/>
      <c r="L51" s="902" t="s">
        <v>145</v>
      </c>
      <c r="M51" s="903"/>
      <c r="N51" s="903"/>
      <c r="O51" s="904"/>
      <c r="P51" s="284"/>
      <c r="Q51">
        <v>18</v>
      </c>
      <c r="R51" s="46">
        <f>COUNTIF($D$4:$D$33,18)</f>
        <v>2</v>
      </c>
      <c r="S51">
        <v>18</v>
      </c>
      <c r="T51" s="46">
        <f>COUNTIF($H$4:$H$33,18)</f>
        <v>2</v>
      </c>
      <c r="U51">
        <v>18</v>
      </c>
      <c r="V51" s="46">
        <f>COUNTIF($L$4:$L$33,18)</f>
        <v>1</v>
      </c>
    </row>
    <row r="52" spans="1:22" x14ac:dyDescent="0.25">
      <c r="A52" s="899"/>
      <c r="B52" s="900"/>
      <c r="C52" s="901"/>
      <c r="D52" s="239" t="s">
        <v>2</v>
      </c>
      <c r="E52" s="240" t="s">
        <v>3</v>
      </c>
      <c r="F52" s="36"/>
      <c r="G52" s="36" t="s">
        <v>144</v>
      </c>
      <c r="H52" s="239" t="s">
        <v>2</v>
      </c>
      <c r="I52" s="240" t="s">
        <v>3</v>
      </c>
      <c r="J52" s="36"/>
      <c r="K52" s="36" t="s">
        <v>144</v>
      </c>
      <c r="L52" s="239" t="s">
        <v>2</v>
      </c>
      <c r="M52" s="240" t="s">
        <v>3</v>
      </c>
      <c r="N52" s="36"/>
      <c r="O52" s="280" t="s">
        <v>144</v>
      </c>
      <c r="P52" s="284"/>
      <c r="Q52">
        <v>19</v>
      </c>
      <c r="R52" s="46">
        <f>COUNTIF($D$4:$D$33,19)</f>
        <v>0</v>
      </c>
      <c r="S52">
        <v>19</v>
      </c>
      <c r="T52" s="46">
        <f>COUNTIF($H$4:$H$33,19)</f>
        <v>0</v>
      </c>
      <c r="U52">
        <v>19</v>
      </c>
      <c r="V52" s="46">
        <f>COUNTIF($L$4:$L$33,19)</f>
        <v>0</v>
      </c>
    </row>
    <row r="53" spans="1:22" ht="15.75" thickBot="1" x14ac:dyDescent="0.3">
      <c r="A53" s="23">
        <v>4</v>
      </c>
      <c r="B53" s="142" t="s">
        <v>315</v>
      </c>
      <c r="C53" s="245">
        <v>50023</v>
      </c>
      <c r="D53" s="256">
        <v>23</v>
      </c>
      <c r="E53" s="236">
        <f t="shared" ref="E53" si="14">D53*100/32</f>
        <v>71.875</v>
      </c>
      <c r="F53" s="341">
        <v>4</v>
      </c>
      <c r="G53" s="326">
        <v>5</v>
      </c>
      <c r="H53" s="256">
        <v>32</v>
      </c>
      <c r="I53" s="238">
        <f t="shared" ref="I53" si="15">H53*100/38</f>
        <v>84.21052631578948</v>
      </c>
      <c r="J53" s="346">
        <v>4</v>
      </c>
      <c r="K53" s="326">
        <v>5</v>
      </c>
      <c r="L53" s="256">
        <v>15</v>
      </c>
      <c r="M53" s="238">
        <f t="shared" ref="M53" si="16">L53*100/20</f>
        <v>75</v>
      </c>
      <c r="N53" s="363">
        <v>5</v>
      </c>
      <c r="O53" s="364">
        <v>5</v>
      </c>
      <c r="P53" s="284"/>
      <c r="Q53">
        <v>20</v>
      </c>
      <c r="R53" s="46">
        <f>COUNTIF($D$4:$D$33,20)</f>
        <v>1</v>
      </c>
      <c r="S53">
        <v>20</v>
      </c>
      <c r="T53" s="46">
        <f>COUNTIF($H$4:$H$33,20)</f>
        <v>0</v>
      </c>
      <c r="U53">
        <v>20</v>
      </c>
      <c r="V53" s="46">
        <f>COUNTIF($L$4:$L$33,20)</f>
        <v>0</v>
      </c>
    </row>
    <row r="54" spans="1:22" ht="15.75" thickBot="1" x14ac:dyDescent="0.3">
      <c r="L54" s="284"/>
      <c r="M54" s="46"/>
      <c r="N54" s="285"/>
      <c r="O54" s="284"/>
      <c r="P54" s="284"/>
      <c r="Q54">
        <v>21</v>
      </c>
      <c r="R54" s="46">
        <f>COUNTIF($D$4:$D$33,21)</f>
        <v>5</v>
      </c>
      <c r="S54">
        <v>21</v>
      </c>
      <c r="T54" s="46">
        <f>COUNTIF($H$4:$H$33,21)</f>
        <v>2</v>
      </c>
      <c r="U54">
        <v>21</v>
      </c>
      <c r="V54" s="46">
        <f>COUNTIF($L$4:$L$33,21)</f>
        <v>0</v>
      </c>
    </row>
    <row r="55" spans="1:22" ht="15.75" thickBot="1" x14ac:dyDescent="0.3">
      <c r="A55" s="896"/>
      <c r="B55" s="897"/>
      <c r="C55" s="898"/>
      <c r="D55" s="902" t="s">
        <v>733</v>
      </c>
      <c r="E55" s="903"/>
      <c r="F55" s="903"/>
      <c r="G55" s="903"/>
      <c r="H55" s="902" t="s">
        <v>4</v>
      </c>
      <c r="I55" s="903"/>
      <c r="J55" s="903"/>
      <c r="K55" s="903"/>
      <c r="L55" s="902" t="s">
        <v>145</v>
      </c>
      <c r="M55" s="903"/>
      <c r="N55" s="903"/>
      <c r="O55" s="904"/>
      <c r="P55" s="284"/>
      <c r="Q55">
        <v>22</v>
      </c>
      <c r="R55" s="46">
        <f>COUNTIF($D$4:$D$33,22)</f>
        <v>1</v>
      </c>
      <c r="S55">
        <v>22</v>
      </c>
      <c r="T55" s="46">
        <f>COUNTIF($H$4:$H$33,22)</f>
        <v>2</v>
      </c>
      <c r="U55">
        <v>22</v>
      </c>
      <c r="V55" s="46">
        <f>COUNTIF($L$4:$L$33,22)</f>
        <v>0</v>
      </c>
    </row>
    <row r="56" spans="1:22" ht="15.75" thickBot="1" x14ac:dyDescent="0.3">
      <c r="A56" s="899"/>
      <c r="B56" s="900"/>
      <c r="C56" s="901"/>
      <c r="D56" s="239" t="s">
        <v>2</v>
      </c>
      <c r="E56" s="240" t="s">
        <v>3</v>
      </c>
      <c r="F56" s="36"/>
      <c r="G56" s="36" t="s">
        <v>144</v>
      </c>
      <c r="H56" s="239" t="s">
        <v>2</v>
      </c>
      <c r="I56" s="240" t="s">
        <v>3</v>
      </c>
      <c r="J56" s="36"/>
      <c r="K56" s="36" t="s">
        <v>144</v>
      </c>
      <c r="L56" s="239" t="s">
        <v>2</v>
      </c>
      <c r="M56" s="240" t="s">
        <v>3</v>
      </c>
      <c r="N56" s="36"/>
      <c r="O56" s="280" t="s">
        <v>144</v>
      </c>
      <c r="P56" s="284"/>
      <c r="Q56">
        <v>23</v>
      </c>
      <c r="R56" s="46">
        <f>COUNTIF($D$4:$D$33,23)</f>
        <v>2</v>
      </c>
      <c r="S56">
        <v>23</v>
      </c>
      <c r="T56" s="46">
        <f>COUNTIF($H$4:$H$33,23)</f>
        <v>0</v>
      </c>
      <c r="U56">
        <v>23</v>
      </c>
      <c r="V56" s="46">
        <f>COUNTIF($L$4:$L$33,23)</f>
        <v>0</v>
      </c>
    </row>
    <row r="57" spans="1:22" x14ac:dyDescent="0.25">
      <c r="A57" s="23">
        <v>5</v>
      </c>
      <c r="B57" s="44" t="s">
        <v>316</v>
      </c>
      <c r="C57" s="243">
        <v>50024</v>
      </c>
      <c r="D57" s="256">
        <v>23</v>
      </c>
      <c r="E57" s="236">
        <f t="shared" ref="E57" si="17">D57*100/32</f>
        <v>71.875</v>
      </c>
      <c r="F57" s="341">
        <v>4</v>
      </c>
      <c r="G57" s="326">
        <v>5</v>
      </c>
      <c r="H57" s="256">
        <v>28</v>
      </c>
      <c r="I57" s="238">
        <f t="shared" ref="I57" si="18">H57*100/38</f>
        <v>73.684210526315795</v>
      </c>
      <c r="J57" s="368">
        <v>4</v>
      </c>
      <c r="K57" s="364">
        <v>4</v>
      </c>
      <c r="L57" s="256">
        <v>10</v>
      </c>
      <c r="M57" s="238">
        <f t="shared" ref="M57" si="19">L57*100/20</f>
        <v>50</v>
      </c>
      <c r="N57" s="348">
        <v>4</v>
      </c>
      <c r="O57" s="326">
        <v>5</v>
      </c>
      <c r="P57" s="284"/>
      <c r="Q57">
        <v>24</v>
      </c>
      <c r="R57" s="46">
        <f>COUNTIF($D$4:$D$33,24)</f>
        <v>1</v>
      </c>
      <c r="S57">
        <v>24</v>
      </c>
      <c r="T57" s="46">
        <f>COUNTIF($H$4:$H$33,24)</f>
        <v>3</v>
      </c>
      <c r="U57">
        <v>24</v>
      </c>
      <c r="V57" s="46">
        <f>COUNTIF($L$4:$L$33,24)</f>
        <v>0</v>
      </c>
    </row>
    <row r="58" spans="1:22" ht="15.75" thickBot="1" x14ac:dyDescent="0.3">
      <c r="L58" s="284"/>
      <c r="M58" s="46"/>
      <c r="N58" s="285"/>
      <c r="O58" s="284"/>
      <c r="P58" s="284"/>
      <c r="Q58">
        <v>25</v>
      </c>
      <c r="R58" s="46">
        <f>COUNTIF($D$4:$D$33,25)</f>
        <v>2</v>
      </c>
      <c r="S58">
        <v>25</v>
      </c>
      <c r="T58" s="46">
        <f>COUNTIF($H$4:$H$33,25)</f>
        <v>0</v>
      </c>
      <c r="U58">
        <v>25</v>
      </c>
      <c r="V58" s="46">
        <f>COUNTIF($L$4:$L$33,25)</f>
        <v>0</v>
      </c>
    </row>
    <row r="59" spans="1:22" ht="15.75" thickBot="1" x14ac:dyDescent="0.3">
      <c r="A59" s="896"/>
      <c r="B59" s="897"/>
      <c r="C59" s="898"/>
      <c r="D59" s="902" t="s">
        <v>733</v>
      </c>
      <c r="E59" s="903"/>
      <c r="F59" s="903"/>
      <c r="G59" s="903"/>
      <c r="H59" s="902" t="s">
        <v>4</v>
      </c>
      <c r="I59" s="903"/>
      <c r="J59" s="903"/>
      <c r="K59" s="903"/>
      <c r="L59" s="902" t="s">
        <v>145</v>
      </c>
      <c r="M59" s="903"/>
      <c r="N59" s="903"/>
      <c r="O59" s="904"/>
      <c r="P59" s="284"/>
      <c r="Q59">
        <v>26</v>
      </c>
      <c r="R59" s="46">
        <f>COUNTIF($D$4:$D$33,26)</f>
        <v>2</v>
      </c>
      <c r="S59">
        <v>26</v>
      </c>
      <c r="T59" s="46">
        <f>COUNTIF($H$4:$H$33,26)</f>
        <v>1</v>
      </c>
      <c r="U59">
        <v>26</v>
      </c>
      <c r="V59" s="46">
        <f>COUNTIF($L$4:$L$33,26)</f>
        <v>0</v>
      </c>
    </row>
    <row r="60" spans="1:22" x14ac:dyDescent="0.25">
      <c r="A60" s="899"/>
      <c r="B60" s="900"/>
      <c r="C60" s="901"/>
      <c r="D60" s="239" t="s">
        <v>2</v>
      </c>
      <c r="E60" s="240" t="s">
        <v>3</v>
      </c>
      <c r="F60" s="36"/>
      <c r="G60" s="36" t="s">
        <v>144</v>
      </c>
      <c r="H60" s="239" t="s">
        <v>2</v>
      </c>
      <c r="I60" s="240" t="s">
        <v>3</v>
      </c>
      <c r="J60" s="36"/>
      <c r="K60" s="36" t="s">
        <v>144</v>
      </c>
      <c r="L60" s="239" t="s">
        <v>2</v>
      </c>
      <c r="M60" s="240" t="s">
        <v>3</v>
      </c>
      <c r="N60" s="36"/>
      <c r="O60" s="280" t="s">
        <v>144</v>
      </c>
      <c r="P60" s="284"/>
      <c r="Q60">
        <v>27</v>
      </c>
      <c r="R60" s="46">
        <f>COUNTIF($D$4:$D$33,27)</f>
        <v>1</v>
      </c>
      <c r="S60">
        <v>27</v>
      </c>
      <c r="T60" s="46">
        <f>COUNTIF($H$4:$H$33,27)</f>
        <v>2</v>
      </c>
      <c r="U60">
        <v>27</v>
      </c>
      <c r="V60" s="46">
        <f>COUNTIF($L$4:$L$33,27)</f>
        <v>0</v>
      </c>
    </row>
    <row r="61" spans="1:22" x14ac:dyDescent="0.25">
      <c r="A61" s="23">
        <v>6</v>
      </c>
      <c r="B61" s="14" t="s">
        <v>301</v>
      </c>
      <c r="C61" s="244">
        <v>50002</v>
      </c>
      <c r="D61" s="256">
        <v>15</v>
      </c>
      <c r="E61" s="236">
        <f t="shared" ref="E61" si="20">D61*100/32</f>
        <v>46.875</v>
      </c>
      <c r="F61" s="341">
        <v>3</v>
      </c>
      <c r="G61" s="326">
        <v>4</v>
      </c>
      <c r="H61" s="256">
        <v>16</v>
      </c>
      <c r="I61" s="238">
        <f t="shared" ref="I61" si="21">H61*100/38</f>
        <v>42.10526315789474</v>
      </c>
      <c r="J61" s="368">
        <v>3</v>
      </c>
      <c r="K61" s="364">
        <v>3</v>
      </c>
      <c r="L61" s="256">
        <v>8</v>
      </c>
      <c r="M61" s="238">
        <f t="shared" ref="M61" si="22">L61*100/20</f>
        <v>40</v>
      </c>
      <c r="N61" s="363">
        <v>3</v>
      </c>
      <c r="O61" s="364">
        <v>3</v>
      </c>
      <c r="P61" s="284"/>
      <c r="Q61">
        <v>28</v>
      </c>
      <c r="R61" s="46">
        <f>COUNTIF($D$4:$D$33,28)</f>
        <v>0</v>
      </c>
      <c r="S61">
        <v>28</v>
      </c>
      <c r="T61" s="46">
        <f>COUNTIF($H$4:$H$33,28)</f>
        <v>0</v>
      </c>
      <c r="U61">
        <v>28</v>
      </c>
      <c r="V61" s="46">
        <f>COUNTIF($L$4:$L$33,28)</f>
        <v>0</v>
      </c>
    </row>
    <row r="62" spans="1:22" ht="15.75" thickBot="1" x14ac:dyDescent="0.3">
      <c r="L62" s="284"/>
      <c r="M62" s="46"/>
      <c r="N62" s="285"/>
      <c r="O62" s="284"/>
      <c r="P62" s="284"/>
      <c r="Q62">
        <v>29</v>
      </c>
      <c r="R62" s="46">
        <f>COUNTIF($D$4:$D$33,29)</f>
        <v>1</v>
      </c>
      <c r="S62">
        <v>29</v>
      </c>
      <c r="T62" s="46">
        <f>COUNTIF($H$4:$H$33,29)</f>
        <v>0</v>
      </c>
      <c r="U62">
        <v>29</v>
      </c>
      <c r="V62" s="46">
        <f>COUNTIF($L$4:$L$33,29)</f>
        <v>0</v>
      </c>
    </row>
    <row r="63" spans="1:22" ht="15.75" thickBot="1" x14ac:dyDescent="0.3">
      <c r="A63" s="896"/>
      <c r="B63" s="897"/>
      <c r="C63" s="898"/>
      <c r="D63" s="902" t="s">
        <v>733</v>
      </c>
      <c r="E63" s="903"/>
      <c r="F63" s="903"/>
      <c r="G63" s="903"/>
      <c r="H63" s="902" t="s">
        <v>4</v>
      </c>
      <c r="I63" s="903"/>
      <c r="J63" s="903"/>
      <c r="K63" s="903"/>
      <c r="L63" s="902" t="s">
        <v>145</v>
      </c>
      <c r="M63" s="903"/>
      <c r="N63" s="903"/>
      <c r="O63" s="904"/>
      <c r="P63" s="284"/>
      <c r="Q63">
        <v>30</v>
      </c>
      <c r="R63" s="46">
        <f>COUNTIF($D$4:$D$33,30)</f>
        <v>0</v>
      </c>
      <c r="S63">
        <v>30</v>
      </c>
      <c r="T63" s="46">
        <f>COUNTIF($H$4:$H$33,30)</f>
        <v>1</v>
      </c>
      <c r="U63">
        <v>30</v>
      </c>
      <c r="V63" s="46">
        <f>COUNTIF($L$4:$L$33,30)</f>
        <v>0</v>
      </c>
    </row>
    <row r="64" spans="1:22" x14ac:dyDescent="0.25">
      <c r="A64" s="899"/>
      <c r="B64" s="900"/>
      <c r="C64" s="901"/>
      <c r="D64" s="239" t="s">
        <v>2</v>
      </c>
      <c r="E64" s="240" t="s">
        <v>3</v>
      </c>
      <c r="F64" s="36"/>
      <c r="G64" s="36" t="s">
        <v>144</v>
      </c>
      <c r="H64" s="239" t="s">
        <v>2</v>
      </c>
      <c r="I64" s="240" t="s">
        <v>3</v>
      </c>
      <c r="J64" s="36"/>
      <c r="K64" s="36" t="s">
        <v>144</v>
      </c>
      <c r="L64" s="239" t="s">
        <v>2</v>
      </c>
      <c r="M64" s="240" t="s">
        <v>3</v>
      </c>
      <c r="N64" s="36"/>
      <c r="O64" s="280" t="s">
        <v>144</v>
      </c>
      <c r="P64" s="284"/>
      <c r="Q64">
        <v>31</v>
      </c>
      <c r="R64" s="46">
        <f>COUNTIF($D$4:$D$33,31)</f>
        <v>0</v>
      </c>
      <c r="S64">
        <v>31</v>
      </c>
      <c r="T64" s="46">
        <f>COUNTIF($H$4:$H$33,31)</f>
        <v>0</v>
      </c>
      <c r="U64">
        <v>31</v>
      </c>
      <c r="V64" s="46">
        <f>COUNTIF($L$4:$L$33,31)</f>
        <v>0</v>
      </c>
    </row>
    <row r="65" spans="1:22" x14ac:dyDescent="0.25">
      <c r="A65" s="23">
        <v>7</v>
      </c>
      <c r="B65" s="14" t="s">
        <v>317</v>
      </c>
      <c r="C65" s="244">
        <v>50025</v>
      </c>
      <c r="D65" s="256">
        <v>18</v>
      </c>
      <c r="E65" s="236">
        <f t="shared" ref="E65" si="23">D65*100/32</f>
        <v>56.25</v>
      </c>
      <c r="F65" s="369">
        <v>4</v>
      </c>
      <c r="G65" s="364">
        <v>4</v>
      </c>
      <c r="H65" s="256">
        <v>19</v>
      </c>
      <c r="I65" s="238">
        <f t="shared" ref="I65" si="24">H65*100/38</f>
        <v>50</v>
      </c>
      <c r="J65" s="368">
        <v>3</v>
      </c>
      <c r="K65" s="364">
        <v>3</v>
      </c>
      <c r="L65" s="156">
        <v>5</v>
      </c>
      <c r="M65" s="238">
        <f t="shared" ref="M65" si="25">L65*100/20</f>
        <v>25</v>
      </c>
      <c r="N65" s="325">
        <v>2</v>
      </c>
      <c r="O65" s="326">
        <v>4</v>
      </c>
      <c r="P65" s="284"/>
      <c r="Q65">
        <v>32</v>
      </c>
      <c r="R65" s="46">
        <f>COUNTIF($D$4:$D$33,32)</f>
        <v>0</v>
      </c>
      <c r="S65">
        <v>32</v>
      </c>
      <c r="T65" s="46">
        <f>COUNTIF($H$4:$H$33,32)</f>
        <v>0</v>
      </c>
      <c r="U65">
        <v>32</v>
      </c>
      <c r="V65" s="46">
        <f>COUNTIF($L$4:$L$33,32)</f>
        <v>0</v>
      </c>
    </row>
    <row r="66" spans="1:22" ht="15.75" thickBot="1" x14ac:dyDescent="0.3">
      <c r="Q66">
        <v>33</v>
      </c>
      <c r="R66" s="46">
        <f>COUNTIF($D$4:$D$33,33)</f>
        <v>0</v>
      </c>
      <c r="S66">
        <v>33</v>
      </c>
      <c r="T66" s="46">
        <f>COUNTIF($H$4:$H$33,33)</f>
        <v>0</v>
      </c>
      <c r="U66">
        <v>33</v>
      </c>
      <c r="V66" s="46">
        <f>COUNTIF($L$4:$L$33,33)</f>
        <v>0</v>
      </c>
    </row>
    <row r="67" spans="1:22" ht="15.75" thickBot="1" x14ac:dyDescent="0.3">
      <c r="A67" s="896"/>
      <c r="B67" s="897"/>
      <c r="C67" s="898"/>
      <c r="D67" s="902" t="s">
        <v>733</v>
      </c>
      <c r="E67" s="903"/>
      <c r="F67" s="903"/>
      <c r="G67" s="903"/>
      <c r="H67" s="902" t="s">
        <v>4</v>
      </c>
      <c r="I67" s="903"/>
      <c r="J67" s="903"/>
      <c r="K67" s="903"/>
      <c r="L67" s="902" t="s">
        <v>145</v>
      </c>
      <c r="M67" s="903"/>
      <c r="N67" s="903"/>
      <c r="O67" s="904"/>
      <c r="Q67">
        <v>34</v>
      </c>
      <c r="R67" s="46">
        <f>COUNTIF($D$4:$D$33,34)</f>
        <v>0</v>
      </c>
      <c r="S67">
        <v>34</v>
      </c>
      <c r="T67" s="46">
        <f t="shared" ref="T67:T74" si="26">COUNTIF($H$4:$H$33,1)</f>
        <v>0</v>
      </c>
      <c r="U67">
        <v>34</v>
      </c>
      <c r="V67" s="46">
        <f t="shared" ref="V67:V74" si="27">COUNTIF($L$4:$L$33,1)</f>
        <v>0</v>
      </c>
    </row>
    <row r="68" spans="1:22" x14ac:dyDescent="0.25">
      <c r="A68" s="899"/>
      <c r="B68" s="900"/>
      <c r="C68" s="901"/>
      <c r="D68" s="239" t="s">
        <v>2</v>
      </c>
      <c r="E68" s="240" t="s">
        <v>3</v>
      </c>
      <c r="F68" s="36"/>
      <c r="G68" s="36" t="s">
        <v>144</v>
      </c>
      <c r="H68" s="239" t="s">
        <v>2</v>
      </c>
      <c r="I68" s="240" t="s">
        <v>3</v>
      </c>
      <c r="J68" s="36"/>
      <c r="K68" s="36" t="s">
        <v>144</v>
      </c>
      <c r="L68" s="239" t="s">
        <v>2</v>
      </c>
      <c r="M68" s="240" t="s">
        <v>3</v>
      </c>
      <c r="N68" s="36"/>
      <c r="O68" s="280" t="s">
        <v>144</v>
      </c>
      <c r="Q68">
        <v>35</v>
      </c>
      <c r="R68" s="46">
        <f>COUNTIF($D$4:$D$33,35)</f>
        <v>0</v>
      </c>
      <c r="S68">
        <v>35</v>
      </c>
      <c r="T68" s="46">
        <f t="shared" si="26"/>
        <v>0</v>
      </c>
      <c r="U68">
        <v>35</v>
      </c>
      <c r="V68" s="46">
        <f t="shared" si="27"/>
        <v>0</v>
      </c>
    </row>
    <row r="69" spans="1:22" x14ac:dyDescent="0.25">
      <c r="A69" s="23">
        <v>8</v>
      </c>
      <c r="B69" s="14" t="s">
        <v>318</v>
      </c>
      <c r="C69" s="244">
        <v>50026</v>
      </c>
      <c r="D69" s="256">
        <v>17</v>
      </c>
      <c r="E69" s="236">
        <f t="shared" ref="E69" si="28">D69*100/32</f>
        <v>53.125</v>
      </c>
      <c r="F69" s="341">
        <v>3</v>
      </c>
      <c r="G69" s="326">
        <v>4</v>
      </c>
      <c r="H69" s="156">
        <v>0</v>
      </c>
      <c r="I69" s="238">
        <f t="shared" ref="I69" si="29">H69*100/38</f>
        <v>0</v>
      </c>
      <c r="J69" s="296">
        <v>0</v>
      </c>
      <c r="K69" s="174">
        <v>4</v>
      </c>
      <c r="L69" s="256">
        <v>6</v>
      </c>
      <c r="M69" s="238">
        <f t="shared" ref="M69" si="30">L69*100/20</f>
        <v>30</v>
      </c>
      <c r="N69" s="348">
        <v>3</v>
      </c>
      <c r="O69" s="326">
        <v>4</v>
      </c>
      <c r="Q69">
        <v>36</v>
      </c>
      <c r="R69" s="46">
        <f>COUNTIF($D$4:$D$33,36)</f>
        <v>0</v>
      </c>
      <c r="S69">
        <v>36</v>
      </c>
      <c r="T69" s="46">
        <f t="shared" si="26"/>
        <v>0</v>
      </c>
      <c r="U69">
        <v>36</v>
      </c>
      <c r="V69" s="46">
        <f t="shared" si="27"/>
        <v>0</v>
      </c>
    </row>
    <row r="70" spans="1:22" ht="15.75" thickBot="1" x14ac:dyDescent="0.3">
      <c r="Q70">
        <v>37</v>
      </c>
      <c r="R70" s="46">
        <f>COUNTIF($D$4:$D$33,37)</f>
        <v>0</v>
      </c>
      <c r="S70">
        <v>37</v>
      </c>
      <c r="T70" s="46">
        <f t="shared" si="26"/>
        <v>0</v>
      </c>
      <c r="U70">
        <v>37</v>
      </c>
      <c r="V70" s="46">
        <f t="shared" si="27"/>
        <v>0</v>
      </c>
    </row>
    <row r="71" spans="1:22" ht="15.75" thickBot="1" x14ac:dyDescent="0.3">
      <c r="A71" s="896"/>
      <c r="B71" s="897"/>
      <c r="C71" s="898"/>
      <c r="D71" s="902" t="s">
        <v>733</v>
      </c>
      <c r="E71" s="903"/>
      <c r="F71" s="903"/>
      <c r="G71" s="903"/>
      <c r="H71" s="902" t="s">
        <v>4</v>
      </c>
      <c r="I71" s="903"/>
      <c r="J71" s="903"/>
      <c r="K71" s="903"/>
      <c r="L71" s="902" t="s">
        <v>145</v>
      </c>
      <c r="M71" s="903"/>
      <c r="N71" s="903"/>
      <c r="O71" s="904"/>
      <c r="Q71">
        <v>38</v>
      </c>
      <c r="R71" s="46">
        <f>COUNTIF($D$4:$D$33,38)</f>
        <v>0</v>
      </c>
      <c r="S71">
        <v>38</v>
      </c>
      <c r="T71" s="46">
        <f t="shared" si="26"/>
        <v>0</v>
      </c>
      <c r="U71">
        <v>38</v>
      </c>
      <c r="V71" s="46">
        <f t="shared" si="27"/>
        <v>0</v>
      </c>
    </row>
    <row r="72" spans="1:22" x14ac:dyDescent="0.25">
      <c r="A72" s="899"/>
      <c r="B72" s="900"/>
      <c r="C72" s="901"/>
      <c r="D72" s="239" t="s">
        <v>2</v>
      </c>
      <c r="E72" s="240" t="s">
        <v>3</v>
      </c>
      <c r="F72" s="36"/>
      <c r="G72" s="36" t="s">
        <v>144</v>
      </c>
      <c r="H72" s="239" t="s">
        <v>2</v>
      </c>
      <c r="I72" s="240" t="s">
        <v>3</v>
      </c>
      <c r="J72" s="36"/>
      <c r="K72" s="36" t="s">
        <v>144</v>
      </c>
      <c r="L72" s="239" t="s">
        <v>2</v>
      </c>
      <c r="M72" s="240" t="s">
        <v>3</v>
      </c>
      <c r="N72" s="36"/>
      <c r="O72" s="280" t="s">
        <v>144</v>
      </c>
      <c r="Q72">
        <v>39</v>
      </c>
      <c r="R72" s="46">
        <f>COUNTIF($D$4:$D$33,39)</f>
        <v>0</v>
      </c>
      <c r="S72">
        <v>39</v>
      </c>
      <c r="T72" s="46">
        <f t="shared" si="26"/>
        <v>0</v>
      </c>
      <c r="U72">
        <v>39</v>
      </c>
      <c r="V72" s="46">
        <f t="shared" si="27"/>
        <v>0</v>
      </c>
    </row>
    <row r="73" spans="1:22" x14ac:dyDescent="0.25">
      <c r="A73" s="23">
        <v>9</v>
      </c>
      <c r="B73" s="14" t="s">
        <v>319</v>
      </c>
      <c r="C73" s="244">
        <v>50027</v>
      </c>
      <c r="D73" s="256">
        <v>25</v>
      </c>
      <c r="E73" s="236">
        <f t="shared" ref="E73" si="31">D73*100/32</f>
        <v>78.125</v>
      </c>
      <c r="F73" s="341">
        <v>4</v>
      </c>
      <c r="G73" s="326">
        <v>5</v>
      </c>
      <c r="H73" s="256">
        <v>18</v>
      </c>
      <c r="I73" s="238">
        <f t="shared" ref="I73" si="32">H73*100/38</f>
        <v>47.368421052631582</v>
      </c>
      <c r="J73" s="346">
        <v>3</v>
      </c>
      <c r="K73" s="326">
        <v>5</v>
      </c>
      <c r="L73" s="256">
        <v>9</v>
      </c>
      <c r="M73" s="238">
        <f t="shared" ref="M73" si="33">L73*100/20</f>
        <v>45</v>
      </c>
      <c r="N73" s="348">
        <v>3</v>
      </c>
      <c r="O73" s="326">
        <v>5</v>
      </c>
      <c r="Q73">
        <v>40</v>
      </c>
      <c r="R73" s="46">
        <f>COUNTIF($D$4:$D$33,40)</f>
        <v>0</v>
      </c>
      <c r="S73">
        <v>40</v>
      </c>
      <c r="T73" s="46">
        <f t="shared" si="26"/>
        <v>0</v>
      </c>
      <c r="U73">
        <v>40</v>
      </c>
      <c r="V73" s="46">
        <f t="shared" si="27"/>
        <v>0</v>
      </c>
    </row>
    <row r="74" spans="1:22" ht="15.75" thickBot="1" x14ac:dyDescent="0.3">
      <c r="Q74">
        <v>41</v>
      </c>
      <c r="R74" s="46">
        <f>COUNTIF($D$4:$D$33,41)</f>
        <v>0</v>
      </c>
      <c r="S74">
        <v>41</v>
      </c>
      <c r="T74" s="46">
        <f t="shared" si="26"/>
        <v>0</v>
      </c>
      <c r="U74">
        <v>41</v>
      </c>
      <c r="V74" s="46">
        <f t="shared" si="27"/>
        <v>0</v>
      </c>
    </row>
    <row r="75" spans="1:22" ht="15.75" thickBot="1" x14ac:dyDescent="0.3">
      <c r="A75" s="896"/>
      <c r="B75" s="897"/>
      <c r="C75" s="898"/>
      <c r="D75" s="902" t="s">
        <v>733</v>
      </c>
      <c r="E75" s="903"/>
      <c r="F75" s="903"/>
      <c r="G75" s="903"/>
      <c r="H75" s="902" t="s">
        <v>4</v>
      </c>
      <c r="I75" s="903"/>
      <c r="J75" s="903"/>
      <c r="K75" s="903"/>
      <c r="L75" s="902" t="s">
        <v>145</v>
      </c>
      <c r="M75" s="903"/>
      <c r="N75" s="903"/>
      <c r="O75" s="904"/>
      <c r="R75">
        <f>SUM(R34:R74)</f>
        <v>22</v>
      </c>
      <c r="T75">
        <f>SUM(T34:T74)</f>
        <v>26</v>
      </c>
      <c r="V75">
        <f>SUM(V34:V74)</f>
        <v>22</v>
      </c>
    </row>
    <row r="76" spans="1:22" x14ac:dyDescent="0.25">
      <c r="A76" s="899"/>
      <c r="B76" s="900"/>
      <c r="C76" s="901"/>
      <c r="D76" s="239" t="s">
        <v>2</v>
      </c>
      <c r="E76" s="240" t="s">
        <v>3</v>
      </c>
      <c r="F76" s="36"/>
      <c r="G76" s="36" t="s">
        <v>144</v>
      </c>
      <c r="H76" s="239" t="s">
        <v>2</v>
      </c>
      <c r="I76" s="240" t="s">
        <v>3</v>
      </c>
      <c r="J76" s="36"/>
      <c r="K76" s="36" t="s">
        <v>144</v>
      </c>
      <c r="L76" s="239" t="s">
        <v>2</v>
      </c>
      <c r="M76" s="240" t="s">
        <v>3</v>
      </c>
      <c r="N76" s="36"/>
      <c r="O76" s="280" t="s">
        <v>144</v>
      </c>
    </row>
    <row r="77" spans="1:22" x14ac:dyDescent="0.25">
      <c r="A77" s="23">
        <v>10</v>
      </c>
      <c r="B77" s="14" t="s">
        <v>302</v>
      </c>
      <c r="C77" s="244">
        <v>50003</v>
      </c>
      <c r="D77" s="256">
        <v>25</v>
      </c>
      <c r="E77" s="236">
        <f t="shared" ref="E77" si="34">D77*100/32</f>
        <v>78.125</v>
      </c>
      <c r="F77" s="341">
        <v>4</v>
      </c>
      <c r="G77" s="326">
        <v>5</v>
      </c>
      <c r="H77" s="256">
        <v>30</v>
      </c>
      <c r="I77" s="238">
        <f t="shared" ref="I77" si="35">H77*100/38</f>
        <v>78.94736842105263</v>
      </c>
      <c r="J77" s="368">
        <v>4</v>
      </c>
      <c r="K77" s="364">
        <v>4</v>
      </c>
      <c r="L77" s="256">
        <v>16</v>
      </c>
      <c r="M77" s="238">
        <f t="shared" ref="M77" si="36">L77*100/20</f>
        <v>80</v>
      </c>
      <c r="N77" s="363">
        <v>5</v>
      </c>
      <c r="O77" s="364">
        <v>5</v>
      </c>
    </row>
    <row r="78" spans="1:22" ht="15.75" thickBot="1" x14ac:dyDescent="0.3"/>
    <row r="79" spans="1:22" ht="15.75" thickBot="1" x14ac:dyDescent="0.3">
      <c r="A79" s="896"/>
      <c r="B79" s="897"/>
      <c r="C79" s="898"/>
      <c r="D79" s="902" t="s">
        <v>733</v>
      </c>
      <c r="E79" s="903"/>
      <c r="F79" s="903"/>
      <c r="G79" s="903"/>
      <c r="H79" s="902" t="s">
        <v>4</v>
      </c>
      <c r="I79" s="903"/>
      <c r="J79" s="903"/>
      <c r="K79" s="903"/>
      <c r="L79" s="902" t="s">
        <v>145</v>
      </c>
      <c r="M79" s="903"/>
      <c r="N79" s="903"/>
      <c r="O79" s="904"/>
    </row>
    <row r="80" spans="1:22" x14ac:dyDescent="0.25">
      <c r="A80" s="899"/>
      <c r="B80" s="900"/>
      <c r="C80" s="901"/>
      <c r="D80" s="239" t="s">
        <v>2</v>
      </c>
      <c r="E80" s="240" t="s">
        <v>3</v>
      </c>
      <c r="F80" s="36"/>
      <c r="G80" s="36" t="s">
        <v>144</v>
      </c>
      <c r="H80" s="239" t="s">
        <v>2</v>
      </c>
      <c r="I80" s="240" t="s">
        <v>3</v>
      </c>
      <c r="J80" s="36"/>
      <c r="K80" s="36" t="s">
        <v>144</v>
      </c>
      <c r="L80" s="239" t="s">
        <v>2</v>
      </c>
      <c r="M80" s="240" t="s">
        <v>3</v>
      </c>
      <c r="N80" s="36"/>
      <c r="O80" s="280" t="s">
        <v>144</v>
      </c>
    </row>
    <row r="81" spans="1:15" x14ac:dyDescent="0.25">
      <c r="A81" s="23">
        <v>11</v>
      </c>
      <c r="B81" s="14" t="s">
        <v>320</v>
      </c>
      <c r="C81" s="244">
        <v>50028</v>
      </c>
      <c r="D81" s="256">
        <v>19</v>
      </c>
      <c r="E81" s="236">
        <f t="shared" ref="E81" si="37">D81*100/32</f>
        <v>59.375</v>
      </c>
      <c r="F81" s="341">
        <v>4</v>
      </c>
      <c r="G81" s="326">
        <v>3</v>
      </c>
      <c r="H81" s="156">
        <v>12</v>
      </c>
      <c r="I81" s="238">
        <f t="shared" ref="I81" si="38">H81*100/38</f>
        <v>31.578947368421051</v>
      </c>
      <c r="J81" s="156">
        <v>2</v>
      </c>
      <c r="K81" s="174">
        <v>3</v>
      </c>
      <c r="L81" s="256">
        <v>8</v>
      </c>
      <c r="M81" s="238">
        <f t="shared" ref="M81" si="39">L81*100/20</f>
        <v>40</v>
      </c>
      <c r="N81" s="363">
        <v>3</v>
      </c>
      <c r="O81" s="364">
        <v>3</v>
      </c>
    </row>
    <row r="82" spans="1:15" ht="15.75" thickBot="1" x14ac:dyDescent="0.3"/>
    <row r="83" spans="1:15" ht="15.75" thickBot="1" x14ac:dyDescent="0.3">
      <c r="A83" s="896"/>
      <c r="B83" s="897"/>
      <c r="C83" s="898"/>
      <c r="D83" s="902" t="s">
        <v>733</v>
      </c>
      <c r="E83" s="903"/>
      <c r="F83" s="903"/>
      <c r="G83" s="903"/>
      <c r="H83" s="902" t="s">
        <v>4</v>
      </c>
      <c r="I83" s="903"/>
      <c r="J83" s="903"/>
      <c r="K83" s="903"/>
      <c r="L83" s="902" t="s">
        <v>145</v>
      </c>
      <c r="M83" s="903"/>
      <c r="N83" s="903"/>
      <c r="O83" s="904"/>
    </row>
    <row r="84" spans="1:15" x14ac:dyDescent="0.25">
      <c r="A84" s="899"/>
      <c r="B84" s="900"/>
      <c r="C84" s="901"/>
      <c r="D84" s="239" t="s">
        <v>2</v>
      </c>
      <c r="E84" s="240" t="s">
        <v>3</v>
      </c>
      <c r="F84" s="36"/>
      <c r="G84" s="36" t="s">
        <v>144</v>
      </c>
      <c r="H84" s="239" t="s">
        <v>2</v>
      </c>
      <c r="I84" s="240" t="s">
        <v>3</v>
      </c>
      <c r="J84" s="36"/>
      <c r="K84" s="36" t="s">
        <v>144</v>
      </c>
      <c r="L84" s="239" t="s">
        <v>2</v>
      </c>
      <c r="M84" s="240" t="s">
        <v>3</v>
      </c>
      <c r="N84" s="36"/>
      <c r="O84" s="280" t="s">
        <v>144</v>
      </c>
    </row>
    <row r="85" spans="1:15" x14ac:dyDescent="0.25">
      <c r="A85" s="23">
        <v>12</v>
      </c>
      <c r="B85" s="14" t="s">
        <v>321</v>
      </c>
      <c r="C85" s="244">
        <v>50029</v>
      </c>
      <c r="D85" s="256">
        <v>9</v>
      </c>
      <c r="E85" s="236">
        <f t="shared" ref="E85" si="40">D85*100/32</f>
        <v>28.125</v>
      </c>
      <c r="F85" s="369">
        <v>3</v>
      </c>
      <c r="G85" s="364">
        <v>3</v>
      </c>
      <c r="H85" s="156">
        <v>5</v>
      </c>
      <c r="I85" s="238">
        <f t="shared" ref="I85" si="41">H85*100/38</f>
        <v>13.157894736842104</v>
      </c>
      <c r="J85" s="156">
        <v>2</v>
      </c>
      <c r="K85" s="174">
        <v>3</v>
      </c>
      <c r="L85" s="156">
        <v>5</v>
      </c>
      <c r="M85" s="238">
        <f t="shared" ref="M85" si="42">L85*100/20</f>
        <v>25</v>
      </c>
      <c r="N85" s="325">
        <v>2</v>
      </c>
      <c r="O85" s="326">
        <v>3</v>
      </c>
    </row>
    <row r="86" spans="1:15" ht="15.75" thickBot="1" x14ac:dyDescent="0.3"/>
    <row r="87" spans="1:15" ht="15.75" thickBot="1" x14ac:dyDescent="0.3">
      <c r="A87" s="896"/>
      <c r="B87" s="897"/>
      <c r="C87" s="898"/>
      <c r="D87" s="902" t="s">
        <v>733</v>
      </c>
      <c r="E87" s="903"/>
      <c r="F87" s="903"/>
      <c r="G87" s="903"/>
      <c r="H87" s="902" t="s">
        <v>4</v>
      </c>
      <c r="I87" s="903"/>
      <c r="J87" s="903"/>
      <c r="K87" s="903"/>
      <c r="L87" s="902" t="s">
        <v>145</v>
      </c>
      <c r="M87" s="903"/>
      <c r="N87" s="903"/>
      <c r="O87" s="904"/>
    </row>
    <row r="88" spans="1:15" x14ac:dyDescent="0.25">
      <c r="A88" s="899"/>
      <c r="B88" s="900"/>
      <c r="C88" s="901"/>
      <c r="D88" s="239" t="s">
        <v>2</v>
      </c>
      <c r="E88" s="240" t="s">
        <v>3</v>
      </c>
      <c r="F88" s="36"/>
      <c r="G88" s="36" t="s">
        <v>144</v>
      </c>
      <c r="H88" s="239" t="s">
        <v>2</v>
      </c>
      <c r="I88" s="240" t="s">
        <v>3</v>
      </c>
      <c r="J88" s="36"/>
      <c r="K88" s="36" t="s">
        <v>144</v>
      </c>
      <c r="L88" s="239" t="s">
        <v>2</v>
      </c>
      <c r="M88" s="240" t="s">
        <v>3</v>
      </c>
      <c r="N88" s="36"/>
      <c r="O88" s="280" t="s">
        <v>144</v>
      </c>
    </row>
    <row r="89" spans="1:15" x14ac:dyDescent="0.25">
      <c r="A89" s="23">
        <v>13</v>
      </c>
      <c r="B89" s="14" t="s">
        <v>322</v>
      </c>
      <c r="C89" s="244">
        <v>50030</v>
      </c>
      <c r="D89" s="256">
        <v>22</v>
      </c>
      <c r="E89" s="236">
        <f t="shared" ref="E89" si="43">D89*100/32</f>
        <v>68.75</v>
      </c>
      <c r="F89" s="341">
        <v>4</v>
      </c>
      <c r="G89" s="326">
        <v>3</v>
      </c>
      <c r="H89" s="256">
        <v>20</v>
      </c>
      <c r="I89" s="238">
        <f t="shared" ref="I89" si="44">H89*100/38</f>
        <v>52.631578947368418</v>
      </c>
      <c r="J89" s="368">
        <v>3</v>
      </c>
      <c r="K89" s="364">
        <v>3</v>
      </c>
      <c r="L89" s="156">
        <v>5</v>
      </c>
      <c r="M89" s="238">
        <f t="shared" ref="M89" si="45">L89*100/20</f>
        <v>25</v>
      </c>
      <c r="N89" s="325">
        <v>2</v>
      </c>
      <c r="O89" s="326">
        <v>3</v>
      </c>
    </row>
    <row r="90" spans="1:15" ht="15.75" thickBot="1" x14ac:dyDescent="0.3"/>
    <row r="91" spans="1:15" ht="15.75" thickBot="1" x14ac:dyDescent="0.3">
      <c r="A91" s="896"/>
      <c r="B91" s="897"/>
      <c r="C91" s="898"/>
      <c r="D91" s="902" t="s">
        <v>733</v>
      </c>
      <c r="E91" s="903"/>
      <c r="F91" s="903"/>
      <c r="G91" s="903"/>
      <c r="H91" s="902" t="s">
        <v>4</v>
      </c>
      <c r="I91" s="903"/>
      <c r="J91" s="903"/>
      <c r="K91" s="903"/>
      <c r="L91" s="902" t="s">
        <v>145</v>
      </c>
      <c r="M91" s="903"/>
      <c r="N91" s="903"/>
      <c r="O91" s="904"/>
    </row>
    <row r="92" spans="1:15" x14ac:dyDescent="0.25">
      <c r="A92" s="899"/>
      <c r="B92" s="900"/>
      <c r="C92" s="901"/>
      <c r="D92" s="239" t="s">
        <v>2</v>
      </c>
      <c r="E92" s="240" t="s">
        <v>3</v>
      </c>
      <c r="F92" s="36"/>
      <c r="G92" s="36" t="s">
        <v>144</v>
      </c>
      <c r="H92" s="239" t="s">
        <v>2</v>
      </c>
      <c r="I92" s="240" t="s">
        <v>3</v>
      </c>
      <c r="J92" s="36"/>
      <c r="K92" s="36" t="s">
        <v>144</v>
      </c>
      <c r="L92" s="239" t="s">
        <v>2</v>
      </c>
      <c r="M92" s="240" t="s">
        <v>3</v>
      </c>
      <c r="N92" s="36"/>
      <c r="O92" s="280" t="s">
        <v>144</v>
      </c>
    </row>
    <row r="93" spans="1:15" x14ac:dyDescent="0.25">
      <c r="A93" s="23">
        <v>14</v>
      </c>
      <c r="B93" s="14" t="s">
        <v>323</v>
      </c>
      <c r="C93" s="244">
        <v>50031</v>
      </c>
      <c r="D93" s="256">
        <v>22</v>
      </c>
      <c r="E93" s="236">
        <f t="shared" ref="E93" si="46">D93*100/32</f>
        <v>68.75</v>
      </c>
      <c r="F93" s="341">
        <v>4</v>
      </c>
      <c r="G93" s="326">
        <v>5</v>
      </c>
      <c r="H93" s="256">
        <v>17</v>
      </c>
      <c r="I93" s="238">
        <f t="shared" ref="I93" si="47">H93*100/38</f>
        <v>44.736842105263158</v>
      </c>
      <c r="J93" s="368">
        <v>3</v>
      </c>
      <c r="K93" s="364">
        <v>3</v>
      </c>
      <c r="L93" s="256">
        <v>7</v>
      </c>
      <c r="M93" s="238">
        <f t="shared" ref="M93" si="48">L93*100/20</f>
        <v>35</v>
      </c>
      <c r="N93" s="363">
        <v>3</v>
      </c>
      <c r="O93" s="364">
        <v>3</v>
      </c>
    </row>
    <row r="94" spans="1:15" ht="15.75" thickBot="1" x14ac:dyDescent="0.3"/>
    <row r="95" spans="1:15" ht="15.75" thickBot="1" x14ac:dyDescent="0.3">
      <c r="A95" s="896"/>
      <c r="B95" s="897"/>
      <c r="C95" s="898"/>
      <c r="D95" s="902" t="s">
        <v>733</v>
      </c>
      <c r="E95" s="903"/>
      <c r="F95" s="903"/>
      <c r="G95" s="903"/>
      <c r="H95" s="902" t="s">
        <v>4</v>
      </c>
      <c r="I95" s="903"/>
      <c r="J95" s="903"/>
      <c r="K95" s="903"/>
      <c r="L95" s="902" t="s">
        <v>145</v>
      </c>
      <c r="M95" s="903"/>
      <c r="N95" s="903"/>
      <c r="O95" s="904"/>
    </row>
    <row r="96" spans="1:15" x14ac:dyDescent="0.25">
      <c r="A96" s="899"/>
      <c r="B96" s="900"/>
      <c r="C96" s="901"/>
      <c r="D96" s="239" t="s">
        <v>2</v>
      </c>
      <c r="E96" s="240" t="s">
        <v>3</v>
      </c>
      <c r="F96" s="36"/>
      <c r="G96" s="36" t="s">
        <v>144</v>
      </c>
      <c r="H96" s="239" t="s">
        <v>2</v>
      </c>
      <c r="I96" s="240" t="s">
        <v>3</v>
      </c>
      <c r="J96" s="36"/>
      <c r="K96" s="36" t="s">
        <v>144</v>
      </c>
      <c r="L96" s="239" t="s">
        <v>2</v>
      </c>
      <c r="M96" s="240" t="s">
        <v>3</v>
      </c>
      <c r="N96" s="36"/>
      <c r="O96" s="280" t="s">
        <v>144</v>
      </c>
    </row>
    <row r="97" spans="1:15" x14ac:dyDescent="0.25">
      <c r="A97" s="23">
        <v>15</v>
      </c>
      <c r="B97" s="392" t="s">
        <v>324</v>
      </c>
      <c r="C97" s="244">
        <v>50032</v>
      </c>
      <c r="D97" s="156">
        <v>2</v>
      </c>
      <c r="E97" s="236">
        <f t="shared" ref="E97" si="49">D97*100/32</f>
        <v>6.25</v>
      </c>
      <c r="F97" s="342">
        <v>2</v>
      </c>
      <c r="G97" s="326">
        <v>3</v>
      </c>
      <c r="H97" s="156">
        <v>2</v>
      </c>
      <c r="I97" s="238">
        <f t="shared" ref="I97" si="50">H97*100/38</f>
        <v>5.2631578947368425</v>
      </c>
      <c r="J97" s="156">
        <v>2</v>
      </c>
      <c r="K97" s="174">
        <v>3</v>
      </c>
      <c r="L97" s="156">
        <v>3</v>
      </c>
      <c r="M97" s="238">
        <f t="shared" ref="M97" si="51">L97*100/20</f>
        <v>15</v>
      </c>
      <c r="N97" s="325">
        <v>2</v>
      </c>
      <c r="O97" s="326">
        <v>3</v>
      </c>
    </row>
    <row r="98" spans="1:15" ht="15.75" thickBot="1" x14ac:dyDescent="0.3"/>
    <row r="99" spans="1:15" ht="15.75" thickBot="1" x14ac:dyDescent="0.3">
      <c r="A99" s="896"/>
      <c r="B99" s="897"/>
      <c r="C99" s="898"/>
      <c r="D99" s="902" t="s">
        <v>733</v>
      </c>
      <c r="E99" s="903"/>
      <c r="F99" s="903"/>
      <c r="G99" s="903"/>
      <c r="H99" s="902" t="s">
        <v>4</v>
      </c>
      <c r="I99" s="903"/>
      <c r="J99" s="903"/>
      <c r="K99" s="903"/>
      <c r="L99" s="902" t="s">
        <v>145</v>
      </c>
      <c r="M99" s="903"/>
      <c r="N99" s="903"/>
      <c r="O99" s="904"/>
    </row>
    <row r="100" spans="1:15" x14ac:dyDescent="0.25">
      <c r="A100" s="899"/>
      <c r="B100" s="900"/>
      <c r="C100" s="901"/>
      <c r="D100" s="239" t="s">
        <v>2</v>
      </c>
      <c r="E100" s="240" t="s">
        <v>3</v>
      </c>
      <c r="F100" s="36"/>
      <c r="G100" s="36" t="s">
        <v>144</v>
      </c>
      <c r="H100" s="239" t="s">
        <v>2</v>
      </c>
      <c r="I100" s="240" t="s">
        <v>3</v>
      </c>
      <c r="J100" s="36"/>
      <c r="K100" s="36" t="s">
        <v>144</v>
      </c>
      <c r="L100" s="239" t="s">
        <v>2</v>
      </c>
      <c r="M100" s="240" t="s">
        <v>3</v>
      </c>
      <c r="N100" s="36"/>
      <c r="O100" s="280" t="s">
        <v>144</v>
      </c>
    </row>
    <row r="101" spans="1:15" x14ac:dyDescent="0.25">
      <c r="A101" s="23">
        <v>16</v>
      </c>
      <c r="B101" s="14" t="s">
        <v>303</v>
      </c>
      <c r="C101" s="244">
        <v>50004</v>
      </c>
      <c r="D101" s="256">
        <v>23</v>
      </c>
      <c r="E101" s="236">
        <f t="shared" ref="E101" si="52">D101*100/32</f>
        <v>71.875</v>
      </c>
      <c r="F101" s="369">
        <v>4</v>
      </c>
      <c r="G101" s="364">
        <v>4</v>
      </c>
      <c r="H101" s="256">
        <v>25</v>
      </c>
      <c r="I101" s="238">
        <f t="shared" ref="I101" si="53">H101*100/38</f>
        <v>65.78947368421052</v>
      </c>
      <c r="J101" s="368">
        <v>4</v>
      </c>
      <c r="K101" s="364">
        <v>4</v>
      </c>
      <c r="L101" s="256">
        <v>11</v>
      </c>
      <c r="M101" s="238">
        <f t="shared" ref="M101" si="54">L101*100/20</f>
        <v>55</v>
      </c>
      <c r="N101" s="363">
        <v>4</v>
      </c>
      <c r="O101" s="364">
        <v>4</v>
      </c>
    </row>
    <row r="102" spans="1:15" ht="15.75" thickBot="1" x14ac:dyDescent="0.3"/>
    <row r="103" spans="1:15" ht="15.75" thickBot="1" x14ac:dyDescent="0.3">
      <c r="A103" s="896"/>
      <c r="B103" s="897"/>
      <c r="C103" s="898"/>
      <c r="D103" s="902" t="s">
        <v>733</v>
      </c>
      <c r="E103" s="903"/>
      <c r="F103" s="903"/>
      <c r="G103" s="903"/>
      <c r="H103" s="902" t="s">
        <v>4</v>
      </c>
      <c r="I103" s="903"/>
      <c r="J103" s="903"/>
      <c r="K103" s="903"/>
      <c r="L103" s="902" t="s">
        <v>145</v>
      </c>
      <c r="M103" s="903"/>
      <c r="N103" s="903"/>
      <c r="O103" s="904"/>
    </row>
    <row r="104" spans="1:15" x14ac:dyDescent="0.25">
      <c r="A104" s="899"/>
      <c r="B104" s="900"/>
      <c r="C104" s="901"/>
      <c r="D104" s="239" t="s">
        <v>2</v>
      </c>
      <c r="E104" s="240" t="s">
        <v>3</v>
      </c>
      <c r="F104" s="36"/>
      <c r="G104" s="36" t="s">
        <v>144</v>
      </c>
      <c r="H104" s="239" t="s">
        <v>2</v>
      </c>
      <c r="I104" s="240" t="s">
        <v>3</v>
      </c>
      <c r="J104" s="36"/>
      <c r="K104" s="36" t="s">
        <v>144</v>
      </c>
      <c r="L104" s="239" t="s">
        <v>2</v>
      </c>
      <c r="M104" s="240" t="s">
        <v>3</v>
      </c>
      <c r="N104" s="36"/>
      <c r="O104" s="280" t="s">
        <v>144</v>
      </c>
    </row>
    <row r="105" spans="1:15" ht="15.75" thickBot="1" x14ac:dyDescent="0.3">
      <c r="A105" s="23">
        <v>17</v>
      </c>
      <c r="B105" s="142" t="s">
        <v>325</v>
      </c>
      <c r="C105" s="245">
        <v>50033</v>
      </c>
      <c r="D105" s="256">
        <v>10</v>
      </c>
      <c r="E105" s="236">
        <f t="shared" ref="E105" si="55">D105*100/32</f>
        <v>31.25</v>
      </c>
      <c r="F105" s="369">
        <v>3</v>
      </c>
      <c r="G105" s="364">
        <v>3</v>
      </c>
      <c r="H105" s="156">
        <v>0</v>
      </c>
      <c r="I105" s="238">
        <f t="shared" ref="I105" si="56">H105*100/38</f>
        <v>0</v>
      </c>
      <c r="J105" s="296">
        <v>0</v>
      </c>
      <c r="K105" s="174">
        <v>3</v>
      </c>
      <c r="L105" s="256">
        <v>7</v>
      </c>
      <c r="M105" s="238">
        <f t="shared" ref="M105" si="57">L105*100/20</f>
        <v>35</v>
      </c>
      <c r="N105" s="363">
        <v>3</v>
      </c>
      <c r="O105" s="364">
        <v>3</v>
      </c>
    </row>
    <row r="106" spans="1:15" ht="15.75" thickBot="1" x14ac:dyDescent="0.3"/>
    <row r="107" spans="1:15" ht="15.75" thickBot="1" x14ac:dyDescent="0.3">
      <c r="A107" s="896"/>
      <c r="B107" s="897"/>
      <c r="C107" s="898"/>
      <c r="D107" s="902" t="s">
        <v>733</v>
      </c>
      <c r="E107" s="903"/>
      <c r="F107" s="903"/>
      <c r="G107" s="903"/>
      <c r="H107" s="902" t="s">
        <v>4</v>
      </c>
      <c r="I107" s="903"/>
      <c r="J107" s="903"/>
      <c r="K107" s="903"/>
      <c r="L107" s="902" t="s">
        <v>145</v>
      </c>
      <c r="M107" s="903"/>
      <c r="N107" s="903"/>
      <c r="O107" s="904"/>
    </row>
    <row r="108" spans="1:15" ht="15.75" thickBot="1" x14ac:dyDescent="0.3">
      <c r="A108" s="899"/>
      <c r="B108" s="900"/>
      <c r="C108" s="901"/>
      <c r="D108" s="239" t="s">
        <v>2</v>
      </c>
      <c r="E108" s="240" t="s">
        <v>3</v>
      </c>
      <c r="F108" s="36"/>
      <c r="G108" s="36" t="s">
        <v>144</v>
      </c>
      <c r="H108" s="239" t="s">
        <v>2</v>
      </c>
      <c r="I108" s="240" t="s">
        <v>3</v>
      </c>
      <c r="J108" s="36"/>
      <c r="K108" s="36" t="s">
        <v>144</v>
      </c>
      <c r="L108" s="239" t="s">
        <v>2</v>
      </c>
      <c r="M108" s="240" t="s">
        <v>3</v>
      </c>
      <c r="N108" s="36"/>
      <c r="O108" s="280" t="s">
        <v>144</v>
      </c>
    </row>
    <row r="109" spans="1:15" x14ac:dyDescent="0.25">
      <c r="A109" s="23">
        <v>18</v>
      </c>
      <c r="B109" s="44" t="s">
        <v>304</v>
      </c>
      <c r="C109" s="243">
        <v>50005</v>
      </c>
      <c r="D109" s="256">
        <v>20</v>
      </c>
      <c r="E109" s="236">
        <f t="shared" ref="E109" si="58">D109*100/32</f>
        <v>62.5</v>
      </c>
      <c r="F109" s="341">
        <v>4</v>
      </c>
      <c r="G109" s="326">
        <v>5</v>
      </c>
      <c r="H109" s="256">
        <v>30</v>
      </c>
      <c r="I109" s="238">
        <f t="shared" ref="I109" si="59">H109*100/38</f>
        <v>78.94736842105263</v>
      </c>
      <c r="J109" s="368">
        <v>4</v>
      </c>
      <c r="K109" s="364">
        <v>4</v>
      </c>
      <c r="L109" s="256">
        <v>11</v>
      </c>
      <c r="M109" s="238">
        <f t="shared" ref="M109" si="60">L109*100/20</f>
        <v>55</v>
      </c>
      <c r="N109" s="363">
        <v>4</v>
      </c>
      <c r="O109" s="364">
        <v>4</v>
      </c>
    </row>
    <row r="110" spans="1:15" ht="15.75" thickBot="1" x14ac:dyDescent="0.3"/>
    <row r="111" spans="1:15" ht="15.75" thickBot="1" x14ac:dyDescent="0.3">
      <c r="A111" s="896"/>
      <c r="B111" s="897"/>
      <c r="C111" s="898"/>
      <c r="D111" s="902" t="s">
        <v>733</v>
      </c>
      <c r="E111" s="903"/>
      <c r="F111" s="903"/>
      <c r="G111" s="903"/>
      <c r="H111" s="902" t="s">
        <v>4</v>
      </c>
      <c r="I111" s="903"/>
      <c r="J111" s="903"/>
      <c r="K111" s="903"/>
      <c r="L111" s="902" t="s">
        <v>145</v>
      </c>
      <c r="M111" s="903"/>
      <c r="N111" s="903"/>
      <c r="O111" s="904"/>
    </row>
    <row r="112" spans="1:15" x14ac:dyDescent="0.25">
      <c r="A112" s="899"/>
      <c r="B112" s="900"/>
      <c r="C112" s="901"/>
      <c r="D112" s="239" t="s">
        <v>2</v>
      </c>
      <c r="E112" s="240" t="s">
        <v>3</v>
      </c>
      <c r="F112" s="36"/>
      <c r="G112" s="36" t="s">
        <v>144</v>
      </c>
      <c r="H112" s="239" t="s">
        <v>2</v>
      </c>
      <c r="I112" s="240" t="s">
        <v>3</v>
      </c>
      <c r="J112" s="36"/>
      <c r="K112" s="36" t="s">
        <v>144</v>
      </c>
      <c r="L112" s="239" t="s">
        <v>2</v>
      </c>
      <c r="M112" s="240" t="s">
        <v>3</v>
      </c>
      <c r="N112" s="36"/>
      <c r="O112" s="280" t="s">
        <v>144</v>
      </c>
    </row>
    <row r="113" spans="1:15" x14ac:dyDescent="0.25">
      <c r="A113" s="23">
        <v>19</v>
      </c>
      <c r="B113" s="14" t="s">
        <v>305</v>
      </c>
      <c r="C113" s="244">
        <v>50006</v>
      </c>
      <c r="D113" s="256">
        <v>17</v>
      </c>
      <c r="E113" s="236">
        <f t="shared" ref="E113" si="61">D113*100/32</f>
        <v>53.125</v>
      </c>
      <c r="F113" s="341">
        <v>3</v>
      </c>
      <c r="G113" s="326">
        <v>4</v>
      </c>
      <c r="H113" s="256">
        <v>17</v>
      </c>
      <c r="I113" s="238">
        <f t="shared" ref="I113" si="62">H113*100/38</f>
        <v>44.736842105263158</v>
      </c>
      <c r="J113" s="368">
        <v>3</v>
      </c>
      <c r="K113" s="364">
        <v>3</v>
      </c>
      <c r="L113" s="256">
        <v>12</v>
      </c>
      <c r="M113" s="238">
        <f t="shared" ref="M113" si="63">L113*100/20</f>
        <v>60</v>
      </c>
      <c r="N113" s="363">
        <v>4</v>
      </c>
      <c r="O113" s="364">
        <v>4</v>
      </c>
    </row>
    <row r="114" spans="1:15" ht="15.75" thickBot="1" x14ac:dyDescent="0.3"/>
    <row r="115" spans="1:15" ht="15.75" thickBot="1" x14ac:dyDescent="0.3">
      <c r="A115" s="896"/>
      <c r="B115" s="897"/>
      <c r="C115" s="898"/>
      <c r="D115" s="902" t="s">
        <v>733</v>
      </c>
      <c r="E115" s="903"/>
      <c r="F115" s="903"/>
      <c r="G115" s="903"/>
      <c r="H115" s="902" t="s">
        <v>4</v>
      </c>
      <c r="I115" s="903"/>
      <c r="J115" s="903"/>
      <c r="K115" s="903"/>
      <c r="L115" s="902" t="s">
        <v>145</v>
      </c>
      <c r="M115" s="903"/>
      <c r="N115" s="903"/>
      <c r="O115" s="904"/>
    </row>
    <row r="116" spans="1:15" x14ac:dyDescent="0.25">
      <c r="A116" s="899"/>
      <c r="B116" s="900"/>
      <c r="C116" s="901"/>
      <c r="D116" s="239" t="s">
        <v>2</v>
      </c>
      <c r="E116" s="240" t="s">
        <v>3</v>
      </c>
      <c r="F116" s="36"/>
      <c r="G116" s="36" t="s">
        <v>144</v>
      </c>
      <c r="H116" s="239" t="s">
        <v>2</v>
      </c>
      <c r="I116" s="240" t="s">
        <v>3</v>
      </c>
      <c r="J116" s="36"/>
      <c r="K116" s="36" t="s">
        <v>144</v>
      </c>
      <c r="L116" s="239" t="s">
        <v>2</v>
      </c>
      <c r="M116" s="240" t="s">
        <v>3</v>
      </c>
      <c r="N116" s="36"/>
      <c r="O116" s="280" t="s">
        <v>144</v>
      </c>
    </row>
    <row r="117" spans="1:15" x14ac:dyDescent="0.25">
      <c r="A117" s="23">
        <v>20</v>
      </c>
      <c r="B117" s="14" t="s">
        <v>326</v>
      </c>
      <c r="C117" s="244">
        <v>50034</v>
      </c>
      <c r="D117" s="256">
        <v>20</v>
      </c>
      <c r="E117" s="236">
        <f t="shared" ref="E117" si="64">D117*100/32</f>
        <v>62.5</v>
      </c>
      <c r="F117" s="341">
        <v>4</v>
      </c>
      <c r="G117" s="326">
        <v>5</v>
      </c>
      <c r="H117" s="256">
        <v>19</v>
      </c>
      <c r="I117" s="238">
        <f t="shared" ref="I117" si="65">H117*100/38</f>
        <v>50</v>
      </c>
      <c r="J117" s="346">
        <v>3</v>
      </c>
      <c r="K117" s="326">
        <v>4</v>
      </c>
      <c r="L117" s="156">
        <v>0</v>
      </c>
      <c r="M117" s="238">
        <f t="shared" ref="M117" si="66">L117*100/20</f>
        <v>0</v>
      </c>
      <c r="N117" s="325">
        <v>0</v>
      </c>
      <c r="O117" s="326">
        <v>4</v>
      </c>
    </row>
    <row r="118" spans="1:15" ht="15.75" thickBot="1" x14ac:dyDescent="0.3"/>
    <row r="119" spans="1:15" ht="15.75" thickBot="1" x14ac:dyDescent="0.3">
      <c r="A119" s="896"/>
      <c r="B119" s="897"/>
      <c r="C119" s="898"/>
      <c r="D119" s="902" t="s">
        <v>733</v>
      </c>
      <c r="E119" s="903"/>
      <c r="F119" s="903"/>
      <c r="G119" s="903"/>
      <c r="H119" s="902" t="s">
        <v>4</v>
      </c>
      <c r="I119" s="903"/>
      <c r="J119" s="903"/>
      <c r="K119" s="903"/>
      <c r="L119" s="902" t="s">
        <v>145</v>
      </c>
      <c r="M119" s="903"/>
      <c r="N119" s="903"/>
      <c r="O119" s="904"/>
    </row>
    <row r="120" spans="1:15" x14ac:dyDescent="0.25">
      <c r="A120" s="899"/>
      <c r="B120" s="900"/>
      <c r="C120" s="901"/>
      <c r="D120" s="239" t="s">
        <v>2</v>
      </c>
      <c r="E120" s="240" t="s">
        <v>3</v>
      </c>
      <c r="F120" s="36"/>
      <c r="G120" s="36" t="s">
        <v>144</v>
      </c>
      <c r="H120" s="239" t="s">
        <v>2</v>
      </c>
      <c r="I120" s="240" t="s">
        <v>3</v>
      </c>
      <c r="J120" s="36"/>
      <c r="K120" s="36" t="s">
        <v>144</v>
      </c>
      <c r="L120" s="239" t="s">
        <v>2</v>
      </c>
      <c r="M120" s="240" t="s">
        <v>3</v>
      </c>
      <c r="N120" s="36"/>
      <c r="O120" s="280" t="s">
        <v>144</v>
      </c>
    </row>
    <row r="121" spans="1:15" x14ac:dyDescent="0.25">
      <c r="A121" s="23">
        <v>21</v>
      </c>
      <c r="B121" s="14" t="s">
        <v>306</v>
      </c>
      <c r="C121" s="244">
        <v>50007</v>
      </c>
      <c r="D121" s="256">
        <v>16</v>
      </c>
      <c r="E121" s="236">
        <f t="shared" ref="E121" si="67">D121*100/32</f>
        <v>50</v>
      </c>
      <c r="F121" s="341">
        <v>3</v>
      </c>
      <c r="G121" s="326">
        <v>4</v>
      </c>
      <c r="H121" s="156">
        <v>0</v>
      </c>
      <c r="I121" s="238">
        <f t="shared" ref="I121" si="68">H121*100/38</f>
        <v>0</v>
      </c>
      <c r="J121" s="296">
        <v>0</v>
      </c>
      <c r="K121" s="174">
        <v>3</v>
      </c>
      <c r="L121" s="256">
        <v>6</v>
      </c>
      <c r="M121" s="238">
        <f t="shared" ref="M121" si="69">L121*100/20</f>
        <v>30</v>
      </c>
      <c r="N121" s="363">
        <v>3</v>
      </c>
      <c r="O121" s="364">
        <v>3</v>
      </c>
    </row>
    <row r="122" spans="1:15" ht="15.75" thickBot="1" x14ac:dyDescent="0.3"/>
    <row r="123" spans="1:15" ht="15.75" thickBot="1" x14ac:dyDescent="0.3">
      <c r="A123" s="896"/>
      <c r="B123" s="897"/>
      <c r="C123" s="898"/>
      <c r="D123" s="902" t="s">
        <v>733</v>
      </c>
      <c r="E123" s="903"/>
      <c r="F123" s="903"/>
      <c r="G123" s="903"/>
      <c r="H123" s="902" t="s">
        <v>4</v>
      </c>
      <c r="I123" s="903"/>
      <c r="J123" s="903"/>
      <c r="K123" s="903"/>
      <c r="L123" s="902" t="s">
        <v>145</v>
      </c>
      <c r="M123" s="903"/>
      <c r="N123" s="903"/>
      <c r="O123" s="904"/>
    </row>
    <row r="124" spans="1:15" x14ac:dyDescent="0.25">
      <c r="A124" s="899"/>
      <c r="B124" s="900"/>
      <c r="C124" s="901"/>
      <c r="D124" s="239" t="s">
        <v>2</v>
      </c>
      <c r="E124" s="240" t="s">
        <v>3</v>
      </c>
      <c r="F124" s="36"/>
      <c r="G124" s="36" t="s">
        <v>144</v>
      </c>
      <c r="H124" s="239" t="s">
        <v>2</v>
      </c>
      <c r="I124" s="240" t="s">
        <v>3</v>
      </c>
      <c r="J124" s="36"/>
      <c r="K124" s="36" t="s">
        <v>144</v>
      </c>
      <c r="L124" s="239" t="s">
        <v>2</v>
      </c>
      <c r="M124" s="240" t="s">
        <v>3</v>
      </c>
      <c r="N124" s="36"/>
      <c r="O124" s="280" t="s">
        <v>144</v>
      </c>
    </row>
    <row r="125" spans="1:15" x14ac:dyDescent="0.25">
      <c r="A125" s="23">
        <v>22</v>
      </c>
      <c r="B125" s="14" t="s">
        <v>307</v>
      </c>
      <c r="C125" s="244">
        <v>50008</v>
      </c>
      <c r="D125" s="256">
        <v>26</v>
      </c>
      <c r="E125" s="236">
        <f t="shared" ref="E125" si="70">D125*100/32</f>
        <v>81.25</v>
      </c>
      <c r="F125" s="369">
        <v>4</v>
      </c>
      <c r="G125" s="364">
        <v>4</v>
      </c>
      <c r="H125" s="256">
        <v>17</v>
      </c>
      <c r="I125" s="238">
        <f t="shared" ref="I125" si="71">H125*100/38</f>
        <v>44.736842105263158</v>
      </c>
      <c r="J125" s="346">
        <v>3</v>
      </c>
      <c r="K125" s="326">
        <v>4</v>
      </c>
      <c r="L125" s="256">
        <v>10</v>
      </c>
      <c r="M125" s="238">
        <f t="shared" ref="M125" si="72">L125*100/20</f>
        <v>50</v>
      </c>
      <c r="N125" s="348">
        <v>4</v>
      </c>
      <c r="O125" s="326">
        <v>3</v>
      </c>
    </row>
    <row r="126" spans="1:15" ht="15.75" thickBot="1" x14ac:dyDescent="0.3"/>
    <row r="127" spans="1:15" ht="15.75" thickBot="1" x14ac:dyDescent="0.3">
      <c r="A127" s="896"/>
      <c r="B127" s="897"/>
      <c r="C127" s="898"/>
      <c r="D127" s="902" t="s">
        <v>733</v>
      </c>
      <c r="E127" s="903"/>
      <c r="F127" s="903"/>
      <c r="G127" s="903"/>
      <c r="H127" s="902" t="s">
        <v>4</v>
      </c>
      <c r="I127" s="903"/>
      <c r="J127" s="903"/>
      <c r="K127" s="903"/>
      <c r="L127" s="902" t="s">
        <v>145</v>
      </c>
      <c r="M127" s="903"/>
      <c r="N127" s="903"/>
      <c r="O127" s="904"/>
    </row>
    <row r="128" spans="1:15" x14ac:dyDescent="0.25">
      <c r="A128" s="899"/>
      <c r="B128" s="900"/>
      <c r="C128" s="901"/>
      <c r="D128" s="239" t="s">
        <v>2</v>
      </c>
      <c r="E128" s="240" t="s">
        <v>3</v>
      </c>
      <c r="F128" s="36"/>
      <c r="G128" s="36" t="s">
        <v>144</v>
      </c>
      <c r="H128" s="239" t="s">
        <v>2</v>
      </c>
      <c r="I128" s="240" t="s">
        <v>3</v>
      </c>
      <c r="J128" s="36"/>
      <c r="K128" s="36" t="s">
        <v>144</v>
      </c>
      <c r="L128" s="239" t="s">
        <v>2</v>
      </c>
      <c r="M128" s="240" t="s">
        <v>3</v>
      </c>
      <c r="N128" s="36"/>
      <c r="O128" s="280" t="s">
        <v>144</v>
      </c>
    </row>
    <row r="129" spans="1:15" ht="15.75" thickBot="1" x14ac:dyDescent="0.3">
      <c r="A129" s="23">
        <v>23</v>
      </c>
      <c r="B129" s="142" t="s">
        <v>308</v>
      </c>
      <c r="C129" s="245">
        <v>50009</v>
      </c>
      <c r="D129" s="256">
        <v>20</v>
      </c>
      <c r="E129" s="236">
        <f t="shared" ref="E129" si="73">D129*100/32</f>
        <v>62.5</v>
      </c>
      <c r="F129" s="369">
        <v>4</v>
      </c>
      <c r="G129" s="364">
        <v>4</v>
      </c>
      <c r="H129" s="256">
        <v>22</v>
      </c>
      <c r="I129" s="238">
        <f t="shared" ref="I129" si="74">H129*100/38</f>
        <v>57.89473684210526</v>
      </c>
      <c r="J129" s="368">
        <v>3</v>
      </c>
      <c r="K129" s="364">
        <v>3</v>
      </c>
      <c r="L129" s="256">
        <v>15</v>
      </c>
      <c r="M129" s="238">
        <f t="shared" ref="M129" si="75">L129*100/20</f>
        <v>75</v>
      </c>
      <c r="N129" s="348">
        <v>5</v>
      </c>
      <c r="O129" s="326">
        <v>4</v>
      </c>
    </row>
    <row r="130" spans="1:15" ht="15.75" thickBot="1" x14ac:dyDescent="0.3"/>
    <row r="131" spans="1:15" ht="15.75" thickBot="1" x14ac:dyDescent="0.3">
      <c r="A131" s="896"/>
      <c r="B131" s="897"/>
      <c r="C131" s="898"/>
      <c r="D131" s="902" t="s">
        <v>733</v>
      </c>
      <c r="E131" s="903"/>
      <c r="F131" s="903"/>
      <c r="G131" s="903"/>
      <c r="H131" s="902" t="s">
        <v>4</v>
      </c>
      <c r="I131" s="903"/>
      <c r="J131" s="903"/>
      <c r="K131" s="903"/>
      <c r="L131" s="902" t="s">
        <v>145</v>
      </c>
      <c r="M131" s="903"/>
      <c r="N131" s="903"/>
      <c r="O131" s="904"/>
    </row>
    <row r="132" spans="1:15" x14ac:dyDescent="0.25">
      <c r="A132" s="899"/>
      <c r="B132" s="900"/>
      <c r="C132" s="901"/>
      <c r="D132" s="239" t="s">
        <v>2</v>
      </c>
      <c r="E132" s="240" t="s">
        <v>3</v>
      </c>
      <c r="F132" s="36"/>
      <c r="G132" s="36" t="s">
        <v>144</v>
      </c>
      <c r="H132" s="239" t="s">
        <v>2</v>
      </c>
      <c r="I132" s="240" t="s">
        <v>3</v>
      </c>
      <c r="J132" s="36"/>
      <c r="K132" s="36" t="s">
        <v>144</v>
      </c>
      <c r="L132" s="239" t="s">
        <v>2</v>
      </c>
      <c r="M132" s="240" t="s">
        <v>3</v>
      </c>
      <c r="N132" s="36"/>
      <c r="O132" s="280" t="s">
        <v>144</v>
      </c>
    </row>
    <row r="133" spans="1:15" x14ac:dyDescent="0.25">
      <c r="A133" s="23">
        <v>24</v>
      </c>
      <c r="B133" s="159" t="s">
        <v>309</v>
      </c>
      <c r="C133" s="246">
        <v>50010</v>
      </c>
      <c r="D133" s="256">
        <v>22</v>
      </c>
      <c r="E133" s="236">
        <f t="shared" ref="E133" si="76">D133*100/32</f>
        <v>68.75</v>
      </c>
      <c r="F133" s="341">
        <v>4</v>
      </c>
      <c r="G133" s="326">
        <v>5</v>
      </c>
      <c r="H133" s="256">
        <v>22</v>
      </c>
      <c r="I133" s="238">
        <f t="shared" ref="I133" si="77">H133*100/38</f>
        <v>57.89473684210526</v>
      </c>
      <c r="J133" s="346">
        <v>3</v>
      </c>
      <c r="K133" s="326">
        <v>4</v>
      </c>
      <c r="L133" s="256">
        <v>9</v>
      </c>
      <c r="M133" s="238">
        <f t="shared" ref="M133" si="78">L133*100/20</f>
        <v>45</v>
      </c>
      <c r="N133" s="348">
        <v>3</v>
      </c>
      <c r="O133" s="326">
        <v>4</v>
      </c>
    </row>
    <row r="134" spans="1:15" ht="15.75" thickBot="1" x14ac:dyDescent="0.3"/>
    <row r="135" spans="1:15" ht="15.75" thickBot="1" x14ac:dyDescent="0.3">
      <c r="A135" s="896"/>
      <c r="B135" s="897"/>
      <c r="C135" s="898"/>
      <c r="D135" s="902" t="s">
        <v>733</v>
      </c>
      <c r="E135" s="903"/>
      <c r="F135" s="903"/>
      <c r="G135" s="903"/>
      <c r="H135" s="902" t="s">
        <v>4</v>
      </c>
      <c r="I135" s="903"/>
      <c r="J135" s="903"/>
      <c r="K135" s="903"/>
      <c r="L135" s="902" t="s">
        <v>145</v>
      </c>
      <c r="M135" s="903"/>
      <c r="N135" s="903"/>
      <c r="O135" s="904"/>
    </row>
    <row r="136" spans="1:15" x14ac:dyDescent="0.25">
      <c r="A136" s="899"/>
      <c r="B136" s="900"/>
      <c r="C136" s="901"/>
      <c r="D136" s="239" t="s">
        <v>2</v>
      </c>
      <c r="E136" s="240" t="s">
        <v>3</v>
      </c>
      <c r="F136" s="36"/>
      <c r="G136" s="36" t="s">
        <v>144</v>
      </c>
      <c r="H136" s="239" t="s">
        <v>2</v>
      </c>
      <c r="I136" s="240" t="s">
        <v>3</v>
      </c>
      <c r="J136" s="36"/>
      <c r="K136" s="36" t="s">
        <v>144</v>
      </c>
      <c r="L136" s="239" t="s">
        <v>2</v>
      </c>
      <c r="M136" s="240" t="s">
        <v>3</v>
      </c>
      <c r="N136" s="36"/>
      <c r="O136" s="280" t="s">
        <v>144</v>
      </c>
    </row>
    <row r="137" spans="1:15" x14ac:dyDescent="0.25">
      <c r="A137" s="23">
        <v>25</v>
      </c>
      <c r="B137" s="14" t="s">
        <v>310</v>
      </c>
      <c r="C137" s="244">
        <v>50011</v>
      </c>
      <c r="D137" s="256">
        <v>18</v>
      </c>
      <c r="E137" s="236">
        <f t="shared" ref="E137" si="79">D137*100/32</f>
        <v>56.25</v>
      </c>
      <c r="F137" s="369">
        <v>4</v>
      </c>
      <c r="G137" s="364">
        <v>4</v>
      </c>
      <c r="H137" s="256">
        <v>24</v>
      </c>
      <c r="I137" s="238">
        <f t="shared" ref="I137" si="80">H137*100/38</f>
        <v>63.157894736842103</v>
      </c>
      <c r="J137" s="368">
        <v>4</v>
      </c>
      <c r="K137" s="364">
        <v>4</v>
      </c>
      <c r="L137" s="256">
        <v>6</v>
      </c>
      <c r="M137" s="238">
        <f t="shared" ref="M137" si="81">L137*100/20</f>
        <v>30</v>
      </c>
      <c r="N137" s="348">
        <v>3</v>
      </c>
      <c r="O137" s="326">
        <v>4</v>
      </c>
    </row>
    <row r="138" spans="1:15" ht="15.75" thickBot="1" x14ac:dyDescent="0.3"/>
    <row r="139" spans="1:15" ht="15.75" thickBot="1" x14ac:dyDescent="0.3">
      <c r="A139" s="896"/>
      <c r="B139" s="897"/>
      <c r="C139" s="898"/>
      <c r="D139" s="902" t="s">
        <v>733</v>
      </c>
      <c r="E139" s="903"/>
      <c r="F139" s="903"/>
      <c r="G139" s="903"/>
      <c r="H139" s="902" t="s">
        <v>4</v>
      </c>
      <c r="I139" s="903"/>
      <c r="J139" s="903"/>
      <c r="K139" s="903"/>
      <c r="L139" s="902" t="s">
        <v>145</v>
      </c>
      <c r="M139" s="903"/>
      <c r="N139" s="903"/>
      <c r="O139" s="904"/>
    </row>
    <row r="140" spans="1:15" x14ac:dyDescent="0.25">
      <c r="A140" s="899"/>
      <c r="B140" s="900"/>
      <c r="C140" s="901"/>
      <c r="D140" s="239" t="s">
        <v>2</v>
      </c>
      <c r="E140" s="240" t="s">
        <v>3</v>
      </c>
      <c r="F140" s="36"/>
      <c r="G140" s="36" t="s">
        <v>144</v>
      </c>
      <c r="H140" s="239" t="s">
        <v>2</v>
      </c>
      <c r="I140" s="240" t="s">
        <v>3</v>
      </c>
      <c r="J140" s="36"/>
      <c r="K140" s="36" t="s">
        <v>144</v>
      </c>
      <c r="L140" s="239" t="s">
        <v>2</v>
      </c>
      <c r="M140" s="240" t="s">
        <v>3</v>
      </c>
      <c r="N140" s="36"/>
      <c r="O140" s="280" t="s">
        <v>144</v>
      </c>
    </row>
    <row r="141" spans="1:15" x14ac:dyDescent="0.25">
      <c r="A141" s="23">
        <v>26</v>
      </c>
      <c r="B141" s="392" t="s">
        <v>311</v>
      </c>
      <c r="C141" s="244">
        <v>50012</v>
      </c>
      <c r="D141" s="156">
        <v>0</v>
      </c>
      <c r="E141" s="236">
        <f t="shared" ref="E141" si="82">D141*100/32</f>
        <v>0</v>
      </c>
      <c r="F141" s="342">
        <v>0</v>
      </c>
      <c r="G141" s="326">
        <v>4</v>
      </c>
      <c r="H141" s="256">
        <v>15</v>
      </c>
      <c r="I141" s="238">
        <f t="shared" ref="I141" si="83">H141*100/38</f>
        <v>39.473684210526315</v>
      </c>
      <c r="J141" s="368">
        <v>3</v>
      </c>
      <c r="K141" s="364">
        <v>3</v>
      </c>
      <c r="L141" s="156">
        <v>0</v>
      </c>
      <c r="M141" s="238">
        <f t="shared" ref="M141" si="84">L141*100/20</f>
        <v>0</v>
      </c>
      <c r="N141" s="325">
        <v>0</v>
      </c>
      <c r="O141" s="326">
        <v>3</v>
      </c>
    </row>
    <row r="142" spans="1:15" ht="15.75" thickBot="1" x14ac:dyDescent="0.3"/>
    <row r="143" spans="1:15" ht="15.75" thickBot="1" x14ac:dyDescent="0.3">
      <c r="A143" s="896"/>
      <c r="B143" s="897"/>
      <c r="C143" s="898"/>
      <c r="D143" s="902" t="s">
        <v>733</v>
      </c>
      <c r="E143" s="903"/>
      <c r="F143" s="903"/>
      <c r="G143" s="903"/>
      <c r="H143" s="902" t="s">
        <v>4</v>
      </c>
      <c r="I143" s="903"/>
      <c r="J143" s="903"/>
      <c r="K143" s="903"/>
      <c r="L143" s="902" t="s">
        <v>145</v>
      </c>
      <c r="M143" s="903"/>
      <c r="N143" s="903"/>
      <c r="O143" s="904"/>
    </row>
    <row r="144" spans="1:15" x14ac:dyDescent="0.25">
      <c r="A144" s="899"/>
      <c r="B144" s="900"/>
      <c r="C144" s="901"/>
      <c r="D144" s="239" t="s">
        <v>2</v>
      </c>
      <c r="E144" s="240" t="s">
        <v>3</v>
      </c>
      <c r="F144" s="36"/>
      <c r="G144" s="36" t="s">
        <v>144</v>
      </c>
      <c r="H144" s="239" t="s">
        <v>2</v>
      </c>
      <c r="I144" s="240" t="s">
        <v>3</v>
      </c>
      <c r="J144" s="36"/>
      <c r="K144" s="36" t="s">
        <v>144</v>
      </c>
      <c r="L144" s="239" t="s">
        <v>2</v>
      </c>
      <c r="M144" s="240" t="s">
        <v>3</v>
      </c>
      <c r="N144" s="36"/>
      <c r="O144" s="280" t="s">
        <v>144</v>
      </c>
    </row>
    <row r="145" spans="1:15" ht="15.75" thickBot="1" x14ac:dyDescent="0.3">
      <c r="A145" s="23">
        <v>27</v>
      </c>
      <c r="B145" s="14" t="s">
        <v>312</v>
      </c>
      <c r="C145" s="244">
        <v>50013</v>
      </c>
      <c r="D145" s="282">
        <v>16</v>
      </c>
      <c r="E145" s="339">
        <f t="shared" ref="E145" si="85">D145*100/32</f>
        <v>50</v>
      </c>
      <c r="F145" s="343">
        <v>3</v>
      </c>
      <c r="G145" s="344">
        <v>4</v>
      </c>
      <c r="H145" s="282">
        <v>21</v>
      </c>
      <c r="I145" s="345">
        <f t="shared" ref="I145" si="86">H145*100/38</f>
        <v>55.263157894736842</v>
      </c>
      <c r="J145" s="347">
        <v>3</v>
      </c>
      <c r="K145" s="344">
        <v>4</v>
      </c>
      <c r="L145" s="282">
        <v>7</v>
      </c>
      <c r="M145" s="345">
        <f t="shared" ref="M145" si="87">L145*100/20</f>
        <v>35</v>
      </c>
      <c r="N145" s="349">
        <v>3</v>
      </c>
      <c r="O145" s="344">
        <v>4</v>
      </c>
    </row>
  </sheetData>
  <mergeCells count="115">
    <mergeCell ref="A1:O1"/>
    <mergeCell ref="A2:C3"/>
    <mergeCell ref="D2:G2"/>
    <mergeCell ref="H2:K2"/>
    <mergeCell ref="L2:O2"/>
    <mergeCell ref="A43:C44"/>
    <mergeCell ref="D43:G43"/>
    <mergeCell ref="H43:K43"/>
    <mergeCell ref="L43:O43"/>
    <mergeCell ref="A47:C48"/>
    <mergeCell ref="D47:G47"/>
    <mergeCell ref="H47:K47"/>
    <mergeCell ref="L47:O47"/>
    <mergeCell ref="R2:AC2"/>
    <mergeCell ref="A35:C35"/>
    <mergeCell ref="A39:C40"/>
    <mergeCell ref="D39:G39"/>
    <mergeCell ref="H39:K39"/>
    <mergeCell ref="L39:O39"/>
    <mergeCell ref="A59:C60"/>
    <mergeCell ref="D59:G59"/>
    <mergeCell ref="H59:K59"/>
    <mergeCell ref="L59:O59"/>
    <mergeCell ref="A63:C64"/>
    <mergeCell ref="D63:G63"/>
    <mergeCell ref="H63:K63"/>
    <mergeCell ref="L63:O63"/>
    <mergeCell ref="A51:C52"/>
    <mergeCell ref="D51:G51"/>
    <mergeCell ref="H51:K51"/>
    <mergeCell ref="L51:O51"/>
    <mergeCell ref="A55:C56"/>
    <mergeCell ref="D55:G55"/>
    <mergeCell ref="H55:K55"/>
    <mergeCell ref="L55:O55"/>
    <mergeCell ref="A75:C76"/>
    <mergeCell ref="D75:G75"/>
    <mergeCell ref="H75:K75"/>
    <mergeCell ref="L75:O75"/>
    <mergeCell ref="A79:C80"/>
    <mergeCell ref="D79:G79"/>
    <mergeCell ref="H79:K79"/>
    <mergeCell ref="L79:O79"/>
    <mergeCell ref="A67:C68"/>
    <mergeCell ref="D67:G67"/>
    <mergeCell ref="H67:K67"/>
    <mergeCell ref="L67:O67"/>
    <mergeCell ref="A71:C72"/>
    <mergeCell ref="D71:G71"/>
    <mergeCell ref="H71:K71"/>
    <mergeCell ref="L71:O71"/>
    <mergeCell ref="A91:C92"/>
    <mergeCell ref="D91:G91"/>
    <mergeCell ref="H91:K91"/>
    <mergeCell ref="L91:O91"/>
    <mergeCell ref="A95:C96"/>
    <mergeCell ref="D95:G95"/>
    <mergeCell ref="H95:K95"/>
    <mergeCell ref="L95:O95"/>
    <mergeCell ref="A83:C84"/>
    <mergeCell ref="D83:G83"/>
    <mergeCell ref="H83:K83"/>
    <mergeCell ref="L83:O83"/>
    <mergeCell ref="A87:C88"/>
    <mergeCell ref="D87:G87"/>
    <mergeCell ref="H87:K87"/>
    <mergeCell ref="L87:O87"/>
    <mergeCell ref="A107:C108"/>
    <mergeCell ref="D107:G107"/>
    <mergeCell ref="H107:K107"/>
    <mergeCell ref="L107:O107"/>
    <mergeCell ref="A111:C112"/>
    <mergeCell ref="D111:G111"/>
    <mergeCell ref="H111:K111"/>
    <mergeCell ref="L111:O111"/>
    <mergeCell ref="A99:C100"/>
    <mergeCell ref="D99:G99"/>
    <mergeCell ref="H99:K99"/>
    <mergeCell ref="L99:O99"/>
    <mergeCell ref="A103:C104"/>
    <mergeCell ref="D103:G103"/>
    <mergeCell ref="H103:K103"/>
    <mergeCell ref="L103:O103"/>
    <mergeCell ref="A123:C124"/>
    <mergeCell ref="D123:G123"/>
    <mergeCell ref="H123:K123"/>
    <mergeCell ref="L123:O123"/>
    <mergeCell ref="A127:C128"/>
    <mergeCell ref="D127:G127"/>
    <mergeCell ref="H127:K127"/>
    <mergeCell ref="L127:O127"/>
    <mergeCell ref="A115:C116"/>
    <mergeCell ref="D115:G115"/>
    <mergeCell ref="H115:K115"/>
    <mergeCell ref="L115:O115"/>
    <mergeCell ref="A119:C120"/>
    <mergeCell ref="D119:G119"/>
    <mergeCell ref="H119:K119"/>
    <mergeCell ref="L119:O119"/>
    <mergeCell ref="A139:C140"/>
    <mergeCell ref="D139:G139"/>
    <mergeCell ref="H139:K139"/>
    <mergeCell ref="L139:O139"/>
    <mergeCell ref="A143:C144"/>
    <mergeCell ref="D143:G143"/>
    <mergeCell ref="H143:K143"/>
    <mergeCell ref="L143:O143"/>
    <mergeCell ref="A131:C132"/>
    <mergeCell ref="D131:G131"/>
    <mergeCell ref="H131:K131"/>
    <mergeCell ref="L131:O131"/>
    <mergeCell ref="A135:C136"/>
    <mergeCell ref="D135:G135"/>
    <mergeCell ref="H135:K135"/>
    <mergeCell ref="L135:O135"/>
  </mergeCells>
  <pageMargins left="0.25" right="0.25" top="0.75" bottom="0.75" header="0.3" footer="0.3"/>
  <pageSetup paperSize="9" scale="21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59"/>
  <sheetViews>
    <sheetView topLeftCell="A40" zoomScale="70" zoomScaleNormal="70" workbookViewId="0">
      <selection activeCell="A63" sqref="A63"/>
    </sheetView>
  </sheetViews>
  <sheetFormatPr defaultRowHeight="15" x14ac:dyDescent="0.25"/>
  <cols>
    <col min="1" max="1" width="23.28515625" customWidth="1"/>
    <col min="2" max="4" width="6.28515625" customWidth="1"/>
    <col min="5" max="5" width="6.7109375" customWidth="1"/>
    <col min="6" max="6" width="6.5703125" customWidth="1"/>
    <col min="7" max="7" width="6.28515625" customWidth="1"/>
    <col min="8" max="8" width="6.140625" customWidth="1"/>
    <col min="9" max="9" width="6.28515625" customWidth="1"/>
    <col min="10" max="10" width="6.7109375" customWidth="1"/>
    <col min="11" max="11" width="6.28515625" customWidth="1"/>
    <col min="12" max="12" width="5.42578125" customWidth="1"/>
    <col min="13" max="13" width="5.5703125" bestFit="1" customWidth="1"/>
    <col min="14" max="15" width="5" bestFit="1" customWidth="1"/>
    <col min="16" max="19" width="3.85546875" bestFit="1" customWidth="1"/>
    <col min="20" max="21" width="3.5703125" bestFit="1" customWidth="1"/>
    <col min="22" max="22" width="4.140625" customWidth="1"/>
    <col min="23" max="23" width="3.42578125" customWidth="1"/>
    <col min="26" max="26" width="18.5703125" bestFit="1" customWidth="1"/>
    <col min="40" max="40" width="12.7109375" customWidth="1"/>
  </cols>
  <sheetData>
    <row r="1" spans="1:48" ht="15.75" thickBot="1" x14ac:dyDescent="0.3">
      <c r="A1" s="988" t="s">
        <v>921</v>
      </c>
      <c r="B1" s="989"/>
      <c r="C1" s="989"/>
      <c r="D1" s="989"/>
      <c r="E1" s="989"/>
      <c r="F1" s="989"/>
      <c r="G1" s="989"/>
      <c r="H1" s="989"/>
      <c r="I1" s="989"/>
      <c r="J1" s="989"/>
      <c r="K1" s="989"/>
      <c r="L1" s="989"/>
      <c r="M1" s="989"/>
      <c r="N1" s="989"/>
      <c r="O1" s="989"/>
      <c r="P1" s="989"/>
      <c r="Q1" s="989"/>
      <c r="R1" s="989"/>
      <c r="S1" s="989"/>
      <c r="T1" s="989"/>
      <c r="U1" s="989"/>
      <c r="V1" s="989"/>
      <c r="W1" s="990"/>
    </row>
    <row r="2" spans="1:48" ht="16.5" thickBot="1" x14ac:dyDescent="0.3">
      <c r="A2" s="991" t="s">
        <v>766</v>
      </c>
      <c r="B2" s="992"/>
      <c r="C2" s="992"/>
      <c r="D2" s="992"/>
      <c r="E2" s="992"/>
      <c r="F2" s="992"/>
      <c r="G2" s="992"/>
      <c r="H2" s="992"/>
      <c r="I2" s="992"/>
      <c r="J2" s="992"/>
      <c r="K2" s="992"/>
      <c r="L2" s="992"/>
      <c r="M2" s="992"/>
      <c r="N2" s="992"/>
      <c r="O2" s="992"/>
      <c r="P2" s="992"/>
      <c r="Q2" s="992"/>
      <c r="R2" s="992"/>
      <c r="S2" s="992"/>
      <c r="T2" s="992"/>
      <c r="U2" s="992"/>
      <c r="V2" s="992"/>
      <c r="W2" s="993"/>
    </row>
    <row r="3" spans="1:48" ht="72" customHeight="1" thickBot="1" x14ac:dyDescent="0.3">
      <c r="A3" s="1002" t="s">
        <v>14</v>
      </c>
      <c r="B3" s="996" t="s">
        <v>15</v>
      </c>
      <c r="C3" s="997"/>
      <c r="D3" s="996" t="s">
        <v>52</v>
      </c>
      <c r="E3" s="997"/>
      <c r="F3" s="996" t="s">
        <v>16</v>
      </c>
      <c r="G3" s="997"/>
      <c r="H3" s="996" t="s">
        <v>731</v>
      </c>
      <c r="I3" s="997"/>
      <c r="J3" s="996" t="s">
        <v>736</v>
      </c>
      <c r="K3" s="997"/>
      <c r="L3" s="996" t="s">
        <v>18</v>
      </c>
      <c r="M3" s="997"/>
      <c r="N3" s="1000" t="s">
        <v>49</v>
      </c>
      <c r="O3" s="1001"/>
      <c r="P3" s="1000" t="s">
        <v>737</v>
      </c>
      <c r="Q3" s="1001"/>
      <c r="R3" s="1000" t="s">
        <v>738</v>
      </c>
      <c r="S3" s="1001"/>
      <c r="T3" s="1006" t="s">
        <v>771</v>
      </c>
      <c r="U3" s="1007"/>
      <c r="V3" s="998" t="s">
        <v>732</v>
      </c>
      <c r="W3" s="999"/>
      <c r="Z3" s="1002" t="s">
        <v>14</v>
      </c>
      <c r="AA3" s="1004" t="s">
        <v>15</v>
      </c>
      <c r="AB3" s="1005"/>
      <c r="AC3" s="1004" t="s">
        <v>52</v>
      </c>
      <c r="AD3" s="1005"/>
      <c r="AE3" s="1004" t="s">
        <v>16</v>
      </c>
      <c r="AF3" s="1005"/>
      <c r="AG3" s="1004" t="s">
        <v>731</v>
      </c>
      <c r="AH3" s="1005"/>
      <c r="AI3" s="1004" t="s">
        <v>736</v>
      </c>
      <c r="AJ3" s="1005"/>
      <c r="AK3" s="1004" t="s">
        <v>18</v>
      </c>
      <c r="AL3" s="1005"/>
      <c r="AM3" s="1008" t="s">
        <v>49</v>
      </c>
      <c r="AN3" s="1009"/>
      <c r="AO3" s="1008" t="s">
        <v>737</v>
      </c>
      <c r="AP3" s="1009"/>
      <c r="AQ3" s="1008" t="s">
        <v>738</v>
      </c>
      <c r="AR3" s="1009"/>
      <c r="AS3" s="1006" t="s">
        <v>771</v>
      </c>
      <c r="AT3" s="1007"/>
      <c r="AU3" s="998" t="s">
        <v>732</v>
      </c>
      <c r="AV3" s="999"/>
    </row>
    <row r="4" spans="1:48" ht="72" customHeight="1" thickBot="1" x14ac:dyDescent="0.3">
      <c r="A4" s="1003"/>
      <c r="B4" s="866" t="s">
        <v>922</v>
      </c>
      <c r="C4" s="867" t="s">
        <v>923</v>
      </c>
      <c r="D4" s="866" t="s">
        <v>922</v>
      </c>
      <c r="E4" s="867" t="s">
        <v>923</v>
      </c>
      <c r="F4" s="866" t="s">
        <v>922</v>
      </c>
      <c r="G4" s="867" t="s">
        <v>923</v>
      </c>
      <c r="H4" s="866" t="s">
        <v>922</v>
      </c>
      <c r="I4" s="867" t="s">
        <v>923</v>
      </c>
      <c r="J4" s="866" t="s">
        <v>922</v>
      </c>
      <c r="K4" s="867" t="s">
        <v>923</v>
      </c>
      <c r="L4" s="866" t="s">
        <v>922</v>
      </c>
      <c r="M4" s="867" t="s">
        <v>923</v>
      </c>
      <c r="N4" s="866" t="s">
        <v>922</v>
      </c>
      <c r="O4" s="867" t="s">
        <v>923</v>
      </c>
      <c r="P4" s="866" t="s">
        <v>922</v>
      </c>
      <c r="Q4" s="867" t="s">
        <v>923</v>
      </c>
      <c r="R4" s="866" t="s">
        <v>922</v>
      </c>
      <c r="S4" s="867" t="s">
        <v>923</v>
      </c>
      <c r="T4" s="866" t="s">
        <v>922</v>
      </c>
      <c r="U4" s="867" t="s">
        <v>923</v>
      </c>
      <c r="V4" s="866" t="s">
        <v>922</v>
      </c>
      <c r="W4" s="867" t="s">
        <v>923</v>
      </c>
      <c r="Z4" s="1003"/>
      <c r="AA4" s="866" t="s">
        <v>922</v>
      </c>
      <c r="AB4" s="867" t="s">
        <v>923</v>
      </c>
      <c r="AC4" s="866" t="s">
        <v>922</v>
      </c>
      <c r="AD4" s="867" t="s">
        <v>923</v>
      </c>
      <c r="AE4" s="866" t="s">
        <v>922</v>
      </c>
      <c r="AF4" s="867" t="s">
        <v>923</v>
      </c>
      <c r="AG4" s="866" t="s">
        <v>922</v>
      </c>
      <c r="AH4" s="867" t="s">
        <v>923</v>
      </c>
      <c r="AI4" s="866" t="s">
        <v>922</v>
      </c>
      <c r="AJ4" s="867" t="s">
        <v>923</v>
      </c>
      <c r="AK4" s="866" t="s">
        <v>922</v>
      </c>
      <c r="AL4" s="867" t="s">
        <v>923</v>
      </c>
      <c r="AM4" s="866" t="s">
        <v>922</v>
      </c>
      <c r="AN4" s="867" t="s">
        <v>923</v>
      </c>
      <c r="AO4" s="866" t="s">
        <v>922</v>
      </c>
      <c r="AP4" s="867" t="s">
        <v>923</v>
      </c>
      <c r="AQ4" s="866" t="s">
        <v>922</v>
      </c>
      <c r="AR4" s="867" t="s">
        <v>923</v>
      </c>
      <c r="AS4" s="866" t="s">
        <v>922</v>
      </c>
      <c r="AT4" s="867" t="s">
        <v>923</v>
      </c>
      <c r="AU4" s="866" t="s">
        <v>922</v>
      </c>
      <c r="AV4" s="870" t="s">
        <v>923</v>
      </c>
    </row>
    <row r="5" spans="1:48" ht="15.75" x14ac:dyDescent="0.25">
      <c r="A5" s="440" t="s">
        <v>733</v>
      </c>
      <c r="B5" s="862">
        <v>32</v>
      </c>
      <c r="C5" s="851"/>
      <c r="D5" s="671">
        <v>26</v>
      </c>
      <c r="E5" s="671"/>
      <c r="F5" s="672">
        <v>17.74074074074074</v>
      </c>
      <c r="G5" s="672"/>
      <c r="H5" s="672">
        <v>21.875</v>
      </c>
      <c r="I5" s="672"/>
      <c r="J5" s="672">
        <v>55.439814814814817</v>
      </c>
      <c r="K5" s="672"/>
      <c r="L5" s="671">
        <v>2</v>
      </c>
      <c r="M5" s="671"/>
      <c r="N5" s="672">
        <v>7.4074074074074074</v>
      </c>
      <c r="O5" s="672"/>
      <c r="P5" s="672">
        <v>3.4444444444444446</v>
      </c>
      <c r="Q5" s="672"/>
      <c r="R5" s="672">
        <v>4.1481481481481479</v>
      </c>
      <c r="S5" s="672"/>
      <c r="T5" s="852">
        <v>0.70370370370370305</v>
      </c>
      <c r="U5" s="852"/>
      <c r="V5" s="839">
        <v>1</v>
      </c>
      <c r="W5" s="44"/>
      <c r="Z5" s="871" t="s">
        <v>924</v>
      </c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197"/>
    </row>
    <row r="6" spans="1:48" ht="15.75" x14ac:dyDescent="0.25">
      <c r="A6" s="441" t="s">
        <v>4</v>
      </c>
      <c r="B6" s="434">
        <v>38</v>
      </c>
      <c r="C6" s="31">
        <v>45</v>
      </c>
      <c r="D6" s="30">
        <v>32</v>
      </c>
      <c r="E6" s="30">
        <v>36</v>
      </c>
      <c r="F6" s="32">
        <v>16.407407407407408</v>
      </c>
      <c r="G6" s="32">
        <v>21.9</v>
      </c>
      <c r="H6" s="32">
        <v>34.210526315789473</v>
      </c>
      <c r="I6" s="32">
        <v>37.799999999999997</v>
      </c>
      <c r="J6" s="32">
        <v>43.177387914230003</v>
      </c>
      <c r="K6" s="32">
        <v>43.2</v>
      </c>
      <c r="L6" s="30">
        <v>7</v>
      </c>
      <c r="M6" s="30">
        <v>7</v>
      </c>
      <c r="N6" s="32">
        <v>25.925925925925927</v>
      </c>
      <c r="O6" s="32">
        <v>28</v>
      </c>
      <c r="P6" s="32">
        <v>2.6296296296296298</v>
      </c>
      <c r="Q6" s="32">
        <v>3</v>
      </c>
      <c r="R6" s="32">
        <v>3.5555555555555554</v>
      </c>
      <c r="S6" s="32">
        <v>3.7</v>
      </c>
      <c r="T6" s="20">
        <v>0.9259259259259256</v>
      </c>
      <c r="U6" s="20">
        <v>0.7</v>
      </c>
      <c r="V6" s="837">
        <v>3</v>
      </c>
      <c r="W6" s="14">
        <v>3</v>
      </c>
      <c r="Z6" s="441" t="s">
        <v>4</v>
      </c>
      <c r="AA6" s="434">
        <v>38</v>
      </c>
      <c r="AB6" s="31">
        <v>45</v>
      </c>
      <c r="AC6" s="30">
        <v>32</v>
      </c>
      <c r="AD6" s="30">
        <v>36</v>
      </c>
      <c r="AE6" s="32">
        <v>16.407407407407408</v>
      </c>
      <c r="AF6" s="32">
        <v>21.9</v>
      </c>
      <c r="AG6" s="32">
        <v>34.210526315789473</v>
      </c>
      <c r="AH6" s="32">
        <v>37.799999999999997</v>
      </c>
      <c r="AI6" s="32">
        <v>43.177387914230003</v>
      </c>
      <c r="AJ6" s="32">
        <v>43.2</v>
      </c>
      <c r="AK6" s="30">
        <v>7</v>
      </c>
      <c r="AL6" s="30">
        <v>7</v>
      </c>
      <c r="AM6" s="32">
        <v>25.925925925925927</v>
      </c>
      <c r="AN6" s="32">
        <v>28</v>
      </c>
      <c r="AO6" s="32">
        <v>2.6296296296296298</v>
      </c>
      <c r="AP6" s="32">
        <v>3</v>
      </c>
      <c r="AQ6" s="32">
        <v>3.5555555555555554</v>
      </c>
      <c r="AR6" s="32">
        <v>3.7</v>
      </c>
      <c r="AS6" s="20">
        <v>0.9259259259259256</v>
      </c>
      <c r="AT6" s="20">
        <v>0.7</v>
      </c>
      <c r="AU6" s="837">
        <v>3</v>
      </c>
      <c r="AV6" s="14">
        <v>3</v>
      </c>
    </row>
    <row r="7" spans="1:48" ht="15.75" x14ac:dyDescent="0.25">
      <c r="A7" s="441" t="s">
        <v>5</v>
      </c>
      <c r="B7" s="434">
        <v>20</v>
      </c>
      <c r="C7" s="31">
        <v>20</v>
      </c>
      <c r="D7" s="30">
        <v>16</v>
      </c>
      <c r="E7" s="30">
        <v>15</v>
      </c>
      <c r="F7" s="32">
        <v>7.9629629629629628</v>
      </c>
      <c r="G7" s="32">
        <v>6.7</v>
      </c>
      <c r="H7" s="32">
        <v>25</v>
      </c>
      <c r="I7" s="32">
        <v>30</v>
      </c>
      <c r="J7" s="32">
        <v>39.814814814814817</v>
      </c>
      <c r="K7" s="32">
        <v>30</v>
      </c>
      <c r="L7" s="30">
        <v>6</v>
      </c>
      <c r="M7" s="30">
        <v>9</v>
      </c>
      <c r="N7" s="32">
        <v>22.222222222222221</v>
      </c>
      <c r="O7" s="32">
        <v>36</v>
      </c>
      <c r="P7" s="32">
        <v>3.074074074074074</v>
      </c>
      <c r="Q7" s="32">
        <v>3</v>
      </c>
      <c r="R7" s="32">
        <v>3.7777777777777777</v>
      </c>
      <c r="S7" s="32">
        <v>3.7</v>
      </c>
      <c r="T7" s="20">
        <v>0.70370370370370372</v>
      </c>
      <c r="U7" s="20">
        <v>0.7</v>
      </c>
      <c r="V7" s="837">
        <v>2</v>
      </c>
      <c r="W7" s="14">
        <v>2</v>
      </c>
      <c r="Z7" s="441" t="s">
        <v>5</v>
      </c>
      <c r="AA7" s="434">
        <v>20</v>
      </c>
      <c r="AB7" s="31">
        <v>20</v>
      </c>
      <c r="AC7" s="30">
        <v>16</v>
      </c>
      <c r="AD7" s="30">
        <v>15</v>
      </c>
      <c r="AE7" s="32">
        <v>7.9629629629629628</v>
      </c>
      <c r="AF7" s="32">
        <v>6.7</v>
      </c>
      <c r="AG7" s="32">
        <v>25</v>
      </c>
      <c r="AH7" s="32">
        <v>30</v>
      </c>
      <c r="AI7" s="32">
        <v>39.814814814814817</v>
      </c>
      <c r="AJ7" s="32">
        <v>30</v>
      </c>
      <c r="AK7" s="30">
        <v>6</v>
      </c>
      <c r="AL7" s="30">
        <v>9</v>
      </c>
      <c r="AM7" s="32">
        <v>22.222222222222221</v>
      </c>
      <c r="AN7" s="32">
        <v>36</v>
      </c>
      <c r="AO7" s="32">
        <v>3.074074074074074</v>
      </c>
      <c r="AP7" s="32">
        <v>3</v>
      </c>
      <c r="AQ7" s="32">
        <v>3.7777777777777777</v>
      </c>
      <c r="AR7" s="32">
        <v>3.7</v>
      </c>
      <c r="AS7" s="20">
        <v>0.70370370370370372</v>
      </c>
      <c r="AT7" s="20">
        <v>0.7</v>
      </c>
      <c r="AU7" s="837">
        <v>2</v>
      </c>
      <c r="AV7" s="14">
        <v>2</v>
      </c>
    </row>
    <row r="8" spans="1:48" ht="16.5" thickBot="1" x14ac:dyDescent="0.3">
      <c r="A8" s="441" t="s">
        <v>7</v>
      </c>
      <c r="B8" s="434"/>
      <c r="C8" s="31">
        <v>29</v>
      </c>
      <c r="D8" s="30"/>
      <c r="E8" s="30">
        <v>24</v>
      </c>
      <c r="F8" s="32"/>
      <c r="G8" s="32">
        <v>15.9</v>
      </c>
      <c r="H8" s="32"/>
      <c r="I8" s="32">
        <v>37.799999999999997</v>
      </c>
      <c r="J8" s="32"/>
      <c r="K8" s="32">
        <v>54.9</v>
      </c>
      <c r="L8" s="30"/>
      <c r="M8" s="30">
        <v>2</v>
      </c>
      <c r="N8" s="32"/>
      <c r="O8" s="32">
        <v>8</v>
      </c>
      <c r="P8" s="32"/>
      <c r="Q8" s="32">
        <v>3.2</v>
      </c>
      <c r="R8" s="32"/>
      <c r="S8" s="32">
        <v>3.5</v>
      </c>
      <c r="T8" s="20"/>
      <c r="U8" s="20">
        <v>0.3</v>
      </c>
      <c r="V8" s="837"/>
      <c r="W8" s="14">
        <v>4</v>
      </c>
      <c r="Z8" s="871" t="s">
        <v>925</v>
      </c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7"/>
      <c r="AP8" s="37"/>
      <c r="AQ8" s="37"/>
      <c r="AR8" s="37"/>
      <c r="AS8" s="37"/>
      <c r="AT8" s="37"/>
      <c r="AU8" s="37"/>
      <c r="AV8" s="197"/>
    </row>
    <row r="9" spans="1:48" ht="16.5" thickBot="1" x14ac:dyDescent="0.3">
      <c r="A9" s="442" t="s">
        <v>34</v>
      </c>
      <c r="B9" s="863"/>
      <c r="C9" s="420">
        <v>15</v>
      </c>
      <c r="D9" s="279"/>
      <c r="E9" s="279">
        <v>15</v>
      </c>
      <c r="F9" s="262"/>
      <c r="G9" s="262">
        <v>4.4000000000000004</v>
      </c>
      <c r="H9" s="262"/>
      <c r="I9" s="262">
        <v>20</v>
      </c>
      <c r="J9" s="262"/>
      <c r="K9" s="262">
        <v>29.3</v>
      </c>
      <c r="L9" s="279"/>
      <c r="M9" s="279">
        <v>9</v>
      </c>
      <c r="N9" s="262"/>
      <c r="O9" s="262">
        <v>36</v>
      </c>
      <c r="P9" s="262"/>
      <c r="Q9" s="262">
        <v>2.9</v>
      </c>
      <c r="R9" s="262"/>
      <c r="S9" s="262">
        <v>4</v>
      </c>
      <c r="T9" s="447"/>
      <c r="U9" s="447">
        <v>1</v>
      </c>
      <c r="V9" s="421"/>
      <c r="W9" s="142">
        <v>1</v>
      </c>
      <c r="Z9" s="849" t="s">
        <v>4</v>
      </c>
      <c r="AA9" s="853">
        <v>45</v>
      </c>
      <c r="AB9" s="854">
        <v>51</v>
      </c>
      <c r="AC9" s="671">
        <v>31</v>
      </c>
      <c r="AD9" s="671">
        <v>40</v>
      </c>
      <c r="AE9" s="672">
        <v>14.352941176470589</v>
      </c>
      <c r="AF9" s="672">
        <v>27.4</v>
      </c>
      <c r="AG9" s="672">
        <v>37.777777777777779</v>
      </c>
      <c r="AH9" s="672">
        <v>47.1</v>
      </c>
      <c r="AI9" s="672">
        <v>31.895424836601311</v>
      </c>
      <c r="AJ9" s="672">
        <v>53.8</v>
      </c>
      <c r="AK9" s="671">
        <v>11</v>
      </c>
      <c r="AL9" s="671">
        <v>4</v>
      </c>
      <c r="AM9" s="672">
        <v>64.705882352941174</v>
      </c>
      <c r="AN9" s="672">
        <v>25</v>
      </c>
      <c r="AO9" s="672">
        <v>2.1176470588235294</v>
      </c>
      <c r="AP9" s="672">
        <v>3.2</v>
      </c>
      <c r="AQ9" s="672">
        <v>3.9411764705882355</v>
      </c>
      <c r="AR9" s="672">
        <v>4.2</v>
      </c>
      <c r="AS9" s="852">
        <v>1.8235294117647061</v>
      </c>
      <c r="AT9" s="852">
        <v>1</v>
      </c>
      <c r="AU9" s="875">
        <v>3</v>
      </c>
      <c r="AV9" s="44">
        <v>4</v>
      </c>
    </row>
    <row r="10" spans="1:48" ht="16.5" thickBot="1" x14ac:dyDescent="0.3">
      <c r="A10" s="994" t="s">
        <v>767</v>
      </c>
      <c r="B10" s="992"/>
      <c r="C10" s="992"/>
      <c r="D10" s="992"/>
      <c r="E10" s="992"/>
      <c r="F10" s="992"/>
      <c r="G10" s="992"/>
      <c r="H10" s="992"/>
      <c r="I10" s="992"/>
      <c r="J10" s="992"/>
      <c r="K10" s="992"/>
      <c r="L10" s="992"/>
      <c r="M10" s="992"/>
      <c r="N10" s="992"/>
      <c r="O10" s="992"/>
      <c r="P10" s="992"/>
      <c r="Q10" s="992"/>
      <c r="R10" s="992"/>
      <c r="S10" s="992"/>
      <c r="T10" s="992"/>
      <c r="U10" s="992"/>
      <c r="V10" s="992"/>
      <c r="W10" s="993"/>
      <c r="Z10" s="843" t="s">
        <v>5</v>
      </c>
      <c r="AA10" s="270">
        <v>20</v>
      </c>
      <c r="AB10" s="31">
        <v>16</v>
      </c>
      <c r="AC10" s="30">
        <v>14</v>
      </c>
      <c r="AD10" s="30">
        <v>15</v>
      </c>
      <c r="AE10" s="32">
        <v>7.1764705882352944</v>
      </c>
      <c r="AF10" s="32">
        <v>7</v>
      </c>
      <c r="AG10" s="32">
        <v>30</v>
      </c>
      <c r="AH10" s="32">
        <v>31.3</v>
      </c>
      <c r="AI10" s="32">
        <v>35.882352941176471</v>
      </c>
      <c r="AJ10" s="32">
        <v>43.8</v>
      </c>
      <c r="AK10" s="30">
        <v>9</v>
      </c>
      <c r="AL10" s="30">
        <v>7</v>
      </c>
      <c r="AM10" s="32">
        <v>52.941176470588232</v>
      </c>
      <c r="AN10" s="32">
        <v>50</v>
      </c>
      <c r="AO10" s="32">
        <v>2.7058823529411766</v>
      </c>
      <c r="AP10" s="32">
        <v>2.9285714285714284</v>
      </c>
      <c r="AQ10" s="32">
        <v>4.2941176470588234</v>
      </c>
      <c r="AR10" s="32">
        <v>3.8571428571428572</v>
      </c>
      <c r="AS10" s="20">
        <v>1.5882352941176467</v>
      </c>
      <c r="AT10" s="20">
        <v>0.9</v>
      </c>
      <c r="AU10" s="874">
        <v>2</v>
      </c>
      <c r="AV10" s="14">
        <v>1</v>
      </c>
    </row>
    <row r="11" spans="1:48" ht="16.5" thickBot="1" x14ac:dyDescent="0.3">
      <c r="A11" s="849" t="s">
        <v>4</v>
      </c>
      <c r="B11" s="853">
        <v>45</v>
      </c>
      <c r="C11" s="854">
        <v>51</v>
      </c>
      <c r="D11" s="671">
        <v>31</v>
      </c>
      <c r="E11" s="671">
        <v>40</v>
      </c>
      <c r="F11" s="672">
        <v>14.352941176470589</v>
      </c>
      <c r="G11" s="672">
        <v>27.4</v>
      </c>
      <c r="H11" s="672">
        <v>37.777777777777779</v>
      </c>
      <c r="I11" s="672">
        <v>47.1</v>
      </c>
      <c r="J11" s="672">
        <v>31.895424836601311</v>
      </c>
      <c r="K11" s="672">
        <v>53.8</v>
      </c>
      <c r="L11" s="671">
        <v>11</v>
      </c>
      <c r="M11" s="30">
        <v>4</v>
      </c>
      <c r="N11" s="672">
        <v>64.705882352941174</v>
      </c>
      <c r="O11" s="672">
        <v>25</v>
      </c>
      <c r="P11" s="672">
        <v>2.1176470588235294</v>
      </c>
      <c r="Q11" s="315">
        <v>3.2</v>
      </c>
      <c r="R11" s="672">
        <v>3.9411764705882355</v>
      </c>
      <c r="S11" s="672">
        <v>4.2</v>
      </c>
      <c r="T11" s="852">
        <v>1.8235294117647061</v>
      </c>
      <c r="U11" s="852">
        <v>1</v>
      </c>
      <c r="V11" s="839">
        <v>3</v>
      </c>
      <c r="W11" s="44">
        <v>4</v>
      </c>
      <c r="Z11" s="843" t="s">
        <v>7</v>
      </c>
      <c r="AA11" s="880">
        <v>29</v>
      </c>
      <c r="AB11" s="420">
        <v>28</v>
      </c>
      <c r="AC11" s="279">
        <v>19</v>
      </c>
      <c r="AD11" s="279">
        <v>24</v>
      </c>
      <c r="AE11" s="262">
        <v>12.823529411764707</v>
      </c>
      <c r="AF11" s="262">
        <v>16.2</v>
      </c>
      <c r="AG11" s="262">
        <v>37.931034482758619</v>
      </c>
      <c r="AH11" s="262">
        <v>39.299999999999997</v>
      </c>
      <c r="AI11" s="262">
        <v>44.219066937119678</v>
      </c>
      <c r="AJ11" s="262">
        <v>57.9</v>
      </c>
      <c r="AK11" s="279">
        <v>5</v>
      </c>
      <c r="AL11" s="279">
        <v>3</v>
      </c>
      <c r="AM11" s="262">
        <v>29.411764705882351</v>
      </c>
      <c r="AN11" s="262">
        <v>21.428571428571427</v>
      </c>
      <c r="AO11" s="262">
        <v>2.8235294117647061</v>
      </c>
      <c r="AP11" s="262">
        <v>3.4285714285714284</v>
      </c>
      <c r="AQ11" s="262">
        <v>3.9411764705882355</v>
      </c>
      <c r="AR11" s="262">
        <v>4.0588235294117645</v>
      </c>
      <c r="AS11" s="447">
        <v>1.1176470588235294</v>
      </c>
      <c r="AT11" s="447">
        <v>0.6</v>
      </c>
      <c r="AU11" s="421">
        <v>4</v>
      </c>
      <c r="AV11" s="142">
        <v>3</v>
      </c>
    </row>
    <row r="12" spans="1:48" ht="16.5" thickBot="1" x14ac:dyDescent="0.3">
      <c r="A12" s="843" t="s">
        <v>5</v>
      </c>
      <c r="B12" s="270">
        <v>20</v>
      </c>
      <c r="C12" s="31">
        <v>16</v>
      </c>
      <c r="D12" s="30">
        <v>14</v>
      </c>
      <c r="E12" s="30">
        <v>15</v>
      </c>
      <c r="F12" s="32">
        <v>7.1764705882352944</v>
      </c>
      <c r="G12" s="32">
        <v>7</v>
      </c>
      <c r="H12" s="32">
        <v>30</v>
      </c>
      <c r="I12" s="32">
        <v>31.3</v>
      </c>
      <c r="J12" s="32">
        <v>35.882352941176471</v>
      </c>
      <c r="K12" s="32">
        <v>43.8</v>
      </c>
      <c r="L12" s="30">
        <v>9</v>
      </c>
      <c r="M12" s="30">
        <v>7</v>
      </c>
      <c r="N12" s="32">
        <v>52.941176470588232</v>
      </c>
      <c r="O12" s="32">
        <v>50</v>
      </c>
      <c r="P12" s="32">
        <v>2.7058823529411766</v>
      </c>
      <c r="Q12" s="315">
        <v>2.9285714285714284</v>
      </c>
      <c r="R12" s="32">
        <v>4.2941176470588234</v>
      </c>
      <c r="S12" s="32">
        <v>3.8571428571428572</v>
      </c>
      <c r="T12" s="20">
        <v>1.5882352941176467</v>
      </c>
      <c r="U12" s="20">
        <v>0.9</v>
      </c>
      <c r="V12" s="837">
        <v>2</v>
      </c>
      <c r="W12" s="14">
        <v>1</v>
      </c>
      <c r="Z12" s="869" t="s">
        <v>926</v>
      </c>
      <c r="AA12" s="37"/>
      <c r="AB12" s="37"/>
      <c r="AC12" s="37"/>
      <c r="AD12" s="37"/>
      <c r="AE12" s="37"/>
      <c r="AF12" s="37"/>
      <c r="AG12" s="37"/>
      <c r="AH12" s="37"/>
      <c r="AI12" s="37"/>
      <c r="AJ12" s="37"/>
      <c r="AK12" s="37"/>
      <c r="AL12" s="37"/>
      <c r="AM12" s="37"/>
      <c r="AN12" s="37"/>
      <c r="AO12" s="37"/>
      <c r="AP12" s="37"/>
      <c r="AQ12" s="37"/>
      <c r="AR12" s="37"/>
      <c r="AS12" s="37"/>
      <c r="AT12" s="37"/>
      <c r="AU12" s="37"/>
      <c r="AV12" s="197"/>
    </row>
    <row r="13" spans="1:48" ht="15.75" x14ac:dyDescent="0.25">
      <c r="A13" s="843" t="s">
        <v>7</v>
      </c>
      <c r="B13" s="270">
        <v>29</v>
      </c>
      <c r="C13" s="31">
        <v>28</v>
      </c>
      <c r="D13" s="30">
        <v>19</v>
      </c>
      <c r="E13" s="30">
        <v>24</v>
      </c>
      <c r="F13" s="32">
        <v>12.823529411764707</v>
      </c>
      <c r="G13" s="32">
        <v>16.2</v>
      </c>
      <c r="H13" s="32">
        <v>37.931034482758619</v>
      </c>
      <c r="I13" s="32">
        <v>39.299999999999997</v>
      </c>
      <c r="J13" s="32">
        <v>44.219066937119678</v>
      </c>
      <c r="K13" s="32">
        <v>57.9</v>
      </c>
      <c r="L13" s="30">
        <v>5</v>
      </c>
      <c r="M13" s="30">
        <v>3</v>
      </c>
      <c r="N13" s="32">
        <v>29.411764705882351</v>
      </c>
      <c r="O13" s="32">
        <v>21.428571428571427</v>
      </c>
      <c r="P13" s="32">
        <v>2.8235294117647061</v>
      </c>
      <c r="Q13" s="315">
        <v>3.4285714285714284</v>
      </c>
      <c r="R13" s="32">
        <v>3.9411764705882355</v>
      </c>
      <c r="S13" s="32">
        <v>4.0588235294117645</v>
      </c>
      <c r="T13" s="20">
        <v>1.1176470588235294</v>
      </c>
      <c r="U13" s="20">
        <v>0.6</v>
      </c>
      <c r="V13" s="837">
        <v>4</v>
      </c>
      <c r="W13" s="14">
        <v>3</v>
      </c>
      <c r="Z13" s="443" t="s">
        <v>1</v>
      </c>
      <c r="AA13" s="842">
        <v>47</v>
      </c>
      <c r="AB13" s="839">
        <v>37</v>
      </c>
      <c r="AC13" s="839">
        <v>27</v>
      </c>
      <c r="AD13" s="839">
        <v>23</v>
      </c>
      <c r="AE13" s="852">
        <v>13.772727272727273</v>
      </c>
      <c r="AF13" s="852">
        <v>8.9</v>
      </c>
      <c r="AG13" s="852">
        <v>19.148936170212767</v>
      </c>
      <c r="AH13" s="852">
        <v>27</v>
      </c>
      <c r="AI13" s="852">
        <v>29.303675048355903</v>
      </c>
      <c r="AJ13" s="852">
        <v>23.9</v>
      </c>
      <c r="AK13" s="839">
        <v>7</v>
      </c>
      <c r="AL13" s="839">
        <v>13</v>
      </c>
      <c r="AM13" s="839">
        <v>35</v>
      </c>
      <c r="AN13" s="839">
        <v>65</v>
      </c>
      <c r="AO13" s="852">
        <v>2.7727272727272729</v>
      </c>
      <c r="AP13" s="852">
        <v>2.4</v>
      </c>
      <c r="AQ13" s="852">
        <v>3.7272727272727271</v>
      </c>
      <c r="AR13" s="852">
        <v>3.8</v>
      </c>
      <c r="AS13" s="852">
        <v>0.95454545454545414</v>
      </c>
      <c r="AT13" s="856">
        <v>1.5</v>
      </c>
      <c r="AU13" s="839">
        <v>1</v>
      </c>
      <c r="AV13" s="857">
        <v>3</v>
      </c>
    </row>
    <row r="14" spans="1:48" ht="32.25" thickBot="1" x14ac:dyDescent="0.3">
      <c r="A14" s="865" t="s">
        <v>920</v>
      </c>
      <c r="B14" s="271">
        <v>15</v>
      </c>
      <c r="C14" s="855">
        <v>23</v>
      </c>
      <c r="D14" s="251">
        <v>11</v>
      </c>
      <c r="E14" s="251">
        <v>17</v>
      </c>
      <c r="F14" s="252">
        <v>5.6470588235294121</v>
      </c>
      <c r="G14" s="252">
        <v>11.6</v>
      </c>
      <c r="H14" s="262">
        <v>20</v>
      </c>
      <c r="I14" s="262">
        <v>34.799999999999997</v>
      </c>
      <c r="J14" s="262">
        <v>37.64705882352942</v>
      </c>
      <c r="K14" s="262">
        <v>50.3</v>
      </c>
      <c r="L14" s="251">
        <v>4</v>
      </c>
      <c r="M14" s="251">
        <v>3</v>
      </c>
      <c r="N14" s="262">
        <v>23.529411764705884</v>
      </c>
      <c r="O14" s="262">
        <v>21.428571428571427</v>
      </c>
      <c r="P14" s="262">
        <v>2.9411764705882355</v>
      </c>
      <c r="Q14" s="316">
        <v>3.0714285714285716</v>
      </c>
      <c r="R14" s="262">
        <v>4.3529411764705879</v>
      </c>
      <c r="S14" s="262">
        <v>4.5</v>
      </c>
      <c r="T14" s="447">
        <v>1.4117647058823524</v>
      </c>
      <c r="U14" s="447">
        <v>1.4</v>
      </c>
      <c r="V14" s="421">
        <v>1</v>
      </c>
      <c r="W14" s="142">
        <v>2</v>
      </c>
      <c r="Z14" s="441" t="s">
        <v>4</v>
      </c>
      <c r="AA14" s="841">
        <v>51</v>
      </c>
      <c r="AB14" s="837">
        <v>51</v>
      </c>
      <c r="AC14" s="837">
        <v>28</v>
      </c>
      <c r="AD14" s="837">
        <v>24</v>
      </c>
      <c r="AE14" s="20">
        <v>14.227272727272727</v>
      </c>
      <c r="AF14" s="20">
        <v>13</v>
      </c>
      <c r="AG14" s="20">
        <v>47.058823529411768</v>
      </c>
      <c r="AH14" s="20">
        <v>49</v>
      </c>
      <c r="AI14" s="20">
        <v>27.896613190730843</v>
      </c>
      <c r="AJ14" s="20">
        <v>25.5</v>
      </c>
      <c r="AK14" s="837">
        <v>19</v>
      </c>
      <c r="AL14" s="837">
        <v>19</v>
      </c>
      <c r="AM14" s="837">
        <v>95</v>
      </c>
      <c r="AN14" s="837">
        <v>95</v>
      </c>
      <c r="AO14" s="20">
        <v>1.8636363636363635</v>
      </c>
      <c r="AP14" s="20">
        <v>2.1</v>
      </c>
      <c r="AQ14" s="20">
        <v>3.8636363636363638</v>
      </c>
      <c r="AR14" s="20">
        <v>3.5</v>
      </c>
      <c r="AS14" s="20">
        <v>2</v>
      </c>
      <c r="AT14" s="850">
        <v>1.5</v>
      </c>
      <c r="AU14" s="837">
        <v>6</v>
      </c>
      <c r="AV14" s="858">
        <v>8</v>
      </c>
    </row>
    <row r="15" spans="1:48" ht="16.5" thickBot="1" x14ac:dyDescent="0.3">
      <c r="A15" s="995" t="s">
        <v>768</v>
      </c>
      <c r="B15" s="992"/>
      <c r="C15" s="992"/>
      <c r="D15" s="992"/>
      <c r="E15" s="992"/>
      <c r="F15" s="992"/>
      <c r="G15" s="992"/>
      <c r="H15" s="992"/>
      <c r="I15" s="992"/>
      <c r="J15" s="992"/>
      <c r="K15" s="992"/>
      <c r="L15" s="992"/>
      <c r="M15" s="992"/>
      <c r="N15" s="992"/>
      <c r="O15" s="992"/>
      <c r="P15" s="992"/>
      <c r="Q15" s="992"/>
      <c r="R15" s="992"/>
      <c r="S15" s="992"/>
      <c r="T15" s="992"/>
      <c r="U15" s="992"/>
      <c r="V15" s="992"/>
      <c r="W15" s="993"/>
      <c r="Z15" s="441" t="s">
        <v>5</v>
      </c>
      <c r="AA15" s="841">
        <v>16</v>
      </c>
      <c r="AB15" s="837">
        <v>19</v>
      </c>
      <c r="AC15" s="837">
        <v>6</v>
      </c>
      <c r="AD15" s="837">
        <v>12</v>
      </c>
      <c r="AE15" s="20">
        <v>2.7272727272727271</v>
      </c>
      <c r="AF15" s="20">
        <v>4.7</v>
      </c>
      <c r="AG15" s="20">
        <v>31.25</v>
      </c>
      <c r="AH15" s="20">
        <v>31.6</v>
      </c>
      <c r="AI15" s="20">
        <v>17.045454545454547</v>
      </c>
      <c r="AJ15" s="20">
        <v>24.8</v>
      </c>
      <c r="AK15" s="837">
        <v>17</v>
      </c>
      <c r="AL15" s="837">
        <v>16</v>
      </c>
      <c r="AM15" s="837">
        <v>85</v>
      </c>
      <c r="AN15" s="837">
        <v>76.2</v>
      </c>
      <c r="AO15" s="20">
        <v>2.1363636363636362</v>
      </c>
      <c r="AP15" s="20">
        <v>2.2999999999999998</v>
      </c>
      <c r="AQ15" s="20">
        <v>3.2727272727272729</v>
      </c>
      <c r="AR15" s="20">
        <v>2.8</v>
      </c>
      <c r="AS15" s="20">
        <v>1.1363636363636367</v>
      </c>
      <c r="AT15" s="850">
        <v>0.5</v>
      </c>
      <c r="AU15" s="837">
        <v>3</v>
      </c>
      <c r="AV15" s="858">
        <v>4</v>
      </c>
    </row>
    <row r="16" spans="1:48" ht="15.75" x14ac:dyDescent="0.25">
      <c r="A16" s="443" t="s">
        <v>1</v>
      </c>
      <c r="B16" s="842">
        <v>47</v>
      </c>
      <c r="C16" s="839">
        <v>37</v>
      </c>
      <c r="D16" s="839">
        <v>27</v>
      </c>
      <c r="E16" s="839">
        <v>23</v>
      </c>
      <c r="F16" s="852">
        <v>13.772727272727273</v>
      </c>
      <c r="G16" s="852">
        <v>8.9</v>
      </c>
      <c r="H16" s="852">
        <v>19.148936170212767</v>
      </c>
      <c r="I16" s="852">
        <v>27</v>
      </c>
      <c r="J16" s="852">
        <v>29.303675048355903</v>
      </c>
      <c r="K16" s="852">
        <v>23.9</v>
      </c>
      <c r="L16" s="839">
        <v>7</v>
      </c>
      <c r="M16" s="839">
        <v>13</v>
      </c>
      <c r="N16" s="839">
        <v>35</v>
      </c>
      <c r="O16" s="839">
        <v>65</v>
      </c>
      <c r="P16" s="852">
        <v>2.7727272727272729</v>
      </c>
      <c r="Q16" s="852">
        <v>2.4</v>
      </c>
      <c r="R16" s="852">
        <v>3.7272727272727271</v>
      </c>
      <c r="S16" s="852">
        <v>3.8</v>
      </c>
      <c r="T16" s="852">
        <v>0.95454545454545414</v>
      </c>
      <c r="U16" s="856">
        <v>1.5</v>
      </c>
      <c r="V16" s="839">
        <v>1</v>
      </c>
      <c r="W16" s="857">
        <v>3</v>
      </c>
      <c r="Z16" s="441" t="s">
        <v>7</v>
      </c>
      <c r="AA16" s="841">
        <v>28</v>
      </c>
      <c r="AB16" s="837">
        <v>28</v>
      </c>
      <c r="AC16" s="837">
        <v>21</v>
      </c>
      <c r="AD16" s="837">
        <v>16</v>
      </c>
      <c r="AE16" s="20">
        <v>11.045454545454545</v>
      </c>
      <c r="AF16" s="20">
        <v>10.3</v>
      </c>
      <c r="AG16" s="20">
        <v>39.285714285714285</v>
      </c>
      <c r="AH16" s="20">
        <v>32.1</v>
      </c>
      <c r="AI16" s="20">
        <v>39.448051948051955</v>
      </c>
      <c r="AJ16" s="20">
        <v>36.700000000000003</v>
      </c>
      <c r="AK16" s="837">
        <v>13</v>
      </c>
      <c r="AL16" s="837">
        <v>8</v>
      </c>
      <c r="AM16" s="837">
        <v>65</v>
      </c>
      <c r="AN16" s="837">
        <v>42.1</v>
      </c>
      <c r="AO16" s="20">
        <v>2.4545454545454546</v>
      </c>
      <c r="AP16" s="20">
        <v>2.6</v>
      </c>
      <c r="AQ16" s="20">
        <v>3.5</v>
      </c>
      <c r="AR16" s="20">
        <v>3.5</v>
      </c>
      <c r="AS16" s="20">
        <v>1.0454545454545454</v>
      </c>
      <c r="AT16" s="850">
        <v>0.9</v>
      </c>
      <c r="AU16" s="837">
        <v>5</v>
      </c>
      <c r="AV16" s="858">
        <v>5</v>
      </c>
    </row>
    <row r="17" spans="1:48" ht="15.75" x14ac:dyDescent="0.25">
      <c r="A17" s="441" t="s">
        <v>4</v>
      </c>
      <c r="B17" s="841">
        <v>51</v>
      </c>
      <c r="C17" s="837">
        <v>51</v>
      </c>
      <c r="D17" s="837">
        <v>28</v>
      </c>
      <c r="E17" s="837">
        <v>24</v>
      </c>
      <c r="F17" s="20">
        <v>14.227272727272727</v>
      </c>
      <c r="G17" s="20">
        <v>13</v>
      </c>
      <c r="H17" s="20">
        <v>47.058823529411768</v>
      </c>
      <c r="I17" s="20">
        <v>49</v>
      </c>
      <c r="J17" s="20">
        <v>27.896613190730843</v>
      </c>
      <c r="K17" s="20">
        <v>25.5</v>
      </c>
      <c r="L17" s="837">
        <v>19</v>
      </c>
      <c r="M17" s="837">
        <v>19</v>
      </c>
      <c r="N17" s="837">
        <v>95</v>
      </c>
      <c r="O17" s="837">
        <v>95</v>
      </c>
      <c r="P17" s="20">
        <v>1.8636363636363635</v>
      </c>
      <c r="Q17" s="20">
        <v>2.1</v>
      </c>
      <c r="R17" s="20">
        <v>3.8636363636363638</v>
      </c>
      <c r="S17" s="20">
        <v>3.5</v>
      </c>
      <c r="T17" s="20">
        <v>2</v>
      </c>
      <c r="U17" s="850">
        <v>1.5</v>
      </c>
      <c r="V17" s="837">
        <v>6</v>
      </c>
      <c r="W17" s="858">
        <v>8</v>
      </c>
      <c r="Z17" s="441" t="s">
        <v>9</v>
      </c>
      <c r="AA17" s="841">
        <v>23</v>
      </c>
      <c r="AB17" s="837">
        <v>23</v>
      </c>
      <c r="AC17" s="837">
        <v>18</v>
      </c>
      <c r="AD17" s="837">
        <v>17</v>
      </c>
      <c r="AE17" s="20">
        <v>6.8181818181818183</v>
      </c>
      <c r="AF17" s="20">
        <v>9.8000000000000007</v>
      </c>
      <c r="AG17" s="20">
        <v>34.782608695652172</v>
      </c>
      <c r="AH17" s="20">
        <v>39.1</v>
      </c>
      <c r="AI17" s="20">
        <v>26.554778554778554</v>
      </c>
      <c r="AJ17" s="20">
        <v>42.4</v>
      </c>
      <c r="AK17" s="837">
        <v>14</v>
      </c>
      <c r="AL17" s="837">
        <v>10</v>
      </c>
      <c r="AM17" s="837">
        <v>70</v>
      </c>
      <c r="AN17" s="837">
        <v>47.6</v>
      </c>
      <c r="AO17" s="20">
        <v>2.1363636363636362</v>
      </c>
      <c r="AP17" s="20">
        <v>2.6</v>
      </c>
      <c r="AQ17" s="20">
        <v>3.7727272727272729</v>
      </c>
      <c r="AR17" s="20">
        <v>3.5</v>
      </c>
      <c r="AS17" s="20">
        <v>1.6363636363636367</v>
      </c>
      <c r="AT17" s="850">
        <v>0.9</v>
      </c>
      <c r="AU17" s="837">
        <v>4</v>
      </c>
      <c r="AV17" s="858">
        <v>6</v>
      </c>
    </row>
    <row r="18" spans="1:48" ht="15.75" x14ac:dyDescent="0.25">
      <c r="A18" s="441" t="s">
        <v>5</v>
      </c>
      <c r="B18" s="841">
        <v>16</v>
      </c>
      <c r="C18" s="837">
        <v>19</v>
      </c>
      <c r="D18" s="837">
        <v>6</v>
      </c>
      <c r="E18" s="837">
        <v>12</v>
      </c>
      <c r="F18" s="20">
        <v>2.7272727272727271</v>
      </c>
      <c r="G18" s="20">
        <v>4.7</v>
      </c>
      <c r="H18" s="20">
        <v>31.25</v>
      </c>
      <c r="I18" s="20">
        <v>31.6</v>
      </c>
      <c r="J18" s="20">
        <v>17.045454545454547</v>
      </c>
      <c r="K18" s="20">
        <v>24.8</v>
      </c>
      <c r="L18" s="837">
        <v>17</v>
      </c>
      <c r="M18" s="837">
        <v>16</v>
      </c>
      <c r="N18" s="837">
        <v>85</v>
      </c>
      <c r="O18" s="837">
        <v>76.2</v>
      </c>
      <c r="P18" s="20">
        <v>2.1363636363636362</v>
      </c>
      <c r="Q18" s="20">
        <v>2.2999999999999998</v>
      </c>
      <c r="R18" s="20">
        <v>3.2727272727272729</v>
      </c>
      <c r="S18" s="20">
        <v>2.8</v>
      </c>
      <c r="T18" s="20">
        <v>1.1363636363636367</v>
      </c>
      <c r="U18" s="850">
        <v>0.5</v>
      </c>
      <c r="V18" s="837">
        <v>3</v>
      </c>
      <c r="W18" s="858">
        <v>4</v>
      </c>
      <c r="Z18" s="441" t="s">
        <v>34</v>
      </c>
      <c r="AA18" s="841">
        <v>20</v>
      </c>
      <c r="AB18" s="837">
        <v>25</v>
      </c>
      <c r="AC18" s="837">
        <v>11</v>
      </c>
      <c r="AD18" s="837">
        <v>9</v>
      </c>
      <c r="AE18" s="837">
        <v>4</v>
      </c>
      <c r="AF18" s="837">
        <v>3.6</v>
      </c>
      <c r="AG18" s="837">
        <v>25</v>
      </c>
      <c r="AH18" s="837">
        <v>24</v>
      </c>
      <c r="AI18" s="837">
        <v>20</v>
      </c>
      <c r="AJ18" s="837">
        <v>14.3</v>
      </c>
      <c r="AK18" s="837">
        <v>16</v>
      </c>
      <c r="AL18" s="837">
        <v>18</v>
      </c>
      <c r="AM18" s="837">
        <v>80</v>
      </c>
      <c r="AN18" s="837">
        <v>94.7</v>
      </c>
      <c r="AO18" s="20">
        <v>2.1363636363636362</v>
      </c>
      <c r="AP18" s="20">
        <v>2.1</v>
      </c>
      <c r="AQ18" s="20">
        <v>3.5454545454545454</v>
      </c>
      <c r="AR18" s="20">
        <v>3.4</v>
      </c>
      <c r="AS18" s="20">
        <v>1.4090909090909092</v>
      </c>
      <c r="AT18" s="850">
        <v>1.4</v>
      </c>
      <c r="AU18" s="837">
        <v>2</v>
      </c>
      <c r="AV18" s="858">
        <v>2</v>
      </c>
    </row>
    <row r="19" spans="1:48" ht="16.5" thickBot="1" x14ac:dyDescent="0.3">
      <c r="A19" s="441" t="s">
        <v>7</v>
      </c>
      <c r="B19" s="841">
        <v>28</v>
      </c>
      <c r="C19" s="837">
        <v>28</v>
      </c>
      <c r="D19" s="837">
        <v>21</v>
      </c>
      <c r="E19" s="837">
        <v>16</v>
      </c>
      <c r="F19" s="20">
        <v>11.045454545454545</v>
      </c>
      <c r="G19" s="20">
        <v>10.3</v>
      </c>
      <c r="H19" s="20">
        <v>39.285714285714285</v>
      </c>
      <c r="I19" s="20">
        <v>32.1</v>
      </c>
      <c r="J19" s="20">
        <v>39.448051948051955</v>
      </c>
      <c r="K19" s="20">
        <v>36.700000000000003</v>
      </c>
      <c r="L19" s="837">
        <v>13</v>
      </c>
      <c r="M19" s="837">
        <v>8</v>
      </c>
      <c r="N19" s="837">
        <v>65</v>
      </c>
      <c r="O19" s="837">
        <v>42.1</v>
      </c>
      <c r="P19" s="20">
        <v>2.4545454545454546</v>
      </c>
      <c r="Q19" s="20">
        <v>2.6</v>
      </c>
      <c r="R19" s="20">
        <v>3.5</v>
      </c>
      <c r="S19" s="20">
        <v>3.5</v>
      </c>
      <c r="T19" s="20">
        <v>1.0454545454545454</v>
      </c>
      <c r="U19" s="850">
        <v>0.9</v>
      </c>
      <c r="V19" s="837">
        <v>5</v>
      </c>
      <c r="W19" s="858">
        <v>5</v>
      </c>
      <c r="Z19" s="868" t="s">
        <v>927</v>
      </c>
      <c r="AA19" s="37"/>
      <c r="AB19" s="37"/>
      <c r="AC19" s="37"/>
      <c r="AD19" s="37"/>
      <c r="AE19" s="37"/>
      <c r="AF19" s="37"/>
      <c r="AG19" s="37"/>
      <c r="AH19" s="37"/>
      <c r="AI19" s="37"/>
      <c r="AJ19" s="37"/>
      <c r="AK19" s="37"/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197"/>
    </row>
    <row r="20" spans="1:48" ht="15.75" x14ac:dyDescent="0.25">
      <c r="A20" s="441" t="s">
        <v>9</v>
      </c>
      <c r="B20" s="841">
        <v>23</v>
      </c>
      <c r="C20" s="837">
        <v>23</v>
      </c>
      <c r="D20" s="837">
        <v>18</v>
      </c>
      <c r="E20" s="837">
        <v>17</v>
      </c>
      <c r="F20" s="20">
        <v>6.8181818181818183</v>
      </c>
      <c r="G20" s="20">
        <v>9.8000000000000007</v>
      </c>
      <c r="H20" s="20">
        <v>34.782608695652172</v>
      </c>
      <c r="I20" s="20">
        <v>39.1</v>
      </c>
      <c r="J20" s="20">
        <v>26.554778554778554</v>
      </c>
      <c r="K20" s="20">
        <v>42.4</v>
      </c>
      <c r="L20" s="837">
        <v>14</v>
      </c>
      <c r="M20" s="837">
        <v>10</v>
      </c>
      <c r="N20" s="837">
        <v>70</v>
      </c>
      <c r="O20" s="837">
        <v>47.6</v>
      </c>
      <c r="P20" s="20">
        <v>2.1363636363636362</v>
      </c>
      <c r="Q20" s="20">
        <v>2.6</v>
      </c>
      <c r="R20" s="20">
        <v>3.7727272727272729</v>
      </c>
      <c r="S20" s="20">
        <v>3.5</v>
      </c>
      <c r="T20" s="20">
        <v>1.6363636363636367</v>
      </c>
      <c r="U20" s="850">
        <v>0.9</v>
      </c>
      <c r="V20" s="837">
        <v>4</v>
      </c>
      <c r="W20" s="858">
        <v>6</v>
      </c>
      <c r="Z20" s="849" t="s">
        <v>1</v>
      </c>
      <c r="AA20" s="838">
        <v>37</v>
      </c>
      <c r="AB20" s="851">
        <v>40</v>
      </c>
      <c r="AC20" s="839">
        <v>17</v>
      </c>
      <c r="AD20" s="839">
        <v>18</v>
      </c>
      <c r="AE20" s="852">
        <v>5.6363636363636367</v>
      </c>
      <c r="AF20" s="852">
        <v>8.6999999999999993</v>
      </c>
      <c r="AG20" s="852">
        <v>27.027027027027028</v>
      </c>
      <c r="AH20" s="852">
        <v>30</v>
      </c>
      <c r="AI20" s="852">
        <v>15.233415233415235</v>
      </c>
      <c r="AJ20" s="852">
        <v>21.8</v>
      </c>
      <c r="AK20" s="839">
        <v>23</v>
      </c>
      <c r="AL20" s="839">
        <v>8</v>
      </c>
      <c r="AM20" s="852">
        <v>88.461538461538467</v>
      </c>
      <c r="AN20" s="852">
        <v>80</v>
      </c>
      <c r="AO20" s="852">
        <v>1.8846153846153846</v>
      </c>
      <c r="AP20" s="852">
        <v>2.2000000000000002</v>
      </c>
      <c r="AQ20" s="852">
        <v>3.7727272727272729</v>
      </c>
      <c r="AR20" s="852">
        <v>3.7</v>
      </c>
      <c r="AS20" s="852">
        <v>1.8881118881118883</v>
      </c>
      <c r="AT20" s="852">
        <v>1.5</v>
      </c>
      <c r="AU20" s="839">
        <v>4</v>
      </c>
      <c r="AV20" s="840">
        <v>4</v>
      </c>
    </row>
    <row r="21" spans="1:48" ht="15.75" x14ac:dyDescent="0.25">
      <c r="A21" s="441" t="s">
        <v>34</v>
      </c>
      <c r="B21" s="841">
        <v>20</v>
      </c>
      <c r="C21" s="837">
        <v>25</v>
      </c>
      <c r="D21" s="837">
        <v>11</v>
      </c>
      <c r="E21" s="837">
        <v>9</v>
      </c>
      <c r="F21" s="837">
        <v>4</v>
      </c>
      <c r="G21" s="837">
        <v>3.6</v>
      </c>
      <c r="H21" s="837">
        <v>25</v>
      </c>
      <c r="I21" s="837">
        <v>24</v>
      </c>
      <c r="J21" s="837">
        <v>20</v>
      </c>
      <c r="K21" s="837">
        <v>14.3</v>
      </c>
      <c r="L21" s="837">
        <v>16</v>
      </c>
      <c r="M21" s="837">
        <v>18</v>
      </c>
      <c r="N21" s="837">
        <v>80</v>
      </c>
      <c r="O21" s="837">
        <v>94.7</v>
      </c>
      <c r="P21" s="20">
        <v>2.1363636363636362</v>
      </c>
      <c r="Q21" s="20">
        <v>2.1</v>
      </c>
      <c r="R21" s="20">
        <v>3.5454545454545454</v>
      </c>
      <c r="S21" s="20">
        <v>3.4</v>
      </c>
      <c r="T21" s="20">
        <v>1.4090909090909092</v>
      </c>
      <c r="U21" s="850">
        <v>1.4</v>
      </c>
      <c r="V21" s="837">
        <v>2</v>
      </c>
      <c r="W21" s="858">
        <v>2</v>
      </c>
      <c r="Z21" s="843" t="s">
        <v>4</v>
      </c>
      <c r="AA21" s="773">
        <v>47</v>
      </c>
      <c r="AB21" s="837">
        <v>51</v>
      </c>
      <c r="AC21" s="837">
        <v>39</v>
      </c>
      <c r="AD21" s="837">
        <v>39</v>
      </c>
      <c r="AE21" s="20">
        <v>16.681818181818183</v>
      </c>
      <c r="AF21" s="20">
        <v>22.9</v>
      </c>
      <c r="AG21" s="20">
        <v>44.680851063829785</v>
      </c>
      <c r="AH21" s="20">
        <v>49</v>
      </c>
      <c r="AI21" s="20">
        <v>35.493230174081241</v>
      </c>
      <c r="AJ21" s="20">
        <v>45</v>
      </c>
      <c r="AK21" s="837">
        <v>18</v>
      </c>
      <c r="AL21" s="837">
        <v>11</v>
      </c>
      <c r="AM21" s="20">
        <v>69.230769230769226</v>
      </c>
      <c r="AN21" s="20">
        <v>2.8</v>
      </c>
      <c r="AO21" s="20">
        <v>2.1153846153846154</v>
      </c>
      <c r="AP21" s="20">
        <v>3.7</v>
      </c>
      <c r="AQ21" s="20">
        <v>3.8181818181818183</v>
      </c>
      <c r="AR21" s="20">
        <v>8</v>
      </c>
      <c r="AS21" s="20">
        <v>1.7027972027972029</v>
      </c>
      <c r="AT21" s="20">
        <v>0.7</v>
      </c>
      <c r="AU21" s="837">
        <v>8</v>
      </c>
      <c r="AV21" s="444">
        <v>8</v>
      </c>
    </row>
    <row r="22" spans="1:48" ht="15.75" x14ac:dyDescent="0.25">
      <c r="A22" s="441" t="s">
        <v>12</v>
      </c>
      <c r="B22" s="841"/>
      <c r="C22" s="837">
        <v>30</v>
      </c>
      <c r="D22" s="837"/>
      <c r="E22" s="837">
        <v>17</v>
      </c>
      <c r="F22" s="837"/>
      <c r="G22" s="837">
        <v>6.3</v>
      </c>
      <c r="H22" s="837"/>
      <c r="I22" s="837">
        <v>40</v>
      </c>
      <c r="J22" s="837"/>
      <c r="K22" s="837">
        <v>20.9</v>
      </c>
      <c r="L22" s="837"/>
      <c r="M22" s="837">
        <v>19</v>
      </c>
      <c r="N22" s="837"/>
      <c r="O22" s="837">
        <v>86.4</v>
      </c>
      <c r="P22" s="20"/>
      <c r="Q22" s="20">
        <v>2.1</v>
      </c>
      <c r="R22" s="20"/>
      <c r="S22" s="20">
        <v>3.8</v>
      </c>
      <c r="T22" s="20"/>
      <c r="U22" s="850">
        <v>1.6</v>
      </c>
      <c r="V22" s="837"/>
      <c r="W22" s="858">
        <v>7</v>
      </c>
      <c r="Z22" s="843" t="s">
        <v>5</v>
      </c>
      <c r="AA22" s="773">
        <v>19</v>
      </c>
      <c r="AB22" s="837">
        <v>25</v>
      </c>
      <c r="AC22" s="837">
        <v>13</v>
      </c>
      <c r="AD22" s="837">
        <v>20</v>
      </c>
      <c r="AE22" s="20">
        <v>4.1818181818181817</v>
      </c>
      <c r="AF22" s="20">
        <v>8.3000000000000007</v>
      </c>
      <c r="AG22" s="20">
        <v>31.578947368421051</v>
      </c>
      <c r="AH22" s="20">
        <v>28</v>
      </c>
      <c r="AI22" s="20">
        <v>22.009569377990434</v>
      </c>
      <c r="AJ22" s="20">
        <v>33.1</v>
      </c>
      <c r="AK22" s="837">
        <v>19</v>
      </c>
      <c r="AL22" s="837">
        <v>12</v>
      </c>
      <c r="AM22" s="20">
        <v>73.07692307692308</v>
      </c>
      <c r="AN22" s="20">
        <v>2.6</v>
      </c>
      <c r="AO22" s="20">
        <v>1.8846153846153846</v>
      </c>
      <c r="AP22" s="20">
        <v>3.1</v>
      </c>
      <c r="AQ22" s="20">
        <v>3</v>
      </c>
      <c r="AR22" s="20">
        <v>5</v>
      </c>
      <c r="AS22" s="20">
        <v>1.1153846153846154</v>
      </c>
      <c r="AT22" s="20">
        <v>0.5</v>
      </c>
      <c r="AU22" s="837">
        <v>5</v>
      </c>
      <c r="AV22" s="444">
        <v>5</v>
      </c>
    </row>
    <row r="23" spans="1:48" ht="15.75" x14ac:dyDescent="0.25">
      <c r="A23" s="441" t="s">
        <v>8</v>
      </c>
      <c r="B23" s="841"/>
      <c r="C23" s="837">
        <v>18</v>
      </c>
      <c r="D23" s="837"/>
      <c r="E23" s="837">
        <v>8</v>
      </c>
      <c r="F23" s="837"/>
      <c r="G23" s="837">
        <v>2.2000000000000002</v>
      </c>
      <c r="H23" s="837"/>
      <c r="I23" s="837">
        <v>22.2</v>
      </c>
      <c r="J23" s="837"/>
      <c r="K23" s="837">
        <v>12.1</v>
      </c>
      <c r="L23" s="837"/>
      <c r="M23" s="837">
        <v>20</v>
      </c>
      <c r="N23" s="837"/>
      <c r="O23" s="837">
        <v>90.9</v>
      </c>
      <c r="P23" s="20"/>
      <c r="Q23" s="20">
        <v>2.1</v>
      </c>
      <c r="R23" s="20"/>
      <c r="S23" s="20">
        <v>3.3</v>
      </c>
      <c r="T23" s="20"/>
      <c r="U23" s="850">
        <v>1.1000000000000001</v>
      </c>
      <c r="V23" s="837"/>
      <c r="W23" s="858">
        <v>1</v>
      </c>
      <c r="Z23" s="843" t="s">
        <v>7</v>
      </c>
      <c r="AA23" s="773">
        <v>28</v>
      </c>
      <c r="AB23" s="837">
        <v>36</v>
      </c>
      <c r="AC23" s="837">
        <v>18</v>
      </c>
      <c r="AD23" s="837">
        <v>9</v>
      </c>
      <c r="AE23" s="20">
        <v>9.5</v>
      </c>
      <c r="AF23" s="20">
        <v>15.8</v>
      </c>
      <c r="AG23" s="20">
        <v>32.142857142857146</v>
      </c>
      <c r="AH23" s="20">
        <v>33.299999999999997</v>
      </c>
      <c r="AI23" s="20">
        <v>33.928571428571431</v>
      </c>
      <c r="AJ23" s="20">
        <v>43.8</v>
      </c>
      <c r="AK23" s="837">
        <v>17</v>
      </c>
      <c r="AL23" s="837">
        <v>3</v>
      </c>
      <c r="AM23" s="20">
        <v>65.384615384615387</v>
      </c>
      <c r="AN23" s="20">
        <v>2.9</v>
      </c>
      <c r="AO23" s="20">
        <v>2.3076923076923075</v>
      </c>
      <c r="AP23" s="20">
        <v>4</v>
      </c>
      <c r="AQ23" s="20">
        <v>3.5454545454545454</v>
      </c>
      <c r="AR23" s="20">
        <v>6</v>
      </c>
      <c r="AS23" s="20">
        <v>1.2377622377622379</v>
      </c>
      <c r="AT23" s="20">
        <v>1.1000000000000001</v>
      </c>
      <c r="AU23" s="837">
        <v>6</v>
      </c>
      <c r="AV23" s="444">
        <v>6</v>
      </c>
    </row>
    <row r="24" spans="1:48" ht="16.5" thickBot="1" x14ac:dyDescent="0.3">
      <c r="A24" s="442" t="s">
        <v>807</v>
      </c>
      <c r="B24" s="446"/>
      <c r="C24" s="421">
        <v>30</v>
      </c>
      <c r="D24" s="421"/>
      <c r="E24" s="421">
        <v>8</v>
      </c>
      <c r="F24" s="421"/>
      <c r="G24" s="421">
        <v>4.2</v>
      </c>
      <c r="H24" s="421"/>
      <c r="I24" s="421">
        <v>40</v>
      </c>
      <c r="J24" s="421"/>
      <c r="K24" s="421">
        <v>14</v>
      </c>
      <c r="L24" s="421"/>
      <c r="M24" s="421">
        <v>19</v>
      </c>
      <c r="N24" s="421"/>
      <c r="O24" s="421">
        <v>100</v>
      </c>
      <c r="P24" s="447"/>
      <c r="Q24" s="447">
        <v>2</v>
      </c>
      <c r="R24" s="447"/>
      <c r="S24" s="447">
        <v>3.9</v>
      </c>
      <c r="T24" s="447"/>
      <c r="U24" s="860">
        <v>1.9</v>
      </c>
      <c r="V24" s="421"/>
      <c r="W24" s="861">
        <v>7</v>
      </c>
      <c r="Z24" s="843" t="s">
        <v>8</v>
      </c>
      <c r="AA24" s="773">
        <v>18</v>
      </c>
      <c r="AB24" s="837">
        <v>18</v>
      </c>
      <c r="AC24" s="837">
        <v>4</v>
      </c>
      <c r="AD24" s="837">
        <v>0</v>
      </c>
      <c r="AE24" s="20">
        <v>2.2727272727272729</v>
      </c>
      <c r="AF24" s="20">
        <v>0</v>
      </c>
      <c r="AG24" s="20">
        <v>22.222222222222221</v>
      </c>
      <c r="AH24" s="20">
        <v>22.2</v>
      </c>
      <c r="AI24" s="20">
        <v>11.926961926961928</v>
      </c>
      <c r="AJ24" s="20">
        <v>0</v>
      </c>
      <c r="AK24" s="837">
        <v>25</v>
      </c>
      <c r="AL24" s="837">
        <v>25</v>
      </c>
      <c r="AM24" s="20">
        <v>96.15384615384616</v>
      </c>
      <c r="AN24" s="20">
        <v>0</v>
      </c>
      <c r="AO24" s="20">
        <v>1.7692307692307692</v>
      </c>
      <c r="AP24" s="20">
        <v>0</v>
      </c>
      <c r="AQ24" s="20">
        <v>3.6818181818181817</v>
      </c>
      <c r="AR24" s="20">
        <v>1</v>
      </c>
      <c r="AS24" s="20">
        <v>1.9125874125874125</v>
      </c>
      <c r="AT24" s="20">
        <v>0</v>
      </c>
      <c r="AU24" s="837">
        <v>1</v>
      </c>
      <c r="AV24" s="444">
        <v>1</v>
      </c>
    </row>
    <row r="25" spans="1:48" ht="16.5" thickBot="1" x14ac:dyDescent="0.3">
      <c r="A25" s="994" t="s">
        <v>769</v>
      </c>
      <c r="B25" s="992"/>
      <c r="C25" s="992"/>
      <c r="D25" s="992"/>
      <c r="E25" s="992"/>
      <c r="F25" s="992"/>
      <c r="G25" s="992"/>
      <c r="H25" s="992"/>
      <c r="I25" s="992"/>
      <c r="J25" s="992"/>
      <c r="K25" s="992"/>
      <c r="L25" s="992"/>
      <c r="M25" s="992"/>
      <c r="N25" s="992"/>
      <c r="O25" s="992"/>
      <c r="P25" s="992"/>
      <c r="Q25" s="992"/>
      <c r="R25" s="992"/>
      <c r="S25" s="992"/>
      <c r="T25" s="992"/>
      <c r="U25" s="992"/>
      <c r="V25" s="992"/>
      <c r="W25" s="993"/>
      <c r="Z25" s="843" t="s">
        <v>9</v>
      </c>
      <c r="AA25" s="773">
        <v>23</v>
      </c>
      <c r="AB25" s="837">
        <v>25</v>
      </c>
      <c r="AC25" s="837">
        <v>11</v>
      </c>
      <c r="AD25" s="837">
        <v>0</v>
      </c>
      <c r="AE25" s="20">
        <v>6.3181818181818183</v>
      </c>
      <c r="AF25" s="20">
        <v>0</v>
      </c>
      <c r="AG25" s="20">
        <v>39.130434782608695</v>
      </c>
      <c r="AH25" s="20">
        <v>40</v>
      </c>
      <c r="AI25" s="20">
        <v>27.470355731225297</v>
      </c>
      <c r="AJ25" s="20">
        <v>0</v>
      </c>
      <c r="AK25" s="837">
        <v>20</v>
      </c>
      <c r="AL25" s="837">
        <v>20</v>
      </c>
      <c r="AM25" s="20">
        <v>76.92307692307692</v>
      </c>
      <c r="AN25" s="20">
        <v>0</v>
      </c>
      <c r="AO25" s="20">
        <v>1.9615384615384615</v>
      </c>
      <c r="AP25" s="20">
        <v>0</v>
      </c>
      <c r="AQ25" s="20">
        <v>3.7272727272727271</v>
      </c>
      <c r="AR25" s="20">
        <v>7</v>
      </c>
      <c r="AS25" s="20">
        <v>1.7657342657342656</v>
      </c>
      <c r="AT25" s="20">
        <v>0</v>
      </c>
      <c r="AU25" s="837">
        <v>7</v>
      </c>
      <c r="AV25" s="444">
        <v>7</v>
      </c>
    </row>
    <row r="26" spans="1:48" ht="16.5" thickBot="1" x14ac:dyDescent="0.3">
      <c r="A26" s="849" t="s">
        <v>1</v>
      </c>
      <c r="B26" s="838">
        <v>37</v>
      </c>
      <c r="C26" s="851">
        <v>40</v>
      </c>
      <c r="D26" s="839">
        <v>17</v>
      </c>
      <c r="E26" s="839">
        <v>18</v>
      </c>
      <c r="F26" s="852">
        <v>5.6363636363636367</v>
      </c>
      <c r="G26" s="852">
        <v>8.6999999999999993</v>
      </c>
      <c r="H26" s="852">
        <v>27.027027027027028</v>
      </c>
      <c r="I26" s="852">
        <v>30</v>
      </c>
      <c r="J26" s="852">
        <v>15.233415233415235</v>
      </c>
      <c r="K26" s="852">
        <v>21.8</v>
      </c>
      <c r="L26" s="839">
        <v>23</v>
      </c>
      <c r="M26" s="839">
        <v>8</v>
      </c>
      <c r="N26" s="852">
        <v>88.461538461538467</v>
      </c>
      <c r="O26" s="852">
        <v>80</v>
      </c>
      <c r="P26" s="852">
        <v>1.8846153846153846</v>
      </c>
      <c r="Q26" s="852">
        <v>2.2000000000000002</v>
      </c>
      <c r="R26" s="852">
        <v>3.7727272727272729</v>
      </c>
      <c r="S26" s="852">
        <v>3.7</v>
      </c>
      <c r="T26" s="852">
        <v>1.8881118881118883</v>
      </c>
      <c r="U26" s="852">
        <v>1.5</v>
      </c>
      <c r="V26" s="839">
        <v>4</v>
      </c>
      <c r="W26" s="840">
        <v>4</v>
      </c>
      <c r="Z26" s="848" t="s">
        <v>34</v>
      </c>
      <c r="AA26" s="859">
        <v>25</v>
      </c>
      <c r="AB26" s="421">
        <v>24</v>
      </c>
      <c r="AC26" s="421">
        <v>8</v>
      </c>
      <c r="AD26" s="421">
        <v>6</v>
      </c>
      <c r="AE26" s="447">
        <v>2.9545454545454546</v>
      </c>
      <c r="AF26" s="447">
        <v>4.8</v>
      </c>
      <c r="AG26" s="447">
        <v>24</v>
      </c>
      <c r="AH26" s="447">
        <v>25</v>
      </c>
      <c r="AI26" s="447">
        <v>11.818181818181818</v>
      </c>
      <c r="AJ26" s="447">
        <v>20</v>
      </c>
      <c r="AK26" s="421">
        <v>24</v>
      </c>
      <c r="AL26" s="421">
        <v>8</v>
      </c>
      <c r="AM26" s="447">
        <v>92.307692307692307</v>
      </c>
      <c r="AN26" s="447">
        <v>2.1</v>
      </c>
      <c r="AO26" s="447">
        <v>1.6923076923076923</v>
      </c>
      <c r="AP26" s="447">
        <v>4</v>
      </c>
      <c r="AQ26" s="447">
        <v>3.6363636363636362</v>
      </c>
      <c r="AR26" s="447">
        <v>2</v>
      </c>
      <c r="AS26" s="447">
        <v>1.944055944055944</v>
      </c>
      <c r="AT26" s="447">
        <v>1.9</v>
      </c>
      <c r="AU26" s="421">
        <v>2</v>
      </c>
      <c r="AV26" s="448">
        <v>2</v>
      </c>
    </row>
    <row r="27" spans="1:48" ht="15.75" x14ac:dyDescent="0.25">
      <c r="A27" s="843" t="s">
        <v>4</v>
      </c>
      <c r="B27" s="773">
        <v>47</v>
      </c>
      <c r="C27" s="837">
        <v>51</v>
      </c>
      <c r="D27" s="837">
        <v>39</v>
      </c>
      <c r="E27" s="837">
        <v>39</v>
      </c>
      <c r="F27" s="20">
        <v>16.681818181818183</v>
      </c>
      <c r="G27" s="20">
        <v>22.9</v>
      </c>
      <c r="H27" s="20">
        <v>44.680851063829785</v>
      </c>
      <c r="I27" s="20">
        <v>49</v>
      </c>
      <c r="J27" s="20">
        <v>35.493230174081241</v>
      </c>
      <c r="K27" s="20">
        <v>45</v>
      </c>
      <c r="L27" s="837">
        <v>18</v>
      </c>
      <c r="M27" s="837">
        <v>11</v>
      </c>
      <c r="N27" s="20">
        <v>69.230769230769226</v>
      </c>
      <c r="O27" s="20">
        <v>2.8</v>
      </c>
      <c r="P27" s="20">
        <v>2.1153846153846154</v>
      </c>
      <c r="Q27" s="20">
        <v>3.7</v>
      </c>
      <c r="R27" s="20">
        <v>3.8181818181818183</v>
      </c>
      <c r="S27" s="20">
        <v>8</v>
      </c>
      <c r="T27" s="20">
        <v>1.7027972027972029</v>
      </c>
      <c r="U27" s="20">
        <v>0.7</v>
      </c>
      <c r="V27" s="837">
        <v>8</v>
      </c>
      <c r="W27" s="444">
        <v>8</v>
      </c>
      <c r="Z27" s="869" t="s">
        <v>928</v>
      </c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197"/>
    </row>
    <row r="28" spans="1:48" ht="15.75" x14ac:dyDescent="0.25">
      <c r="A28" s="843" t="s">
        <v>5</v>
      </c>
      <c r="B28" s="773">
        <v>19</v>
      </c>
      <c r="C28" s="837">
        <v>25</v>
      </c>
      <c r="D28" s="837">
        <v>13</v>
      </c>
      <c r="E28" s="837">
        <v>20</v>
      </c>
      <c r="F28" s="20">
        <v>4.1818181818181817</v>
      </c>
      <c r="G28" s="20">
        <v>8.3000000000000007</v>
      </c>
      <c r="H28" s="20">
        <v>31.578947368421051</v>
      </c>
      <c r="I28" s="20">
        <v>28</v>
      </c>
      <c r="J28" s="20">
        <v>22.009569377990434</v>
      </c>
      <c r="K28" s="20">
        <v>33.1</v>
      </c>
      <c r="L28" s="837">
        <v>19</v>
      </c>
      <c r="M28" s="837">
        <v>12</v>
      </c>
      <c r="N28" s="20">
        <v>73.07692307692308</v>
      </c>
      <c r="O28" s="20">
        <v>2.6</v>
      </c>
      <c r="P28" s="20">
        <v>1.8846153846153846</v>
      </c>
      <c r="Q28" s="20">
        <v>3.1</v>
      </c>
      <c r="R28" s="20">
        <v>3</v>
      </c>
      <c r="S28" s="20">
        <v>5</v>
      </c>
      <c r="T28" s="20">
        <v>1.1153846153846154</v>
      </c>
      <c r="U28" s="20">
        <v>0.5</v>
      </c>
      <c r="V28" s="837">
        <v>5</v>
      </c>
      <c r="W28" s="444">
        <v>5</v>
      </c>
      <c r="Z28" s="843" t="s">
        <v>4</v>
      </c>
      <c r="AA28" s="773">
        <v>51</v>
      </c>
      <c r="AB28" s="837"/>
      <c r="AC28" s="837">
        <v>34</v>
      </c>
      <c r="AD28" s="837">
        <v>32</v>
      </c>
      <c r="AE28" s="20">
        <v>14.95</v>
      </c>
      <c r="AF28" s="20">
        <v>24</v>
      </c>
      <c r="AG28" s="20">
        <v>49.019607843137258</v>
      </c>
      <c r="AH28" s="20"/>
      <c r="AI28" s="20">
        <v>26.6488413547237</v>
      </c>
      <c r="AJ28" s="20"/>
      <c r="AK28" s="837">
        <v>14</v>
      </c>
      <c r="AL28" s="837">
        <v>1</v>
      </c>
      <c r="AM28" s="837">
        <v>70</v>
      </c>
      <c r="AN28" s="837"/>
      <c r="AO28" s="20">
        <v>2</v>
      </c>
      <c r="AP28" s="20"/>
      <c r="AQ28" s="20">
        <v>3.95</v>
      </c>
      <c r="AR28" s="20"/>
      <c r="AS28" s="20">
        <v>1.9500000000000002</v>
      </c>
      <c r="AT28" s="20"/>
      <c r="AU28" s="837">
        <v>7</v>
      </c>
      <c r="AV28" s="14"/>
    </row>
    <row r="29" spans="1:48" ht="16.5" thickBot="1" x14ac:dyDescent="0.3">
      <c r="A29" s="843" t="s">
        <v>7</v>
      </c>
      <c r="B29" s="773">
        <v>28</v>
      </c>
      <c r="C29" s="837">
        <v>36</v>
      </c>
      <c r="D29" s="837">
        <v>18</v>
      </c>
      <c r="E29" s="837">
        <v>9</v>
      </c>
      <c r="F29" s="20">
        <v>9.5</v>
      </c>
      <c r="G29" s="20">
        <v>15.8</v>
      </c>
      <c r="H29" s="20">
        <v>32.142857142857146</v>
      </c>
      <c r="I29" s="20">
        <v>33.299999999999997</v>
      </c>
      <c r="J29" s="20">
        <v>33.928571428571431</v>
      </c>
      <c r="K29" s="20">
        <v>43.8</v>
      </c>
      <c r="L29" s="837">
        <v>17</v>
      </c>
      <c r="M29" s="837">
        <v>3</v>
      </c>
      <c r="N29" s="20">
        <v>65.384615384615387</v>
      </c>
      <c r="O29" s="20">
        <v>2.9</v>
      </c>
      <c r="P29" s="20">
        <v>2.3076923076923075</v>
      </c>
      <c r="Q29" s="20">
        <v>4</v>
      </c>
      <c r="R29" s="20">
        <v>3.5454545454545454</v>
      </c>
      <c r="S29" s="20">
        <v>6</v>
      </c>
      <c r="T29" s="20">
        <v>1.2377622377622379</v>
      </c>
      <c r="U29" s="20">
        <v>1.1000000000000001</v>
      </c>
      <c r="V29" s="837">
        <v>6</v>
      </c>
      <c r="W29" s="444">
        <v>6</v>
      </c>
      <c r="Z29" s="844" t="s">
        <v>5</v>
      </c>
      <c r="AA29" s="859">
        <v>25</v>
      </c>
      <c r="AB29" s="421"/>
      <c r="AC29" s="421">
        <v>13</v>
      </c>
      <c r="AD29" s="421">
        <v>23</v>
      </c>
      <c r="AE29" s="447">
        <v>5.05</v>
      </c>
      <c r="AF29" s="447">
        <v>16</v>
      </c>
      <c r="AG29" s="447">
        <v>32</v>
      </c>
      <c r="AH29" s="447"/>
      <c r="AI29" s="447">
        <v>18.363636363636363</v>
      </c>
      <c r="AJ29" s="447">
        <v>94</v>
      </c>
      <c r="AK29" s="421">
        <v>13</v>
      </c>
      <c r="AL29" s="421">
        <v>1</v>
      </c>
      <c r="AM29" s="421">
        <v>65</v>
      </c>
      <c r="AN29" s="421">
        <v>6</v>
      </c>
      <c r="AO29" s="447">
        <v>1.95</v>
      </c>
      <c r="AP29" s="447">
        <v>3.5</v>
      </c>
      <c r="AQ29" s="447">
        <v>3.8125</v>
      </c>
      <c r="AR29" s="447"/>
      <c r="AS29" s="447">
        <v>1.8625</v>
      </c>
      <c r="AT29" s="447"/>
      <c r="AU29" s="421">
        <v>3</v>
      </c>
      <c r="AV29" s="142"/>
    </row>
    <row r="30" spans="1:48" ht="15.75" x14ac:dyDescent="0.25">
      <c r="A30" s="843" t="s">
        <v>8</v>
      </c>
      <c r="B30" s="773">
        <v>18</v>
      </c>
      <c r="C30" s="837">
        <v>18</v>
      </c>
      <c r="D30" s="837">
        <v>4</v>
      </c>
      <c r="E30" s="837">
        <v>0</v>
      </c>
      <c r="F30" s="20">
        <v>2.2727272727272729</v>
      </c>
      <c r="G30" s="20">
        <v>0</v>
      </c>
      <c r="H30" s="20">
        <v>22.222222222222221</v>
      </c>
      <c r="I30" s="20">
        <v>22.2</v>
      </c>
      <c r="J30" s="20">
        <v>11.926961926961928</v>
      </c>
      <c r="K30" s="20">
        <v>0</v>
      </c>
      <c r="L30" s="837">
        <v>25</v>
      </c>
      <c r="M30" s="837">
        <v>25</v>
      </c>
      <c r="N30" s="20">
        <v>96.15384615384616</v>
      </c>
      <c r="O30" s="20">
        <v>0</v>
      </c>
      <c r="P30" s="20">
        <v>1.7692307692307692</v>
      </c>
      <c r="Q30" s="20">
        <v>0</v>
      </c>
      <c r="R30" s="20">
        <v>3.6818181818181817</v>
      </c>
      <c r="S30" s="20">
        <v>1</v>
      </c>
      <c r="T30" s="20">
        <v>1.9125874125874125</v>
      </c>
      <c r="U30" s="20">
        <v>0</v>
      </c>
      <c r="V30" s="837">
        <v>1</v>
      </c>
      <c r="W30" s="444">
        <v>1</v>
      </c>
    </row>
    <row r="31" spans="1:48" ht="16.5" thickBot="1" x14ac:dyDescent="0.3">
      <c r="A31" s="843" t="s">
        <v>9</v>
      </c>
      <c r="B31" s="773">
        <v>23</v>
      </c>
      <c r="C31" s="837">
        <v>25</v>
      </c>
      <c r="D31" s="837">
        <v>11</v>
      </c>
      <c r="E31" s="837">
        <v>0</v>
      </c>
      <c r="F31" s="20">
        <v>6.3181818181818183</v>
      </c>
      <c r="G31" s="20">
        <v>0</v>
      </c>
      <c r="H31" s="20">
        <v>39.130434782608695</v>
      </c>
      <c r="I31" s="20">
        <v>40</v>
      </c>
      <c r="J31" s="20">
        <v>27.470355731225297</v>
      </c>
      <c r="K31" s="20">
        <v>0</v>
      </c>
      <c r="L31" s="837">
        <v>20</v>
      </c>
      <c r="M31" s="837">
        <v>20</v>
      </c>
      <c r="N31" s="20">
        <v>76.92307692307692</v>
      </c>
      <c r="O31" s="20">
        <v>0</v>
      </c>
      <c r="P31" s="20">
        <v>1.9615384615384615</v>
      </c>
      <c r="Q31" s="20">
        <v>0</v>
      </c>
      <c r="R31" s="20">
        <v>3.7272727272727271</v>
      </c>
      <c r="S31" s="20">
        <v>7</v>
      </c>
      <c r="T31" s="20">
        <v>1.7657342657342656</v>
      </c>
      <c r="U31" s="20">
        <v>0</v>
      </c>
      <c r="V31" s="837">
        <v>7</v>
      </c>
      <c r="W31" s="444">
        <v>7</v>
      </c>
    </row>
    <row r="32" spans="1:48" ht="32.25" customHeight="1" thickBot="1" x14ac:dyDescent="0.3">
      <c r="A32" s="845" t="s">
        <v>919</v>
      </c>
      <c r="B32" s="773">
        <v>60</v>
      </c>
      <c r="C32" s="837">
        <v>36</v>
      </c>
      <c r="D32" s="837">
        <v>17</v>
      </c>
      <c r="E32" s="837">
        <v>31</v>
      </c>
      <c r="F32" s="20">
        <v>4.4545454545454541</v>
      </c>
      <c r="G32" s="20">
        <v>11.9</v>
      </c>
      <c r="H32" s="20">
        <v>26.666666666666668</v>
      </c>
      <c r="I32" s="20">
        <v>25</v>
      </c>
      <c r="J32" s="20">
        <v>7.4242424242424248</v>
      </c>
      <c r="K32" s="20">
        <v>19.2</v>
      </c>
      <c r="L32" s="837">
        <v>24</v>
      </c>
      <c r="M32" s="837">
        <v>7</v>
      </c>
      <c r="N32" s="20">
        <v>92.307692307692307</v>
      </c>
      <c r="O32" s="20">
        <v>2.6</v>
      </c>
      <c r="P32" s="20">
        <v>1.4545454545454546</v>
      </c>
      <c r="Q32" s="20">
        <v>3.5</v>
      </c>
      <c r="R32" s="20">
        <v>3.6363636363636362</v>
      </c>
      <c r="S32" s="20">
        <v>3</v>
      </c>
      <c r="T32" s="20">
        <v>2.1818181818181817</v>
      </c>
      <c r="U32" s="20">
        <v>0.9</v>
      </c>
      <c r="V32" s="837">
        <v>3</v>
      </c>
      <c r="W32" s="444">
        <v>3</v>
      </c>
      <c r="Z32" s="1002" t="s">
        <v>14</v>
      </c>
      <c r="AA32" s="1004" t="s">
        <v>929</v>
      </c>
      <c r="AB32" s="1005"/>
      <c r="AC32" s="1004" t="s">
        <v>930</v>
      </c>
      <c r="AD32" s="1005"/>
      <c r="AE32" s="1004" t="s">
        <v>16</v>
      </c>
      <c r="AF32" s="1005"/>
      <c r="AG32" s="1004" t="s">
        <v>736</v>
      </c>
      <c r="AH32" s="1005"/>
      <c r="AI32" s="1004" t="s">
        <v>18</v>
      </c>
      <c r="AJ32" s="1005"/>
      <c r="AK32" s="1008" t="s">
        <v>49</v>
      </c>
      <c r="AL32" s="1009"/>
      <c r="AM32" s="878"/>
      <c r="AN32" s="879"/>
      <c r="AO32" s="1008" t="s">
        <v>737</v>
      </c>
      <c r="AP32" s="1009"/>
      <c r="AQ32" s="1008" t="s">
        <v>738</v>
      </c>
      <c r="AR32" s="1009"/>
      <c r="AS32" s="1006" t="s">
        <v>771</v>
      </c>
      <c r="AT32" s="1007"/>
      <c r="AU32" s="998"/>
      <c r="AV32" s="999"/>
    </row>
    <row r="33" spans="1:48" ht="32.25" thickBot="1" x14ac:dyDescent="0.3">
      <c r="A33" s="848" t="s">
        <v>34</v>
      </c>
      <c r="B33" s="859">
        <v>25</v>
      </c>
      <c r="C33" s="421">
        <v>24</v>
      </c>
      <c r="D33" s="421">
        <v>8</v>
      </c>
      <c r="E33" s="421">
        <v>6</v>
      </c>
      <c r="F33" s="447">
        <v>2.9545454545454546</v>
      </c>
      <c r="G33" s="447">
        <v>4.8</v>
      </c>
      <c r="H33" s="447">
        <v>24</v>
      </c>
      <c r="I33" s="447">
        <v>25</v>
      </c>
      <c r="J33" s="447">
        <v>11.818181818181818</v>
      </c>
      <c r="K33" s="447">
        <v>20</v>
      </c>
      <c r="L33" s="421">
        <v>24</v>
      </c>
      <c r="M33" s="421">
        <v>8</v>
      </c>
      <c r="N33" s="447">
        <v>92.307692307692307</v>
      </c>
      <c r="O33" s="447">
        <v>2.1</v>
      </c>
      <c r="P33" s="447">
        <v>1.6923076923076923</v>
      </c>
      <c r="Q33" s="447">
        <v>4</v>
      </c>
      <c r="R33" s="447">
        <v>3.6363636363636362</v>
      </c>
      <c r="S33" s="447">
        <v>2</v>
      </c>
      <c r="T33" s="447">
        <v>1.944055944055944</v>
      </c>
      <c r="U33" s="447">
        <v>1.9</v>
      </c>
      <c r="V33" s="421">
        <v>2</v>
      </c>
      <c r="W33" s="448">
        <v>2</v>
      </c>
      <c r="Z33" s="1003"/>
      <c r="AA33" s="866" t="s">
        <v>922</v>
      </c>
      <c r="AB33" s="867" t="s">
        <v>923</v>
      </c>
      <c r="AC33" s="866" t="s">
        <v>922</v>
      </c>
      <c r="AD33" s="867" t="s">
        <v>923</v>
      </c>
      <c r="AE33" s="866" t="s">
        <v>922</v>
      </c>
      <c r="AF33" s="867" t="s">
        <v>923</v>
      </c>
      <c r="AG33" s="866" t="s">
        <v>922</v>
      </c>
      <c r="AH33" s="867" t="s">
        <v>923</v>
      </c>
      <c r="AI33" s="866" t="s">
        <v>922</v>
      </c>
      <c r="AJ33" s="867" t="s">
        <v>923</v>
      </c>
      <c r="AK33" s="866" t="s">
        <v>922</v>
      </c>
      <c r="AL33" s="867" t="s">
        <v>923</v>
      </c>
      <c r="AM33" s="866"/>
      <c r="AN33" s="867"/>
      <c r="AO33" s="866" t="s">
        <v>922</v>
      </c>
      <c r="AP33" s="867" t="s">
        <v>923</v>
      </c>
      <c r="AQ33" s="866" t="s">
        <v>922</v>
      </c>
      <c r="AR33" s="867" t="s">
        <v>923</v>
      </c>
      <c r="AS33" s="866" t="s">
        <v>922</v>
      </c>
      <c r="AT33" s="867" t="s">
        <v>923</v>
      </c>
      <c r="AU33" s="866"/>
      <c r="AV33" s="870"/>
    </row>
    <row r="34" spans="1:48" ht="16.5" thickBot="1" x14ac:dyDescent="0.3">
      <c r="A34" s="991" t="s">
        <v>770</v>
      </c>
      <c r="B34" s="992"/>
      <c r="C34" s="992"/>
      <c r="D34" s="992"/>
      <c r="E34" s="992"/>
      <c r="F34" s="992"/>
      <c r="G34" s="992"/>
      <c r="H34" s="992"/>
      <c r="I34" s="992"/>
      <c r="J34" s="992"/>
      <c r="K34" s="992"/>
      <c r="L34" s="992"/>
      <c r="M34" s="992"/>
      <c r="N34" s="992"/>
      <c r="O34" s="992"/>
      <c r="P34" s="992"/>
      <c r="Q34" s="992"/>
      <c r="R34" s="992"/>
      <c r="S34" s="992"/>
      <c r="T34" s="992"/>
      <c r="U34" s="992"/>
      <c r="V34" s="992"/>
      <c r="W34" s="993"/>
      <c r="Z34" s="871" t="s">
        <v>924</v>
      </c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871" t="s">
        <v>924</v>
      </c>
      <c r="AO34" s="37"/>
      <c r="AP34" s="37"/>
      <c r="AQ34" s="37"/>
      <c r="AR34" s="37"/>
      <c r="AS34" s="37"/>
      <c r="AT34" s="37"/>
      <c r="AU34" s="37"/>
      <c r="AV34" s="197"/>
    </row>
    <row r="35" spans="1:48" ht="15.75" x14ac:dyDescent="0.25">
      <c r="A35" s="849" t="s">
        <v>1</v>
      </c>
      <c r="B35" s="838">
        <v>40</v>
      </c>
      <c r="C35" s="839"/>
      <c r="D35" s="839">
        <v>24</v>
      </c>
      <c r="E35" s="839"/>
      <c r="F35" s="852">
        <v>10.55</v>
      </c>
      <c r="G35" s="852"/>
      <c r="H35" s="852">
        <v>32.5</v>
      </c>
      <c r="I35" s="852"/>
      <c r="J35" s="852">
        <v>23.977272727272727</v>
      </c>
      <c r="K35" s="852"/>
      <c r="L35" s="839">
        <v>11</v>
      </c>
      <c r="M35" s="839"/>
      <c r="N35" s="839">
        <v>55</v>
      </c>
      <c r="O35" s="839"/>
      <c r="P35" s="852">
        <v>2.35</v>
      </c>
      <c r="Q35" s="852"/>
      <c r="R35" s="852">
        <v>3.95</v>
      </c>
      <c r="S35" s="852"/>
      <c r="T35" s="852">
        <v>1.6</v>
      </c>
      <c r="U35" s="852"/>
      <c r="V35" s="839">
        <v>4</v>
      </c>
      <c r="W35" s="44"/>
      <c r="Z35" s="441" t="s">
        <v>4</v>
      </c>
      <c r="AA35" s="434">
        <v>38</v>
      </c>
      <c r="AB35" s="31">
        <v>45</v>
      </c>
      <c r="AC35" s="30">
        <v>32</v>
      </c>
      <c r="AD35" s="30">
        <v>36</v>
      </c>
      <c r="AE35" s="32">
        <v>16.407407407407408</v>
      </c>
      <c r="AF35" s="32">
        <v>21.9</v>
      </c>
      <c r="AG35" s="32">
        <v>43.177387914230003</v>
      </c>
      <c r="AH35" s="32">
        <v>43.2</v>
      </c>
      <c r="AI35" s="30">
        <v>7</v>
      </c>
      <c r="AJ35" s="30">
        <v>7</v>
      </c>
      <c r="AK35" s="32">
        <v>25.925925925925927</v>
      </c>
      <c r="AL35" s="32">
        <v>28</v>
      </c>
      <c r="AM35" s="32"/>
      <c r="AN35" s="441" t="s">
        <v>4</v>
      </c>
      <c r="AO35" s="32">
        <v>2.6296296296296298</v>
      </c>
      <c r="AP35" s="32">
        <v>3</v>
      </c>
      <c r="AQ35" s="32">
        <v>3.5555555555555554</v>
      </c>
      <c r="AR35" s="32">
        <v>3.7</v>
      </c>
      <c r="AS35" s="20">
        <v>0.9259259259259256</v>
      </c>
      <c r="AT35" s="20">
        <v>0.7</v>
      </c>
      <c r="AU35" s="837"/>
      <c r="AV35" s="14"/>
    </row>
    <row r="36" spans="1:48" ht="15.75" x14ac:dyDescent="0.25">
      <c r="A36" s="843" t="s">
        <v>4</v>
      </c>
      <c r="B36" s="773">
        <v>51</v>
      </c>
      <c r="C36" s="837"/>
      <c r="D36" s="837">
        <v>34</v>
      </c>
      <c r="E36" s="837">
        <v>32</v>
      </c>
      <c r="F36" s="20">
        <v>14.95</v>
      </c>
      <c r="G36" s="20">
        <v>24</v>
      </c>
      <c r="H36" s="20">
        <v>49.019607843137258</v>
      </c>
      <c r="I36" s="20"/>
      <c r="J36" s="20">
        <v>26.6488413547237</v>
      </c>
      <c r="K36" s="20"/>
      <c r="L36" s="837">
        <v>14</v>
      </c>
      <c r="M36" s="837">
        <v>1</v>
      </c>
      <c r="N36" s="837">
        <v>70</v>
      </c>
      <c r="O36" s="837"/>
      <c r="P36" s="20">
        <v>2</v>
      </c>
      <c r="Q36" s="20"/>
      <c r="R36" s="20">
        <v>3.95</v>
      </c>
      <c r="S36" s="20"/>
      <c r="T36" s="20">
        <v>1.9500000000000002</v>
      </c>
      <c r="U36" s="20"/>
      <c r="V36" s="837">
        <v>7</v>
      </c>
      <c r="W36" s="14"/>
      <c r="Z36" s="441" t="s">
        <v>5</v>
      </c>
      <c r="AA36" s="434">
        <v>20</v>
      </c>
      <c r="AB36" s="31">
        <v>20</v>
      </c>
      <c r="AC36" s="30">
        <v>16</v>
      </c>
      <c r="AD36" s="30">
        <v>15</v>
      </c>
      <c r="AE36" s="32">
        <v>7.9629629629629628</v>
      </c>
      <c r="AF36" s="32">
        <v>6.7</v>
      </c>
      <c r="AG36" s="32">
        <v>39.814814814814817</v>
      </c>
      <c r="AH36" s="32">
        <v>30</v>
      </c>
      <c r="AI36" s="30">
        <v>6</v>
      </c>
      <c r="AJ36" s="30">
        <v>9</v>
      </c>
      <c r="AK36" s="32">
        <v>22.222222222222221</v>
      </c>
      <c r="AL36" s="32">
        <v>36</v>
      </c>
      <c r="AM36" s="32"/>
      <c r="AN36" s="441" t="s">
        <v>5</v>
      </c>
      <c r="AO36" s="32">
        <v>3.074074074074074</v>
      </c>
      <c r="AP36" s="32">
        <v>3</v>
      </c>
      <c r="AQ36" s="32">
        <v>3.7777777777777777</v>
      </c>
      <c r="AR36" s="32">
        <v>3.7</v>
      </c>
      <c r="AS36" s="20">
        <v>0.70370370370370372</v>
      </c>
      <c r="AT36" s="20">
        <v>0.7</v>
      </c>
      <c r="AU36" s="837"/>
      <c r="AV36" s="14"/>
    </row>
    <row r="37" spans="1:48" ht="16.5" thickBot="1" x14ac:dyDescent="0.3">
      <c r="A37" s="843" t="s">
        <v>5</v>
      </c>
      <c r="B37" s="773">
        <v>25</v>
      </c>
      <c r="C37" s="837"/>
      <c r="D37" s="837">
        <v>13</v>
      </c>
      <c r="E37" s="837">
        <v>23</v>
      </c>
      <c r="F37" s="20">
        <v>5.05</v>
      </c>
      <c r="G37" s="20">
        <v>16</v>
      </c>
      <c r="H37" s="20">
        <v>32</v>
      </c>
      <c r="I37" s="20"/>
      <c r="J37" s="20">
        <v>18.363636363636363</v>
      </c>
      <c r="K37" s="20">
        <v>94</v>
      </c>
      <c r="L37" s="837">
        <v>13</v>
      </c>
      <c r="M37" s="837">
        <v>1</v>
      </c>
      <c r="N37" s="837">
        <v>65</v>
      </c>
      <c r="O37" s="837">
        <v>6</v>
      </c>
      <c r="P37" s="20">
        <v>1.95</v>
      </c>
      <c r="Q37" s="20">
        <v>3.5</v>
      </c>
      <c r="R37" s="20">
        <v>3.8125</v>
      </c>
      <c r="S37" s="20"/>
      <c r="T37" s="20">
        <v>1.8625</v>
      </c>
      <c r="U37" s="20"/>
      <c r="V37" s="837">
        <v>3</v>
      </c>
      <c r="W37" s="14"/>
      <c r="Z37" s="871" t="s">
        <v>925</v>
      </c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871" t="s">
        <v>925</v>
      </c>
      <c r="AO37" s="37"/>
      <c r="AP37" s="37"/>
      <c r="AQ37" s="37"/>
      <c r="AR37" s="37"/>
      <c r="AS37" s="37"/>
      <c r="AT37" s="37"/>
      <c r="AU37" s="37"/>
      <c r="AV37" s="197"/>
    </row>
    <row r="38" spans="1:48" ht="15.75" x14ac:dyDescent="0.25">
      <c r="A38" s="843" t="s">
        <v>7</v>
      </c>
      <c r="B38" s="773">
        <v>35</v>
      </c>
      <c r="C38" s="837"/>
      <c r="D38" s="837">
        <v>23</v>
      </c>
      <c r="E38" s="837"/>
      <c r="F38" s="20">
        <v>12.2</v>
      </c>
      <c r="G38" s="20"/>
      <c r="H38" s="20">
        <v>37.142857142857146</v>
      </c>
      <c r="I38" s="20"/>
      <c r="J38" s="20">
        <v>31.688311688311693</v>
      </c>
      <c r="K38" s="20"/>
      <c r="L38" s="837">
        <v>11</v>
      </c>
      <c r="M38" s="837"/>
      <c r="N38" s="837">
        <v>55</v>
      </c>
      <c r="O38" s="837"/>
      <c r="P38" s="20">
        <v>2.2999999999999998</v>
      </c>
      <c r="Q38" s="20"/>
      <c r="R38" s="20">
        <v>4.0999999999999996</v>
      </c>
      <c r="S38" s="20"/>
      <c r="T38" s="20">
        <v>1.7999999999999998</v>
      </c>
      <c r="U38" s="20"/>
      <c r="V38" s="837">
        <v>5</v>
      </c>
      <c r="W38" s="14"/>
      <c r="Z38" s="849" t="s">
        <v>4</v>
      </c>
      <c r="AA38" s="853">
        <v>45</v>
      </c>
      <c r="AB38" s="854">
        <v>51</v>
      </c>
      <c r="AC38" s="671">
        <v>31</v>
      </c>
      <c r="AD38" s="671">
        <v>40</v>
      </c>
      <c r="AE38" s="672">
        <v>14.352941176470589</v>
      </c>
      <c r="AF38" s="672">
        <v>27.4</v>
      </c>
      <c r="AG38" s="672">
        <v>31.895424836601311</v>
      </c>
      <c r="AH38" s="672">
        <v>53.8</v>
      </c>
      <c r="AI38" s="671">
        <v>11</v>
      </c>
      <c r="AJ38" s="671">
        <v>4</v>
      </c>
      <c r="AK38" s="672">
        <v>64.705882352941174</v>
      </c>
      <c r="AL38" s="672">
        <v>25</v>
      </c>
      <c r="AM38" s="672"/>
      <c r="AN38" s="849" t="s">
        <v>4</v>
      </c>
      <c r="AO38" s="672">
        <v>2.1176470588235294</v>
      </c>
      <c r="AP38" s="672">
        <v>4.2</v>
      </c>
      <c r="AQ38" s="672">
        <v>3.9411764705882355</v>
      </c>
      <c r="AR38" s="672">
        <v>4</v>
      </c>
      <c r="AS38" s="852">
        <v>1.8235294117647061</v>
      </c>
      <c r="AT38" s="852">
        <v>1</v>
      </c>
      <c r="AU38" s="839"/>
      <c r="AV38" s="44"/>
    </row>
    <row r="39" spans="1:48" ht="15.75" x14ac:dyDescent="0.25">
      <c r="A39" s="843" t="s">
        <v>8</v>
      </c>
      <c r="B39" s="773">
        <v>18</v>
      </c>
      <c r="C39" s="837"/>
      <c r="D39" s="837">
        <v>6</v>
      </c>
      <c r="E39" s="837"/>
      <c r="F39" s="20">
        <v>1.5</v>
      </c>
      <c r="G39" s="20"/>
      <c r="H39" s="20">
        <v>27.777777777777779</v>
      </c>
      <c r="I39" s="20"/>
      <c r="J39" s="20">
        <v>7.5757575757575752</v>
      </c>
      <c r="K39" s="20"/>
      <c r="L39" s="837">
        <v>18</v>
      </c>
      <c r="M39" s="837"/>
      <c r="N39" s="837">
        <v>90</v>
      </c>
      <c r="O39" s="837"/>
      <c r="P39" s="20">
        <v>1.8</v>
      </c>
      <c r="Q39" s="20"/>
      <c r="R39" s="20">
        <v>4</v>
      </c>
      <c r="S39" s="20"/>
      <c r="T39" s="20">
        <v>1.7999999999999998</v>
      </c>
      <c r="U39" s="20"/>
      <c r="V39" s="837">
        <v>1</v>
      </c>
      <c r="W39" s="14"/>
      <c r="Z39" s="843" t="s">
        <v>5</v>
      </c>
      <c r="AA39" s="270">
        <v>20</v>
      </c>
      <c r="AB39" s="31">
        <v>16</v>
      </c>
      <c r="AC39" s="30">
        <v>14</v>
      </c>
      <c r="AD39" s="30">
        <v>15</v>
      </c>
      <c r="AE39" s="32">
        <v>7.1764705882352944</v>
      </c>
      <c r="AF39" s="32">
        <v>7</v>
      </c>
      <c r="AG39" s="32">
        <v>35.882352941176471</v>
      </c>
      <c r="AH39" s="32">
        <v>43.8</v>
      </c>
      <c r="AI39" s="30">
        <v>9</v>
      </c>
      <c r="AJ39" s="30">
        <v>7</v>
      </c>
      <c r="AK39" s="32">
        <v>52.941176470588232</v>
      </c>
      <c r="AL39" s="32">
        <v>50</v>
      </c>
      <c r="AM39" s="32"/>
      <c r="AN39" s="843" t="s">
        <v>5</v>
      </c>
      <c r="AO39" s="32">
        <v>2.7058823529411766</v>
      </c>
      <c r="AP39" s="32">
        <v>3.9</v>
      </c>
      <c r="AQ39" s="32">
        <v>4.2941176470588234</v>
      </c>
      <c r="AR39" s="32">
        <v>1</v>
      </c>
      <c r="AS39" s="20">
        <v>1.5882352941176467</v>
      </c>
      <c r="AT39" s="20">
        <v>0.9</v>
      </c>
      <c r="AU39" s="837"/>
      <c r="AV39" s="14"/>
    </row>
    <row r="40" spans="1:48" ht="15.75" x14ac:dyDescent="0.25">
      <c r="A40" s="843" t="s">
        <v>9</v>
      </c>
      <c r="B40" s="773">
        <v>25</v>
      </c>
      <c r="C40" s="837"/>
      <c r="D40" s="837">
        <v>17</v>
      </c>
      <c r="E40" s="837"/>
      <c r="F40" s="20">
        <v>8.65</v>
      </c>
      <c r="G40" s="20"/>
      <c r="H40" s="20">
        <v>44</v>
      </c>
      <c r="I40" s="20"/>
      <c r="J40" s="20">
        <v>31.454545454545453</v>
      </c>
      <c r="K40" s="20"/>
      <c r="L40" s="837">
        <v>10</v>
      </c>
      <c r="M40" s="837"/>
      <c r="N40" s="837">
        <v>50</v>
      </c>
      <c r="O40" s="837"/>
      <c r="P40" s="20">
        <v>2.2999999999999998</v>
      </c>
      <c r="Q40" s="20"/>
      <c r="R40" s="20">
        <v>4.0588235294117645</v>
      </c>
      <c r="S40" s="20"/>
      <c r="T40" s="20">
        <v>2.2000000000000002</v>
      </c>
      <c r="U40" s="20"/>
      <c r="V40" s="837">
        <v>6</v>
      </c>
      <c r="W40" s="14"/>
      <c r="Z40" s="843" t="s">
        <v>7</v>
      </c>
      <c r="AA40" s="270">
        <v>29</v>
      </c>
      <c r="AB40" s="31">
        <v>28</v>
      </c>
      <c r="AC40" s="30">
        <v>19</v>
      </c>
      <c r="AD40" s="30">
        <v>24</v>
      </c>
      <c r="AE40" s="32">
        <v>12.823529411764707</v>
      </c>
      <c r="AF40" s="32">
        <v>16.2</v>
      </c>
      <c r="AG40" s="32">
        <v>44.219066937119678</v>
      </c>
      <c r="AH40" s="32">
        <v>57.9</v>
      </c>
      <c r="AI40" s="30">
        <v>5</v>
      </c>
      <c r="AJ40" s="30">
        <v>3</v>
      </c>
      <c r="AK40" s="32">
        <v>29.411764705882351</v>
      </c>
      <c r="AL40" s="32">
        <v>21.4</v>
      </c>
      <c r="AM40" s="32"/>
      <c r="AN40" s="843" t="s">
        <v>7</v>
      </c>
      <c r="AO40" s="32">
        <v>2.8235294117647061</v>
      </c>
      <c r="AP40" s="32">
        <v>4.0999999999999996</v>
      </c>
      <c r="AQ40" s="32">
        <v>3.9411764705882355</v>
      </c>
      <c r="AR40" s="32">
        <v>3</v>
      </c>
      <c r="AS40" s="20">
        <v>1.1176470588235294</v>
      </c>
      <c r="AT40" s="20">
        <v>0.6</v>
      </c>
      <c r="AU40" s="837"/>
      <c r="AV40" s="14"/>
    </row>
    <row r="41" spans="1:48" ht="16.5" thickBot="1" x14ac:dyDescent="0.3">
      <c r="A41" s="843" t="s">
        <v>10</v>
      </c>
      <c r="B41" s="773">
        <v>36</v>
      </c>
      <c r="C41" s="837"/>
      <c r="D41" s="837">
        <v>24</v>
      </c>
      <c r="E41" s="837"/>
      <c r="F41" s="20">
        <v>11.55</v>
      </c>
      <c r="G41" s="20"/>
      <c r="H41" s="20">
        <v>27.777777777777779</v>
      </c>
      <c r="I41" s="20"/>
      <c r="J41" s="20">
        <v>29.166666666666671</v>
      </c>
      <c r="K41" s="20"/>
      <c r="L41" s="837">
        <v>10</v>
      </c>
      <c r="M41" s="837"/>
      <c r="N41" s="837">
        <v>50</v>
      </c>
      <c r="O41" s="837"/>
      <c r="P41" s="20">
        <v>2.65</v>
      </c>
      <c r="Q41" s="20"/>
      <c r="R41" s="20">
        <v>3.85</v>
      </c>
      <c r="S41" s="20"/>
      <c r="T41" s="20">
        <v>1.7588235294117647</v>
      </c>
      <c r="U41" s="20"/>
      <c r="V41" s="837">
        <v>1</v>
      </c>
      <c r="W41" s="14"/>
      <c r="Z41" s="869" t="s">
        <v>926</v>
      </c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869" t="s">
        <v>926</v>
      </c>
      <c r="AO41" s="37"/>
      <c r="AP41" s="37"/>
      <c r="AQ41" s="37"/>
      <c r="AR41" s="37"/>
      <c r="AS41" s="37"/>
      <c r="AT41" s="37"/>
      <c r="AU41" s="37"/>
      <c r="AV41" s="197"/>
    </row>
    <row r="42" spans="1:48" ht="16.5" thickBot="1" x14ac:dyDescent="0.3">
      <c r="A42" s="844" t="s">
        <v>34</v>
      </c>
      <c r="B42" s="859">
        <v>24</v>
      </c>
      <c r="C42" s="421"/>
      <c r="D42" s="421">
        <v>9</v>
      </c>
      <c r="E42" s="421"/>
      <c r="F42" s="447">
        <v>3.25</v>
      </c>
      <c r="G42" s="447"/>
      <c r="H42" s="447">
        <v>29.166666666666668</v>
      </c>
      <c r="I42" s="447"/>
      <c r="J42" s="447">
        <v>12.310606060606061</v>
      </c>
      <c r="K42" s="447"/>
      <c r="L42" s="421">
        <v>18</v>
      </c>
      <c r="M42" s="421"/>
      <c r="N42" s="421">
        <v>90</v>
      </c>
      <c r="O42" s="421"/>
      <c r="P42" s="447">
        <v>2</v>
      </c>
      <c r="Q42" s="447"/>
      <c r="R42" s="447">
        <v>4.05</v>
      </c>
      <c r="S42" s="447"/>
      <c r="T42" s="447">
        <v>1.2000000000000002</v>
      </c>
      <c r="U42" s="447"/>
      <c r="V42" s="421">
        <v>2</v>
      </c>
      <c r="W42" s="142"/>
      <c r="Z42" s="443" t="s">
        <v>1</v>
      </c>
      <c r="AA42" s="842">
        <v>47</v>
      </c>
      <c r="AB42" s="839">
        <v>37</v>
      </c>
      <c r="AC42" s="839">
        <v>27</v>
      </c>
      <c r="AD42" s="839">
        <v>23</v>
      </c>
      <c r="AE42" s="852">
        <v>13.772727272727273</v>
      </c>
      <c r="AF42" s="852">
        <v>8.9</v>
      </c>
      <c r="AG42" s="852">
        <v>29.303675048355903</v>
      </c>
      <c r="AH42" s="852">
        <v>23.9</v>
      </c>
      <c r="AI42" s="839">
        <v>7</v>
      </c>
      <c r="AJ42" s="839">
        <v>13</v>
      </c>
      <c r="AK42" s="839">
        <v>35</v>
      </c>
      <c r="AL42" s="839">
        <v>65</v>
      </c>
      <c r="AM42" s="839"/>
      <c r="AN42" s="443" t="s">
        <v>1</v>
      </c>
      <c r="AO42" s="852">
        <v>2.7727272727272729</v>
      </c>
      <c r="AP42" s="852">
        <v>2.2000000000000002</v>
      </c>
      <c r="AQ42" s="852">
        <v>3.7272727272727271</v>
      </c>
      <c r="AR42" s="852">
        <v>3.8</v>
      </c>
      <c r="AS42" s="852">
        <v>0.95454545454545414</v>
      </c>
      <c r="AT42" s="856">
        <v>1.5</v>
      </c>
      <c r="AU42" s="839"/>
      <c r="AV42" s="857"/>
    </row>
    <row r="43" spans="1:48" ht="15.75" x14ac:dyDescent="0.25">
      <c r="Z43" s="441" t="s">
        <v>4</v>
      </c>
      <c r="AA43" s="841">
        <v>51</v>
      </c>
      <c r="AB43" s="837">
        <v>51</v>
      </c>
      <c r="AC43" s="837">
        <v>28</v>
      </c>
      <c r="AD43" s="837">
        <v>24</v>
      </c>
      <c r="AE43" s="20">
        <v>14.227272727272727</v>
      </c>
      <c r="AF43" s="20">
        <v>13</v>
      </c>
      <c r="AG43" s="20">
        <v>27.896613190730843</v>
      </c>
      <c r="AH43" s="20">
        <v>25.5</v>
      </c>
      <c r="AI43" s="837">
        <v>19</v>
      </c>
      <c r="AJ43" s="837">
        <v>19</v>
      </c>
      <c r="AK43" s="837">
        <v>95</v>
      </c>
      <c r="AL43" s="837">
        <v>95</v>
      </c>
      <c r="AM43" s="837"/>
      <c r="AN43" s="441" t="s">
        <v>4</v>
      </c>
      <c r="AO43" s="20">
        <v>1.8636363636363635</v>
      </c>
      <c r="AP43" s="20">
        <v>2.1</v>
      </c>
      <c r="AQ43" s="20">
        <v>3.8636363636363638</v>
      </c>
      <c r="AR43" s="20">
        <v>3.5</v>
      </c>
      <c r="AS43" s="20">
        <v>2</v>
      </c>
      <c r="AT43" s="850">
        <v>1.5</v>
      </c>
      <c r="AU43" s="837"/>
      <c r="AV43" s="858"/>
    </row>
    <row r="44" spans="1:48" ht="16.5" thickBot="1" x14ac:dyDescent="0.3">
      <c r="Z44" s="441" t="s">
        <v>5</v>
      </c>
      <c r="AA44" s="841">
        <v>16</v>
      </c>
      <c r="AB44" s="837">
        <v>19</v>
      </c>
      <c r="AC44" s="837">
        <v>6</v>
      </c>
      <c r="AD44" s="837">
        <v>12</v>
      </c>
      <c r="AE44" s="20">
        <v>2.7272727272727271</v>
      </c>
      <c r="AF44" s="20">
        <v>4.7</v>
      </c>
      <c r="AG44" s="20">
        <v>17.045454545454547</v>
      </c>
      <c r="AH44" s="20">
        <v>24.8</v>
      </c>
      <c r="AI44" s="837">
        <v>17</v>
      </c>
      <c r="AJ44" s="837">
        <v>16</v>
      </c>
      <c r="AK44" s="837">
        <v>85</v>
      </c>
      <c r="AL44" s="837">
        <v>76.2</v>
      </c>
      <c r="AM44" s="837"/>
      <c r="AN44" s="441" t="s">
        <v>5</v>
      </c>
      <c r="AO44" s="20">
        <v>2.1363636363636362</v>
      </c>
      <c r="AP44" s="20">
        <v>2.2999999999999998</v>
      </c>
      <c r="AQ44" s="20">
        <v>3.2727272727272729</v>
      </c>
      <c r="AR44" s="20">
        <v>2.8</v>
      </c>
      <c r="AS44" s="20">
        <v>1.1363636363636367</v>
      </c>
      <c r="AT44" s="850">
        <v>0.5</v>
      </c>
      <c r="AU44" s="837"/>
      <c r="AV44" s="858"/>
    </row>
    <row r="45" spans="1:48" ht="16.5" thickBot="1" x14ac:dyDescent="0.3">
      <c r="A45" s="1002" t="s">
        <v>14</v>
      </c>
      <c r="B45" s="996" t="s">
        <v>15</v>
      </c>
      <c r="C45" s="997"/>
      <c r="D45" s="996" t="s">
        <v>52</v>
      </c>
      <c r="E45" s="997"/>
      <c r="F45" s="996" t="s">
        <v>16</v>
      </c>
      <c r="G45" s="997"/>
      <c r="H45" s="996" t="s">
        <v>731</v>
      </c>
      <c r="I45" s="997"/>
      <c r="J45" s="996" t="s">
        <v>736</v>
      </c>
      <c r="K45" s="997"/>
      <c r="L45" s="996" t="s">
        <v>18</v>
      </c>
      <c r="M45" s="997"/>
      <c r="N45" s="1000" t="s">
        <v>49</v>
      </c>
      <c r="O45" s="1001"/>
      <c r="P45" s="1000" t="s">
        <v>737</v>
      </c>
      <c r="Q45" s="1001"/>
      <c r="R45" s="1000" t="s">
        <v>738</v>
      </c>
      <c r="S45" s="1001"/>
      <c r="T45" s="1006" t="s">
        <v>771</v>
      </c>
      <c r="U45" s="1007"/>
      <c r="V45" s="998" t="s">
        <v>732</v>
      </c>
      <c r="W45" s="999"/>
      <c r="Z45" s="441" t="s">
        <v>7</v>
      </c>
      <c r="AA45" s="841">
        <v>28</v>
      </c>
      <c r="AB45" s="837">
        <v>28</v>
      </c>
      <c r="AC45" s="837">
        <v>21</v>
      </c>
      <c r="AD45" s="837">
        <v>16</v>
      </c>
      <c r="AE45" s="20">
        <v>11.045454545454545</v>
      </c>
      <c r="AF45" s="20">
        <v>10.3</v>
      </c>
      <c r="AG45" s="20">
        <v>39.448051948051955</v>
      </c>
      <c r="AH45" s="20">
        <v>36.700000000000003</v>
      </c>
      <c r="AI45" s="837">
        <v>13</v>
      </c>
      <c r="AJ45" s="837">
        <v>8</v>
      </c>
      <c r="AK45" s="837">
        <v>65</v>
      </c>
      <c r="AL45" s="837">
        <v>42.1</v>
      </c>
      <c r="AM45" s="837"/>
      <c r="AN45" s="441" t="s">
        <v>7</v>
      </c>
      <c r="AO45" s="20">
        <v>2.4545454545454546</v>
      </c>
      <c r="AP45" s="20">
        <v>2.6</v>
      </c>
      <c r="AQ45" s="20">
        <v>3.5</v>
      </c>
      <c r="AR45" s="20">
        <v>3.5</v>
      </c>
      <c r="AS45" s="20">
        <v>1.0454545454545454</v>
      </c>
      <c r="AT45" s="850">
        <v>0.9</v>
      </c>
      <c r="AU45" s="837"/>
      <c r="AV45" s="858"/>
    </row>
    <row r="46" spans="1:48" ht="79.5" thickBot="1" x14ac:dyDescent="0.3">
      <c r="A46" s="1003"/>
      <c r="B46" s="866" t="s">
        <v>922</v>
      </c>
      <c r="C46" s="877" t="s">
        <v>923</v>
      </c>
      <c r="D46" s="866" t="s">
        <v>922</v>
      </c>
      <c r="E46" s="877" t="s">
        <v>923</v>
      </c>
      <c r="F46" s="866" t="s">
        <v>922</v>
      </c>
      <c r="G46" s="877" t="s">
        <v>923</v>
      </c>
      <c r="H46" s="866" t="s">
        <v>922</v>
      </c>
      <c r="I46" s="877" t="s">
        <v>923</v>
      </c>
      <c r="J46" s="866" t="s">
        <v>922</v>
      </c>
      <c r="K46" s="877" t="s">
        <v>923</v>
      </c>
      <c r="L46" s="866" t="s">
        <v>922</v>
      </c>
      <c r="M46" s="877" t="s">
        <v>923</v>
      </c>
      <c r="N46" s="866" t="s">
        <v>922</v>
      </c>
      <c r="O46" s="877" t="s">
        <v>923</v>
      </c>
      <c r="P46" s="866" t="s">
        <v>922</v>
      </c>
      <c r="Q46" s="877" t="s">
        <v>923</v>
      </c>
      <c r="R46" s="866" t="s">
        <v>922</v>
      </c>
      <c r="S46" s="877" t="s">
        <v>923</v>
      </c>
      <c r="T46" s="866" t="s">
        <v>922</v>
      </c>
      <c r="U46" s="877" t="s">
        <v>923</v>
      </c>
      <c r="V46" s="866" t="s">
        <v>922</v>
      </c>
      <c r="W46" s="877" t="s">
        <v>923</v>
      </c>
      <c r="Z46" s="441" t="s">
        <v>9</v>
      </c>
      <c r="AA46" s="841">
        <v>23</v>
      </c>
      <c r="AB46" s="837">
        <v>23</v>
      </c>
      <c r="AC46" s="837">
        <v>18</v>
      </c>
      <c r="AD46" s="837">
        <v>17</v>
      </c>
      <c r="AE46" s="20">
        <v>6.8181818181818183</v>
      </c>
      <c r="AF46" s="20">
        <v>9.8000000000000007</v>
      </c>
      <c r="AG46" s="20">
        <v>26.554778554778554</v>
      </c>
      <c r="AH46" s="20">
        <v>42.4</v>
      </c>
      <c r="AI46" s="837">
        <v>14</v>
      </c>
      <c r="AJ46" s="837">
        <v>10</v>
      </c>
      <c r="AK46" s="837">
        <v>70</v>
      </c>
      <c r="AL46" s="837">
        <v>47.6</v>
      </c>
      <c r="AM46" s="837"/>
      <c r="AN46" s="441" t="s">
        <v>9</v>
      </c>
      <c r="AO46" s="20">
        <v>2.1363636363636362</v>
      </c>
      <c r="AP46" s="20">
        <v>2.6</v>
      </c>
      <c r="AQ46" s="20">
        <v>3.7727272727272729</v>
      </c>
      <c r="AR46" s="20">
        <v>3.5</v>
      </c>
      <c r="AS46" s="20">
        <v>1.6363636363636367</v>
      </c>
      <c r="AT46" s="850">
        <v>0.9</v>
      </c>
      <c r="AU46" s="837"/>
      <c r="AV46" s="858"/>
    </row>
    <row r="47" spans="1:48" ht="15.75" x14ac:dyDescent="0.25">
      <c r="A47" s="441" t="s">
        <v>931</v>
      </c>
      <c r="B47" s="434"/>
      <c r="C47" s="31">
        <v>29</v>
      </c>
      <c r="D47" s="30"/>
      <c r="E47" s="30">
        <v>24</v>
      </c>
      <c r="F47" s="32"/>
      <c r="G47" s="32">
        <v>15.9</v>
      </c>
      <c r="H47" s="32"/>
      <c r="I47" s="32">
        <v>37.799999999999997</v>
      </c>
      <c r="J47" s="32"/>
      <c r="K47" s="32">
        <v>54.9</v>
      </c>
      <c r="L47" s="30"/>
      <c r="M47" s="30">
        <v>2</v>
      </c>
      <c r="N47" s="32"/>
      <c r="O47" s="32">
        <v>8</v>
      </c>
      <c r="P47" s="32"/>
      <c r="Q47" s="32">
        <v>3.2</v>
      </c>
      <c r="R47" s="32"/>
      <c r="S47" s="32">
        <v>3.5</v>
      </c>
      <c r="T47" s="20"/>
      <c r="U47" s="20">
        <v>0.3</v>
      </c>
      <c r="V47" s="874"/>
      <c r="W47" s="14">
        <v>4</v>
      </c>
      <c r="Z47" s="441" t="s">
        <v>34</v>
      </c>
      <c r="AA47" s="841">
        <v>20</v>
      </c>
      <c r="AB47" s="837">
        <v>25</v>
      </c>
      <c r="AC47" s="837">
        <v>11</v>
      </c>
      <c r="AD47" s="837">
        <v>9</v>
      </c>
      <c r="AE47" s="837">
        <v>4</v>
      </c>
      <c r="AF47" s="837">
        <v>3.6</v>
      </c>
      <c r="AG47" s="837">
        <v>20</v>
      </c>
      <c r="AH47" s="837">
        <v>14.3</v>
      </c>
      <c r="AI47" s="837">
        <v>16</v>
      </c>
      <c r="AJ47" s="837">
        <v>18</v>
      </c>
      <c r="AK47" s="837">
        <v>80</v>
      </c>
      <c r="AL47" s="837">
        <v>94.7</v>
      </c>
      <c r="AM47" s="837"/>
      <c r="AN47" s="441" t="s">
        <v>34</v>
      </c>
      <c r="AO47" s="20">
        <v>2.1363636363636362</v>
      </c>
      <c r="AP47" s="20">
        <v>2.1</v>
      </c>
      <c r="AQ47" s="20">
        <v>3.5454545454545454</v>
      </c>
      <c r="AR47" s="20">
        <v>3.4</v>
      </c>
      <c r="AS47" s="20">
        <v>1.4090909090909092</v>
      </c>
      <c r="AT47" s="850">
        <v>1.4</v>
      </c>
      <c r="AU47" s="837"/>
      <c r="AV47" s="858"/>
    </row>
    <row r="48" spans="1:48" ht="16.5" thickBot="1" x14ac:dyDescent="0.3">
      <c r="A48" s="843">
        <v>6</v>
      </c>
      <c r="B48" s="270">
        <v>29</v>
      </c>
      <c r="C48" s="31">
        <v>28</v>
      </c>
      <c r="D48" s="30">
        <v>19</v>
      </c>
      <c r="E48" s="30">
        <v>24</v>
      </c>
      <c r="F48" s="32">
        <v>12.823529411764707</v>
      </c>
      <c r="G48" s="32">
        <v>16.2</v>
      </c>
      <c r="H48" s="32">
        <v>37.931034482758619</v>
      </c>
      <c r="I48" s="32">
        <v>39.299999999999997</v>
      </c>
      <c r="J48" s="32">
        <v>44.219066937119678</v>
      </c>
      <c r="K48" s="32">
        <v>57.9</v>
      </c>
      <c r="L48" s="30">
        <v>5</v>
      </c>
      <c r="M48" s="30">
        <v>3</v>
      </c>
      <c r="N48" s="32">
        <v>29.411764705882351</v>
      </c>
      <c r="O48" s="32">
        <v>21.428571428571427</v>
      </c>
      <c r="P48" s="32">
        <v>2.8235294117647061</v>
      </c>
      <c r="Q48" s="315">
        <v>3.4285714285714284</v>
      </c>
      <c r="R48" s="32">
        <v>3.9411764705882355</v>
      </c>
      <c r="S48" s="32">
        <v>4.0588235294117645</v>
      </c>
      <c r="T48" s="20">
        <v>1.1176470588235294</v>
      </c>
      <c r="U48" s="20">
        <v>0.6</v>
      </c>
      <c r="V48" s="874">
        <v>4</v>
      </c>
      <c r="W48" s="14">
        <v>3</v>
      </c>
      <c r="Z48" s="868" t="s">
        <v>927</v>
      </c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868" t="s">
        <v>927</v>
      </c>
      <c r="AO48" s="37"/>
      <c r="AP48" s="37"/>
      <c r="AQ48" s="37"/>
      <c r="AR48" s="37"/>
      <c r="AS48" s="37"/>
      <c r="AT48" s="37"/>
      <c r="AU48" s="37"/>
      <c r="AV48" s="197"/>
    </row>
    <row r="49" spans="1:48" ht="15.75" x14ac:dyDescent="0.25">
      <c r="A49" s="441">
        <v>7</v>
      </c>
      <c r="B49" s="876">
        <v>28</v>
      </c>
      <c r="C49" s="874">
        <v>28</v>
      </c>
      <c r="D49" s="874">
        <v>21</v>
      </c>
      <c r="E49" s="874">
        <v>16</v>
      </c>
      <c r="F49" s="20">
        <v>11.045454545454545</v>
      </c>
      <c r="G49" s="20">
        <v>10.3</v>
      </c>
      <c r="H49" s="20">
        <v>39.285714285714285</v>
      </c>
      <c r="I49" s="20">
        <v>32.1</v>
      </c>
      <c r="J49" s="20">
        <v>39.448051948051955</v>
      </c>
      <c r="K49" s="20">
        <v>36.700000000000003</v>
      </c>
      <c r="L49" s="874">
        <v>13</v>
      </c>
      <c r="M49" s="874">
        <v>8</v>
      </c>
      <c r="N49" s="874">
        <v>65</v>
      </c>
      <c r="O49" s="874">
        <v>42.1</v>
      </c>
      <c r="P49" s="20">
        <v>2.4545454545454546</v>
      </c>
      <c r="Q49" s="20">
        <v>2.6</v>
      </c>
      <c r="R49" s="20">
        <v>3.5</v>
      </c>
      <c r="S49" s="20">
        <v>3.5</v>
      </c>
      <c r="T49" s="20">
        <v>1.0454545454545454</v>
      </c>
      <c r="U49" s="850">
        <v>0.9</v>
      </c>
      <c r="V49" s="874">
        <v>5</v>
      </c>
      <c r="W49" s="858">
        <v>5</v>
      </c>
      <c r="Z49" s="443" t="s">
        <v>1</v>
      </c>
      <c r="AA49" s="838">
        <v>37</v>
      </c>
      <c r="AB49" s="851">
        <v>40</v>
      </c>
      <c r="AC49" s="839">
        <v>17</v>
      </c>
      <c r="AD49" s="839">
        <v>18</v>
      </c>
      <c r="AE49" s="852">
        <v>5.6363636363636367</v>
      </c>
      <c r="AF49" s="852">
        <v>8.6999999999999993</v>
      </c>
      <c r="AG49" s="852">
        <v>15.233415233415235</v>
      </c>
      <c r="AH49" s="852">
        <v>21.8</v>
      </c>
      <c r="AI49" s="839">
        <v>23</v>
      </c>
      <c r="AJ49" s="839">
        <v>8</v>
      </c>
      <c r="AK49" s="852">
        <v>88.461538461538467</v>
      </c>
      <c r="AL49" s="852">
        <v>80</v>
      </c>
      <c r="AM49" s="852"/>
      <c r="AN49" s="849" t="s">
        <v>1</v>
      </c>
      <c r="AO49" s="852">
        <v>1.8846153846153846</v>
      </c>
      <c r="AP49" s="852">
        <v>2.2000000000000002</v>
      </c>
      <c r="AQ49" s="852">
        <v>3.7727272727272729</v>
      </c>
      <c r="AR49" s="852">
        <v>3.7</v>
      </c>
      <c r="AS49" s="852">
        <v>1.8881118881118883</v>
      </c>
      <c r="AT49" s="852">
        <v>1.5</v>
      </c>
      <c r="AU49" s="839"/>
      <c r="AV49" s="840"/>
    </row>
    <row r="50" spans="1:48" ht="15.75" x14ac:dyDescent="0.25">
      <c r="A50" s="843">
        <v>8</v>
      </c>
      <c r="B50" s="773">
        <v>28</v>
      </c>
      <c r="C50" s="874">
        <v>36</v>
      </c>
      <c r="D50" s="874">
        <v>18</v>
      </c>
      <c r="E50" s="874">
        <v>9</v>
      </c>
      <c r="F50" s="20">
        <v>9.5</v>
      </c>
      <c r="G50" s="20">
        <v>15.8</v>
      </c>
      <c r="H50" s="20">
        <v>32.142857142857146</v>
      </c>
      <c r="I50" s="20">
        <v>33.299999999999997</v>
      </c>
      <c r="J50" s="20">
        <v>33.928571428571431</v>
      </c>
      <c r="K50" s="20">
        <v>43.8</v>
      </c>
      <c r="L50" s="874">
        <v>17</v>
      </c>
      <c r="M50" s="874">
        <v>3</v>
      </c>
      <c r="N50" s="20">
        <v>65.384615384615387</v>
      </c>
      <c r="O50" s="20">
        <v>2.9</v>
      </c>
      <c r="P50" s="20">
        <v>2.3076923076923075</v>
      </c>
      <c r="Q50" s="20">
        <v>4</v>
      </c>
      <c r="R50" s="20">
        <v>3.5454545454545454</v>
      </c>
      <c r="S50" s="20">
        <v>6</v>
      </c>
      <c r="T50" s="20">
        <v>1.2377622377622379</v>
      </c>
      <c r="U50" s="20">
        <v>1.1000000000000001</v>
      </c>
      <c r="V50" s="874">
        <v>6</v>
      </c>
      <c r="W50" s="444">
        <v>6</v>
      </c>
      <c r="Z50" s="441" t="s">
        <v>4</v>
      </c>
      <c r="AA50" s="773">
        <v>47</v>
      </c>
      <c r="AB50" s="837">
        <v>51</v>
      </c>
      <c r="AC50" s="837">
        <v>39</v>
      </c>
      <c r="AD50" s="837">
        <v>39</v>
      </c>
      <c r="AE50" s="20">
        <v>16.681818181818183</v>
      </c>
      <c r="AF50" s="20">
        <v>22.9</v>
      </c>
      <c r="AG50" s="20">
        <v>35.493230174081241</v>
      </c>
      <c r="AH50" s="20">
        <v>45</v>
      </c>
      <c r="AI50" s="837">
        <v>18</v>
      </c>
      <c r="AJ50" s="837">
        <v>11</v>
      </c>
      <c r="AK50" s="20">
        <v>69.230769230769226</v>
      </c>
      <c r="AL50" s="20">
        <v>45.8</v>
      </c>
      <c r="AM50" s="20"/>
      <c r="AN50" s="843" t="s">
        <v>4</v>
      </c>
      <c r="AO50" s="20">
        <v>2.1153846153846154</v>
      </c>
      <c r="AP50" s="20">
        <v>3.7</v>
      </c>
      <c r="AQ50" s="20">
        <v>3.8181818181818183</v>
      </c>
      <c r="AR50" s="20">
        <v>8</v>
      </c>
      <c r="AS50" s="20">
        <v>1.7027972027972029</v>
      </c>
      <c r="AT50" s="20">
        <v>0.7</v>
      </c>
      <c r="AU50" s="837"/>
      <c r="AV50" s="444"/>
    </row>
    <row r="51" spans="1:48" ht="15.75" x14ac:dyDescent="0.25">
      <c r="A51" s="843" t="s">
        <v>932</v>
      </c>
      <c r="B51" s="773">
        <v>35</v>
      </c>
      <c r="C51" s="874"/>
      <c r="D51" s="874">
        <v>23</v>
      </c>
      <c r="E51" s="874"/>
      <c r="F51" s="20">
        <v>12.2</v>
      </c>
      <c r="G51" s="20"/>
      <c r="H51" s="20">
        <v>37.142857142857146</v>
      </c>
      <c r="I51" s="20"/>
      <c r="J51" s="20">
        <v>31.688311688311693</v>
      </c>
      <c r="K51" s="20"/>
      <c r="L51" s="874">
        <v>11</v>
      </c>
      <c r="M51" s="874"/>
      <c r="N51" s="874">
        <v>55</v>
      </c>
      <c r="O51" s="874"/>
      <c r="P51" s="20">
        <v>2.2999999999999998</v>
      </c>
      <c r="Q51" s="20"/>
      <c r="R51" s="20">
        <v>4.0999999999999996</v>
      </c>
      <c r="S51" s="20"/>
      <c r="T51" s="20">
        <v>1.7999999999999998</v>
      </c>
      <c r="U51" s="20"/>
      <c r="V51" s="874">
        <v>5</v>
      </c>
      <c r="W51" s="14"/>
      <c r="Z51" s="441" t="s">
        <v>5</v>
      </c>
      <c r="AA51" s="773">
        <v>19</v>
      </c>
      <c r="AB51" s="837">
        <v>25</v>
      </c>
      <c r="AC51" s="837">
        <v>13</v>
      </c>
      <c r="AD51" s="837">
        <v>20</v>
      </c>
      <c r="AE51" s="20">
        <v>4.1818181818181817</v>
      </c>
      <c r="AF51" s="20">
        <v>8.3000000000000007</v>
      </c>
      <c r="AG51" s="20">
        <v>22.009569377990434</v>
      </c>
      <c r="AH51" s="20">
        <v>33.1</v>
      </c>
      <c r="AI51" s="837">
        <v>19</v>
      </c>
      <c r="AJ51" s="837">
        <v>12</v>
      </c>
      <c r="AK51" s="20">
        <v>73.07692307692308</v>
      </c>
      <c r="AL51" s="20">
        <v>50</v>
      </c>
      <c r="AM51" s="20"/>
      <c r="AN51" s="843" t="s">
        <v>5</v>
      </c>
      <c r="AO51" s="20">
        <v>1.8846153846153846</v>
      </c>
      <c r="AP51" s="20">
        <v>3.1</v>
      </c>
      <c r="AQ51" s="20">
        <v>3</v>
      </c>
      <c r="AR51" s="20">
        <v>5</v>
      </c>
      <c r="AS51" s="20">
        <v>1.1153846153846154</v>
      </c>
      <c r="AT51" s="20">
        <v>0.5</v>
      </c>
      <c r="AU51" s="837"/>
      <c r="AV51" s="444"/>
    </row>
    <row r="52" spans="1:48" ht="16.5" thickBot="1" x14ac:dyDescent="0.3">
      <c r="Z52" s="441" t="s">
        <v>7</v>
      </c>
      <c r="AA52" s="773">
        <v>28</v>
      </c>
      <c r="AB52" s="837">
        <v>36</v>
      </c>
      <c r="AC52" s="837">
        <v>18</v>
      </c>
      <c r="AD52" s="837">
        <v>9</v>
      </c>
      <c r="AE52" s="20">
        <v>9.5</v>
      </c>
      <c r="AF52" s="20">
        <v>15.8</v>
      </c>
      <c r="AG52" s="20">
        <v>33.928571428571431</v>
      </c>
      <c r="AH52" s="20">
        <v>43.8</v>
      </c>
      <c r="AI52" s="837">
        <v>17</v>
      </c>
      <c r="AJ52" s="837">
        <v>3</v>
      </c>
      <c r="AK52" s="20">
        <v>65.384615384615387</v>
      </c>
      <c r="AL52" s="20">
        <v>37.5</v>
      </c>
      <c r="AM52" s="20"/>
      <c r="AN52" s="843" t="s">
        <v>7</v>
      </c>
      <c r="AO52" s="20">
        <v>2.3076923076923075</v>
      </c>
      <c r="AP52" s="20">
        <v>4</v>
      </c>
      <c r="AQ52" s="20">
        <v>3.5454545454545454</v>
      </c>
      <c r="AR52" s="20">
        <v>6</v>
      </c>
      <c r="AS52" s="20">
        <v>1.2377622377622379</v>
      </c>
      <c r="AT52" s="20">
        <v>1.1000000000000001</v>
      </c>
      <c r="AU52" s="837"/>
      <c r="AV52" s="444"/>
    </row>
    <row r="53" spans="1:48" ht="15.75" x14ac:dyDescent="0.25">
      <c r="A53" s="1002" t="s">
        <v>14</v>
      </c>
      <c r="B53" s="996" t="s">
        <v>16</v>
      </c>
      <c r="C53" s="997"/>
      <c r="D53" s="996" t="s">
        <v>736</v>
      </c>
      <c r="E53" s="997"/>
      <c r="Z53" s="441" t="s">
        <v>8</v>
      </c>
      <c r="AA53" s="773">
        <v>18</v>
      </c>
      <c r="AB53" s="837">
        <v>18</v>
      </c>
      <c r="AC53" s="837">
        <v>4</v>
      </c>
      <c r="AD53" s="837">
        <v>0</v>
      </c>
      <c r="AE53" s="20">
        <v>2.2727272727272729</v>
      </c>
      <c r="AF53" s="20">
        <v>0</v>
      </c>
      <c r="AG53" s="20">
        <v>11.926961926961928</v>
      </c>
      <c r="AH53" s="20">
        <v>0</v>
      </c>
      <c r="AI53" s="837">
        <v>25</v>
      </c>
      <c r="AJ53" s="837">
        <v>25</v>
      </c>
      <c r="AK53" s="20">
        <v>96.15384615384616</v>
      </c>
      <c r="AL53" s="20">
        <v>96.2</v>
      </c>
      <c r="AM53" s="20"/>
      <c r="AN53" s="843" t="s">
        <v>8</v>
      </c>
      <c r="AO53" s="20">
        <v>1.7692307692307692</v>
      </c>
      <c r="AP53" s="20">
        <v>0</v>
      </c>
      <c r="AQ53" s="20">
        <v>3.6818181818181817</v>
      </c>
      <c r="AR53" s="20">
        <v>1</v>
      </c>
      <c r="AS53" s="20">
        <v>1.9125874125874125</v>
      </c>
      <c r="AT53" s="20">
        <v>0</v>
      </c>
      <c r="AU53" s="837"/>
      <c r="AV53" s="444"/>
    </row>
    <row r="54" spans="1:48" ht="48" thickBot="1" x14ac:dyDescent="0.3">
      <c r="A54" s="1003"/>
      <c r="B54" s="866" t="s">
        <v>922</v>
      </c>
      <c r="C54" s="877" t="s">
        <v>923</v>
      </c>
      <c r="D54" s="866" t="s">
        <v>922</v>
      </c>
      <c r="E54" s="877" t="s">
        <v>923</v>
      </c>
      <c r="Z54" s="441" t="s">
        <v>9</v>
      </c>
      <c r="AA54" s="773">
        <v>23</v>
      </c>
      <c r="AB54" s="837">
        <v>25</v>
      </c>
      <c r="AC54" s="837">
        <v>11</v>
      </c>
      <c r="AD54" s="837">
        <v>0</v>
      </c>
      <c r="AE54" s="20">
        <v>6.3181818181818183</v>
      </c>
      <c r="AF54" s="20">
        <v>0</v>
      </c>
      <c r="AG54" s="20">
        <v>27.470355731225297</v>
      </c>
      <c r="AH54" s="20">
        <v>0</v>
      </c>
      <c r="AI54" s="837">
        <v>20</v>
      </c>
      <c r="AJ54" s="837">
        <v>20</v>
      </c>
      <c r="AK54" s="20">
        <v>76.92307692307692</v>
      </c>
      <c r="AL54" s="20">
        <v>76.900000000000006</v>
      </c>
      <c r="AM54" s="20"/>
      <c r="AN54" s="843" t="s">
        <v>9</v>
      </c>
      <c r="AO54" s="20">
        <v>1.9615384615384615</v>
      </c>
      <c r="AP54" s="20">
        <v>0</v>
      </c>
      <c r="AQ54" s="20">
        <v>3.7272727272727271</v>
      </c>
      <c r="AR54" s="20">
        <v>7</v>
      </c>
      <c r="AS54" s="20">
        <v>1.7657342657342656</v>
      </c>
      <c r="AT54" s="20">
        <v>0</v>
      </c>
      <c r="AU54" s="837"/>
      <c r="AV54" s="444"/>
    </row>
    <row r="55" spans="1:48" ht="16.5" thickBot="1" x14ac:dyDescent="0.3">
      <c r="A55" s="441" t="s">
        <v>933</v>
      </c>
      <c r="B55" s="32"/>
      <c r="C55" s="32">
        <v>15.9</v>
      </c>
      <c r="D55" s="32"/>
      <c r="E55" s="32">
        <v>54.9</v>
      </c>
      <c r="Z55" s="442" t="s">
        <v>34</v>
      </c>
      <c r="AA55" s="859">
        <v>25</v>
      </c>
      <c r="AB55" s="421">
        <v>24</v>
      </c>
      <c r="AC55" s="421">
        <v>8</v>
      </c>
      <c r="AD55" s="421">
        <v>6</v>
      </c>
      <c r="AE55" s="447">
        <v>2.9545454545454546</v>
      </c>
      <c r="AF55" s="447">
        <v>4.8</v>
      </c>
      <c r="AG55" s="447">
        <v>11.818181818181818</v>
      </c>
      <c r="AH55" s="447">
        <v>20</v>
      </c>
      <c r="AI55" s="421">
        <v>24</v>
      </c>
      <c r="AJ55" s="421">
        <v>8</v>
      </c>
      <c r="AK55" s="447">
        <v>92.307692307692307</v>
      </c>
      <c r="AL55" s="447">
        <v>88.9</v>
      </c>
      <c r="AM55" s="447"/>
      <c r="AN55" s="848" t="s">
        <v>34</v>
      </c>
      <c r="AO55" s="447">
        <v>1.6923076923076923</v>
      </c>
      <c r="AP55" s="447">
        <v>4</v>
      </c>
      <c r="AQ55" s="447">
        <v>3.6363636363636362</v>
      </c>
      <c r="AR55" s="447">
        <v>2</v>
      </c>
      <c r="AS55" s="447">
        <v>1.944055944055944</v>
      </c>
      <c r="AT55" s="447">
        <v>1.9</v>
      </c>
      <c r="AU55" s="421"/>
      <c r="AV55" s="448"/>
    </row>
    <row r="56" spans="1:48" ht="15.75" x14ac:dyDescent="0.25">
      <c r="A56" s="843" t="s">
        <v>934</v>
      </c>
      <c r="B56" s="32">
        <v>12.823529411764707</v>
      </c>
      <c r="C56" s="32">
        <v>16.2</v>
      </c>
      <c r="D56" s="32">
        <v>44.219066937119678</v>
      </c>
      <c r="E56" s="32">
        <v>57.9</v>
      </c>
      <c r="Z56" s="869" t="s">
        <v>928</v>
      </c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869" t="s">
        <v>928</v>
      </c>
      <c r="AO56" s="37"/>
      <c r="AP56" s="37"/>
      <c r="AQ56" s="37"/>
      <c r="AR56" s="37"/>
      <c r="AS56" s="37"/>
      <c r="AT56" s="37"/>
      <c r="AU56" s="37"/>
      <c r="AV56" s="197"/>
    </row>
    <row r="57" spans="1:48" ht="15.75" x14ac:dyDescent="0.25">
      <c r="A57" s="441" t="s">
        <v>935</v>
      </c>
      <c r="B57" s="20">
        <v>11.045454545454545</v>
      </c>
      <c r="C57" s="20">
        <v>10.3</v>
      </c>
      <c r="D57" s="20">
        <v>39.448051948051955</v>
      </c>
      <c r="E57" s="20">
        <v>36.700000000000003</v>
      </c>
      <c r="Z57" s="843" t="s">
        <v>4</v>
      </c>
      <c r="AA57" s="773">
        <v>51</v>
      </c>
      <c r="AB57" s="837">
        <v>39</v>
      </c>
      <c r="AC57" s="837">
        <v>34</v>
      </c>
      <c r="AD57" s="837">
        <v>36</v>
      </c>
      <c r="AE57" s="20">
        <v>14.95</v>
      </c>
      <c r="AF57" s="20">
        <v>24</v>
      </c>
      <c r="AG57" s="20">
        <v>26.6488413547237</v>
      </c>
      <c r="AH57" s="20">
        <v>94</v>
      </c>
      <c r="AI57" s="837">
        <v>14</v>
      </c>
      <c r="AJ57" s="837">
        <v>1</v>
      </c>
      <c r="AK57" s="837">
        <v>70</v>
      </c>
      <c r="AL57" s="837">
        <v>6</v>
      </c>
      <c r="AM57" s="837"/>
      <c r="AN57" s="843" t="s">
        <v>4</v>
      </c>
      <c r="AO57" s="20">
        <v>2</v>
      </c>
      <c r="AP57" s="20"/>
      <c r="AQ57" s="20">
        <v>3.95</v>
      </c>
      <c r="AR57" s="20"/>
      <c r="AS57" s="20">
        <v>1.9500000000000002</v>
      </c>
      <c r="AT57" s="20"/>
      <c r="AU57" s="837"/>
      <c r="AV57" s="14"/>
    </row>
    <row r="58" spans="1:48" ht="16.5" thickBot="1" x14ac:dyDescent="0.3">
      <c r="A58" s="843" t="s">
        <v>936</v>
      </c>
      <c r="B58" s="20">
        <v>9.5</v>
      </c>
      <c r="C58" s="20">
        <v>15.8</v>
      </c>
      <c r="D58" s="20">
        <v>33.928571428571431</v>
      </c>
      <c r="E58" s="20">
        <v>43.8</v>
      </c>
      <c r="Z58" s="844" t="s">
        <v>5</v>
      </c>
      <c r="AA58" s="859">
        <v>25</v>
      </c>
      <c r="AB58" s="421">
        <v>32</v>
      </c>
      <c r="AC58" s="421">
        <v>13</v>
      </c>
      <c r="AD58" s="421">
        <v>23</v>
      </c>
      <c r="AE58" s="447">
        <v>5.05</v>
      </c>
      <c r="AF58" s="447">
        <v>16</v>
      </c>
      <c r="AG58" s="447">
        <v>18.363636363636363</v>
      </c>
      <c r="AH58" s="447">
        <v>94</v>
      </c>
      <c r="AI58" s="421">
        <v>13</v>
      </c>
      <c r="AJ58" s="421">
        <v>1</v>
      </c>
      <c r="AK58" s="421">
        <v>65</v>
      </c>
      <c r="AL58" s="421">
        <v>6</v>
      </c>
      <c r="AM58" s="421"/>
      <c r="AN58" s="844" t="s">
        <v>5</v>
      </c>
      <c r="AO58" s="447">
        <v>1.95</v>
      </c>
      <c r="AP58" s="447">
        <v>3.5</v>
      </c>
      <c r="AQ58" s="447">
        <v>3.8125</v>
      </c>
      <c r="AR58" s="447"/>
      <c r="AS58" s="447">
        <v>1.8625</v>
      </c>
      <c r="AT58" s="447"/>
      <c r="AU58" s="421"/>
      <c r="AV58" s="142"/>
    </row>
    <row r="59" spans="1:48" ht="15.75" x14ac:dyDescent="0.25">
      <c r="A59" s="843" t="s">
        <v>937</v>
      </c>
      <c r="B59" s="20">
        <v>12.2</v>
      </c>
      <c r="C59" s="20"/>
      <c r="D59" s="20">
        <v>31.688311688311693</v>
      </c>
      <c r="E59" s="20"/>
    </row>
  </sheetData>
  <mergeCells count="56">
    <mergeCell ref="T45:U45"/>
    <mergeCell ref="V45:W45"/>
    <mergeCell ref="A53:A54"/>
    <mergeCell ref="B53:C53"/>
    <mergeCell ref="D53:E53"/>
    <mergeCell ref="J45:K45"/>
    <mergeCell ref="L45:M45"/>
    <mergeCell ref="N45:O45"/>
    <mergeCell ref="P45:Q45"/>
    <mergeCell ref="R45:S45"/>
    <mergeCell ref="A45:A46"/>
    <mergeCell ref="B45:C45"/>
    <mergeCell ref="D45:E45"/>
    <mergeCell ref="F45:G45"/>
    <mergeCell ref="H45:I45"/>
    <mergeCell ref="AO32:AP32"/>
    <mergeCell ref="AQ32:AR32"/>
    <mergeCell ref="AS32:AT32"/>
    <mergeCell ref="AU32:AV32"/>
    <mergeCell ref="AS3:AT3"/>
    <mergeCell ref="AU3:AV3"/>
    <mergeCell ref="AO3:AP3"/>
    <mergeCell ref="AQ3:AR3"/>
    <mergeCell ref="AM3:AN3"/>
    <mergeCell ref="Z32:Z33"/>
    <mergeCell ref="AA32:AB32"/>
    <mergeCell ref="AC32:AD32"/>
    <mergeCell ref="AE32:AF32"/>
    <mergeCell ref="AG32:AH32"/>
    <mergeCell ref="AI32:AJ32"/>
    <mergeCell ref="AK32:AL32"/>
    <mergeCell ref="AG3:AH3"/>
    <mergeCell ref="AI3:AJ3"/>
    <mergeCell ref="AK3:AL3"/>
    <mergeCell ref="AE3:AF3"/>
    <mergeCell ref="A34:W34"/>
    <mergeCell ref="A3:A4"/>
    <mergeCell ref="Z3:Z4"/>
    <mergeCell ref="AA3:AB3"/>
    <mergeCell ref="AC3:AD3"/>
    <mergeCell ref="A15:W15"/>
    <mergeCell ref="A25:W25"/>
    <mergeCell ref="R3:S3"/>
    <mergeCell ref="T3:U3"/>
    <mergeCell ref="V3:W3"/>
    <mergeCell ref="A10:W10"/>
    <mergeCell ref="A1:W1"/>
    <mergeCell ref="A2:W2"/>
    <mergeCell ref="B3:C3"/>
    <mergeCell ref="D3:E3"/>
    <mergeCell ref="F3:G3"/>
    <mergeCell ref="H3:I3"/>
    <mergeCell ref="J3:K3"/>
    <mergeCell ref="L3:M3"/>
    <mergeCell ref="N3:O3"/>
    <mergeCell ref="P3:Q3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3">
    <pageSetUpPr fitToPage="1"/>
  </sheetPr>
  <dimension ref="A1:CY75"/>
  <sheetViews>
    <sheetView topLeftCell="A40" zoomScale="90" zoomScaleNormal="90" workbookViewId="0">
      <selection activeCell="C56" sqref="C56:W71"/>
    </sheetView>
  </sheetViews>
  <sheetFormatPr defaultRowHeight="15" x14ac:dyDescent="0.25"/>
  <cols>
    <col min="1" max="1" width="3.85546875" customWidth="1"/>
    <col min="2" max="2" width="7.140625" bestFit="1" customWidth="1"/>
    <col min="3" max="8" width="3.7109375" bestFit="1" customWidth="1"/>
    <col min="9" max="9" width="3.7109375" customWidth="1"/>
    <col min="10" max="22" width="3.7109375" bestFit="1" customWidth="1"/>
    <col min="23" max="23" width="5.7109375" customWidth="1"/>
    <col min="24" max="24" width="3.7109375" bestFit="1" customWidth="1"/>
    <col min="25" max="25" width="3.28515625" customWidth="1"/>
    <col min="26" max="27" width="3.28515625" bestFit="1" customWidth="1"/>
    <col min="28" max="28" width="3.7109375" bestFit="1" customWidth="1"/>
    <col min="29" max="29" width="22.85546875" bestFit="1" customWidth="1"/>
    <col min="30" max="30" width="3.28515625" bestFit="1" customWidth="1"/>
    <col min="31" max="31" width="6.28515625" customWidth="1"/>
    <col min="32" max="32" width="3.5703125" customWidth="1"/>
    <col min="33" max="47" width="3.7109375" bestFit="1" customWidth="1"/>
    <col min="48" max="48" width="4.85546875" bestFit="1" customWidth="1"/>
    <col min="49" max="49" width="3.85546875" customWidth="1"/>
    <col min="50" max="50" width="3.7109375" bestFit="1" customWidth="1"/>
    <col min="51" max="52" width="3.28515625" bestFit="1" customWidth="1"/>
    <col min="53" max="53" width="3.7109375" bestFit="1" customWidth="1"/>
    <col min="54" max="54" width="22.85546875" bestFit="1" customWidth="1"/>
    <col min="56" max="56" width="3.28515625" bestFit="1" customWidth="1"/>
    <col min="57" max="57" width="9" bestFit="1" customWidth="1"/>
    <col min="58" max="58" width="4.140625" customWidth="1"/>
    <col min="59" max="78" width="3.7109375" bestFit="1" customWidth="1"/>
    <col min="79" max="79" width="4.85546875" bestFit="1" customWidth="1"/>
    <col min="80" max="80" width="3.7109375" bestFit="1" customWidth="1"/>
    <col min="81" max="81" width="4.5703125" customWidth="1"/>
    <col min="82" max="83" width="3.28515625" bestFit="1" customWidth="1"/>
    <col min="84" max="84" width="5.7109375" bestFit="1" customWidth="1"/>
    <col min="85" max="85" width="22.85546875" bestFit="1" customWidth="1"/>
    <col min="87" max="87" width="5.85546875" customWidth="1"/>
    <col min="88" max="88" width="14.140625" bestFit="1" customWidth="1"/>
    <col min="89" max="96" width="3.7109375" customWidth="1"/>
    <col min="97" max="97" width="4.85546875" customWidth="1"/>
    <col min="98" max="98" width="3.7109375" customWidth="1"/>
    <col min="99" max="99" width="3.28515625" bestFit="1" customWidth="1"/>
    <col min="100" max="101" width="3.28515625" customWidth="1"/>
    <col min="102" max="102" width="5.7109375" customWidth="1"/>
    <col min="103" max="103" width="23.85546875" bestFit="1" customWidth="1"/>
  </cols>
  <sheetData>
    <row r="1" spans="1:103" ht="30" customHeight="1" thickBot="1" x14ac:dyDescent="0.3">
      <c r="A1" s="886" t="s">
        <v>147</v>
      </c>
      <c r="B1" s="886"/>
      <c r="C1" s="887" t="s">
        <v>788</v>
      </c>
      <c r="D1" s="887"/>
      <c r="E1" s="887"/>
      <c r="F1" s="887"/>
      <c r="G1" s="887"/>
      <c r="H1" s="887"/>
      <c r="I1" s="887"/>
      <c r="J1" s="887"/>
      <c r="K1" s="887"/>
      <c r="L1" s="887"/>
      <c r="M1" s="887"/>
      <c r="N1" s="887"/>
      <c r="O1" s="887"/>
      <c r="P1" s="887"/>
      <c r="Q1" s="887"/>
      <c r="R1" s="887"/>
      <c r="S1" s="887"/>
      <c r="T1" s="887"/>
      <c r="U1" s="887"/>
      <c r="V1" s="887"/>
      <c r="W1" s="888"/>
      <c r="X1" s="888"/>
      <c r="Y1" s="888"/>
      <c r="Z1" s="888"/>
      <c r="AA1" s="888"/>
      <c r="AB1" s="888"/>
      <c r="AC1" s="888"/>
      <c r="AD1" s="887" t="s">
        <v>789</v>
      </c>
      <c r="AE1" s="887"/>
      <c r="AF1" s="887"/>
      <c r="AG1" s="887"/>
      <c r="AH1" s="887"/>
      <c r="AI1" s="887"/>
      <c r="AJ1" s="887"/>
      <c r="AK1" s="887"/>
      <c r="AL1" s="887"/>
      <c r="AM1" s="887"/>
      <c r="AN1" s="887"/>
      <c r="AO1" s="887"/>
      <c r="AP1" s="887"/>
      <c r="AQ1" s="887"/>
      <c r="AR1" s="887"/>
      <c r="AS1" s="887"/>
      <c r="AT1" s="887"/>
      <c r="AU1" s="887"/>
      <c r="AV1" s="888"/>
      <c r="AW1" s="888"/>
      <c r="AX1" s="888"/>
      <c r="AY1" s="888"/>
      <c r="AZ1" s="888"/>
      <c r="BA1" s="888"/>
      <c r="BB1" s="888"/>
      <c r="BC1" s="118"/>
      <c r="BD1" s="888" t="s">
        <v>790</v>
      </c>
      <c r="BE1" s="888"/>
      <c r="BF1" s="888"/>
      <c r="BG1" s="888"/>
      <c r="BH1" s="888"/>
      <c r="BI1" s="888"/>
      <c r="BJ1" s="888"/>
      <c r="BK1" s="888"/>
      <c r="BL1" s="888"/>
      <c r="BM1" s="888"/>
      <c r="BN1" s="888"/>
      <c r="BO1" s="888"/>
      <c r="BP1" s="888"/>
      <c r="BQ1" s="888"/>
      <c r="BR1" s="888"/>
      <c r="BS1" s="888"/>
      <c r="BT1" s="888"/>
      <c r="BU1" s="888"/>
      <c r="BV1" s="888"/>
      <c r="BW1" s="888"/>
      <c r="BX1" s="888"/>
      <c r="BY1" s="888"/>
      <c r="BZ1" s="888"/>
      <c r="CA1" s="888"/>
      <c r="CB1" s="888"/>
      <c r="CC1" s="888"/>
      <c r="CD1" s="888"/>
      <c r="CE1" s="888"/>
      <c r="CF1" s="888"/>
      <c r="CG1" s="888"/>
      <c r="CI1" s="918" t="s">
        <v>147</v>
      </c>
      <c r="CJ1" s="919"/>
      <c r="CK1" s="891" t="s">
        <v>792</v>
      </c>
      <c r="CL1" s="891"/>
      <c r="CM1" s="891"/>
      <c r="CN1" s="891"/>
      <c r="CO1" s="891"/>
      <c r="CP1" s="891"/>
      <c r="CQ1" s="891"/>
      <c r="CR1" s="891"/>
      <c r="CS1" s="891"/>
      <c r="CT1" s="891"/>
      <c r="CU1" s="891"/>
      <c r="CV1" s="891"/>
      <c r="CW1" s="891"/>
      <c r="CX1" s="891"/>
      <c r="CY1" s="892"/>
    </row>
    <row r="2" spans="1:103" ht="15.75" thickBot="1" x14ac:dyDescent="0.3">
      <c r="A2" s="110" t="s">
        <v>149</v>
      </c>
      <c r="B2" s="111"/>
      <c r="C2" s="545"/>
      <c r="D2" s="545"/>
      <c r="E2" s="545"/>
      <c r="F2" s="545"/>
      <c r="G2" s="545"/>
      <c r="H2" s="545"/>
      <c r="I2" s="545"/>
      <c r="J2" s="545"/>
      <c r="K2" s="545"/>
      <c r="L2" s="545"/>
      <c r="M2" s="545"/>
      <c r="N2" s="545"/>
      <c r="O2" s="545"/>
      <c r="P2" s="545"/>
      <c r="Q2" s="545"/>
      <c r="R2" s="545"/>
      <c r="S2" s="545"/>
      <c r="T2" s="545"/>
      <c r="U2" s="545"/>
      <c r="V2" s="642"/>
      <c r="W2" s="169"/>
      <c r="X2" s="170"/>
      <c r="Y2" s="170"/>
      <c r="Z2" s="170"/>
      <c r="AA2" s="170"/>
      <c r="AB2" s="170"/>
      <c r="AC2" s="171"/>
      <c r="AD2" s="41"/>
      <c r="AE2" s="39"/>
      <c r="AF2" s="39"/>
      <c r="AG2" s="39"/>
      <c r="AH2" s="39"/>
      <c r="AI2" s="39"/>
      <c r="AJ2" s="39"/>
      <c r="AK2" s="39"/>
      <c r="AL2" s="39"/>
      <c r="AM2" s="39"/>
      <c r="AN2" s="39"/>
      <c r="AO2" s="39"/>
      <c r="AP2" s="39"/>
      <c r="AQ2" s="39"/>
      <c r="AR2" s="39"/>
      <c r="AS2" s="39"/>
      <c r="AT2" s="39"/>
      <c r="AU2" s="2"/>
      <c r="AV2" s="42"/>
      <c r="AW2" s="43"/>
      <c r="AX2" s="43"/>
      <c r="AY2" s="43"/>
      <c r="AZ2" s="43"/>
      <c r="BA2" s="43"/>
      <c r="BB2" s="162"/>
      <c r="BC2" s="89"/>
      <c r="BD2" s="169"/>
      <c r="BE2" s="170"/>
      <c r="BF2" s="170"/>
      <c r="BG2" s="170"/>
      <c r="BH2" s="170"/>
      <c r="BI2" s="170"/>
      <c r="BJ2" s="170"/>
      <c r="BK2" s="170"/>
      <c r="BL2" s="170"/>
      <c r="BM2" s="170"/>
      <c r="BN2" s="170"/>
      <c r="BO2" s="599"/>
      <c r="BP2" s="599"/>
      <c r="BQ2" s="599"/>
      <c r="BR2" s="599"/>
      <c r="BS2" s="599"/>
      <c r="BT2" s="170"/>
      <c r="BU2" s="170"/>
      <c r="BV2" s="170"/>
      <c r="BW2" s="170"/>
      <c r="BX2" s="170"/>
      <c r="BY2" s="170"/>
      <c r="BZ2" s="600"/>
      <c r="CA2" s="42"/>
      <c r="CB2" s="43"/>
      <c r="CC2" s="43"/>
      <c r="CD2" s="43"/>
      <c r="CE2" s="43"/>
      <c r="CF2" s="43"/>
      <c r="CG2" s="44"/>
      <c r="CI2" s="731" t="s">
        <v>149</v>
      </c>
      <c r="CJ2" s="111"/>
      <c r="CK2" s="112"/>
      <c r="CL2" s="112"/>
      <c r="CM2" s="112"/>
      <c r="CN2" s="112"/>
      <c r="CO2" s="112"/>
      <c r="CP2" s="112"/>
      <c r="CQ2" s="112"/>
      <c r="CR2" s="112"/>
      <c r="CS2" s="112"/>
      <c r="CT2" s="112"/>
      <c r="CU2" s="112"/>
      <c r="CV2" s="112"/>
      <c r="CW2" s="112"/>
      <c r="CX2" s="112"/>
      <c r="CY2" s="732"/>
    </row>
    <row r="3" spans="1:103" ht="179.25" thickBot="1" x14ac:dyDescent="0.3">
      <c r="A3" s="123" t="s">
        <v>150</v>
      </c>
      <c r="B3" s="146" t="s">
        <v>151</v>
      </c>
      <c r="C3" s="569" t="s">
        <v>152</v>
      </c>
      <c r="D3" s="570" t="s">
        <v>153</v>
      </c>
      <c r="E3" s="570" t="s">
        <v>154</v>
      </c>
      <c r="F3" s="570" t="s">
        <v>155</v>
      </c>
      <c r="G3" s="570" t="s">
        <v>156</v>
      </c>
      <c r="H3" s="570" t="s">
        <v>157</v>
      </c>
      <c r="I3" s="570" t="s">
        <v>158</v>
      </c>
      <c r="J3" s="570" t="s">
        <v>159</v>
      </c>
      <c r="K3" s="570" t="s">
        <v>160</v>
      </c>
      <c r="L3" s="570" t="s">
        <v>161</v>
      </c>
      <c r="M3" s="570">
        <v>5</v>
      </c>
      <c r="N3" s="570" t="s">
        <v>163</v>
      </c>
      <c r="O3" s="570" t="s">
        <v>164</v>
      </c>
      <c r="P3" s="570" t="s">
        <v>165</v>
      </c>
      <c r="Q3" s="570" t="s">
        <v>166</v>
      </c>
      <c r="R3" s="570" t="s">
        <v>167</v>
      </c>
      <c r="S3" s="570" t="s">
        <v>136</v>
      </c>
      <c r="T3" s="570" t="s">
        <v>168</v>
      </c>
      <c r="U3" s="570" t="s">
        <v>169</v>
      </c>
      <c r="V3" s="571" t="s">
        <v>170</v>
      </c>
      <c r="W3" s="166" t="s">
        <v>172</v>
      </c>
      <c r="X3" s="123" t="s">
        <v>142</v>
      </c>
      <c r="Y3" s="123" t="s">
        <v>173</v>
      </c>
      <c r="Z3" s="123" t="s">
        <v>174</v>
      </c>
      <c r="AA3" s="123" t="s">
        <v>175</v>
      </c>
      <c r="AB3" s="123" t="s">
        <v>176</v>
      </c>
      <c r="AC3" s="172"/>
      <c r="AD3" s="166" t="s">
        <v>150</v>
      </c>
      <c r="AE3" s="123" t="s">
        <v>151</v>
      </c>
      <c r="AF3" s="90" t="s">
        <v>272</v>
      </c>
      <c r="AG3" s="90" t="s">
        <v>194</v>
      </c>
      <c r="AH3" s="90" t="s">
        <v>134</v>
      </c>
      <c r="AI3" s="90" t="s">
        <v>184</v>
      </c>
      <c r="AJ3" s="90" t="s">
        <v>162</v>
      </c>
      <c r="AK3" s="90" t="s">
        <v>89</v>
      </c>
      <c r="AL3" s="90" t="s">
        <v>135</v>
      </c>
      <c r="AM3" s="90" t="s">
        <v>167</v>
      </c>
      <c r="AN3" s="90" t="s">
        <v>136</v>
      </c>
      <c r="AO3" s="90" t="s">
        <v>195</v>
      </c>
      <c r="AP3" s="90" t="s">
        <v>378</v>
      </c>
      <c r="AQ3" s="90" t="s">
        <v>379</v>
      </c>
      <c r="AR3" s="90" t="s">
        <v>329</v>
      </c>
      <c r="AS3" s="90" t="s">
        <v>330</v>
      </c>
      <c r="AT3" s="90" t="s">
        <v>273</v>
      </c>
      <c r="AU3" s="90" t="s">
        <v>331</v>
      </c>
      <c r="AV3" s="153" t="s">
        <v>172</v>
      </c>
      <c r="AW3" s="123" t="s">
        <v>173</v>
      </c>
      <c r="AX3" s="123" t="s">
        <v>142</v>
      </c>
      <c r="AY3" s="123" t="s">
        <v>174</v>
      </c>
      <c r="AZ3" s="123" t="s">
        <v>175</v>
      </c>
      <c r="BA3" s="123" t="s">
        <v>176</v>
      </c>
      <c r="BB3" s="163"/>
      <c r="BC3" s="91"/>
      <c r="BD3" s="153" t="s">
        <v>150</v>
      </c>
      <c r="BE3" s="123" t="s">
        <v>151</v>
      </c>
      <c r="BF3" s="123" t="s">
        <v>327</v>
      </c>
      <c r="BG3" s="123" t="s">
        <v>328</v>
      </c>
      <c r="BH3" s="123" t="s">
        <v>383</v>
      </c>
      <c r="BI3" s="123" t="s">
        <v>384</v>
      </c>
      <c r="BJ3" s="123" t="s">
        <v>385</v>
      </c>
      <c r="BK3" s="123" t="s">
        <v>386</v>
      </c>
      <c r="BL3" s="123" t="s">
        <v>387</v>
      </c>
      <c r="BM3" s="123" t="s">
        <v>134</v>
      </c>
      <c r="BN3" s="123" t="s">
        <v>159</v>
      </c>
      <c r="BO3" s="123" t="s">
        <v>160</v>
      </c>
      <c r="BP3" s="123" t="s">
        <v>185</v>
      </c>
      <c r="BQ3" s="123" t="s">
        <v>186</v>
      </c>
      <c r="BR3" s="123" t="s">
        <v>163</v>
      </c>
      <c r="BS3" s="123" t="s">
        <v>164</v>
      </c>
      <c r="BT3" s="123" t="s">
        <v>165</v>
      </c>
      <c r="BU3" s="123" t="s">
        <v>166</v>
      </c>
      <c r="BV3" s="123" t="s">
        <v>167</v>
      </c>
      <c r="BW3" s="123" t="s">
        <v>136</v>
      </c>
      <c r="BX3" s="123" t="s">
        <v>195</v>
      </c>
      <c r="BY3" s="123" t="s">
        <v>137</v>
      </c>
      <c r="BZ3" s="123" t="s">
        <v>138</v>
      </c>
      <c r="CA3" s="123" t="s">
        <v>172</v>
      </c>
      <c r="CB3" s="123" t="s">
        <v>142</v>
      </c>
      <c r="CC3" s="123" t="s">
        <v>332</v>
      </c>
      <c r="CD3" s="123" t="s">
        <v>174</v>
      </c>
      <c r="CE3" s="123" t="s">
        <v>175</v>
      </c>
      <c r="CF3" s="123" t="s">
        <v>176</v>
      </c>
      <c r="CG3" s="154"/>
      <c r="CI3" s="153" t="s">
        <v>150</v>
      </c>
      <c r="CJ3" s="123" t="s">
        <v>151</v>
      </c>
      <c r="CK3" s="123" t="s">
        <v>272</v>
      </c>
      <c r="CL3" s="123" t="s">
        <v>194</v>
      </c>
      <c r="CM3" s="123" t="s">
        <v>134</v>
      </c>
      <c r="CN3" s="123" t="s">
        <v>184</v>
      </c>
      <c r="CO3" s="123" t="s">
        <v>162</v>
      </c>
      <c r="CP3" s="123" t="s">
        <v>89</v>
      </c>
      <c r="CQ3" s="123" t="s">
        <v>135</v>
      </c>
      <c r="CR3" s="123" t="s">
        <v>167</v>
      </c>
      <c r="CS3" s="123" t="s">
        <v>172</v>
      </c>
      <c r="CT3" s="123" t="s">
        <v>142</v>
      </c>
      <c r="CU3" s="123" t="s">
        <v>173</v>
      </c>
      <c r="CV3" s="123" t="s">
        <v>174</v>
      </c>
      <c r="CW3" s="123" t="s">
        <v>175</v>
      </c>
      <c r="CX3" s="123" t="s">
        <v>176</v>
      </c>
      <c r="CY3" s="172"/>
    </row>
    <row r="4" spans="1:103" x14ac:dyDescent="0.25">
      <c r="A4" s="132">
        <v>1</v>
      </c>
      <c r="B4" s="243">
        <v>50040</v>
      </c>
      <c r="C4" s="155">
        <v>1</v>
      </c>
      <c r="D4" s="134">
        <v>0</v>
      </c>
      <c r="E4" s="134">
        <v>0</v>
      </c>
      <c r="F4" s="134">
        <v>0</v>
      </c>
      <c r="G4" s="134">
        <v>0</v>
      </c>
      <c r="H4" s="134">
        <v>2</v>
      </c>
      <c r="I4" s="134">
        <v>0</v>
      </c>
      <c r="J4" s="134">
        <v>0</v>
      </c>
      <c r="K4" s="134">
        <v>1</v>
      </c>
      <c r="L4" s="134">
        <v>0</v>
      </c>
      <c r="M4" s="134">
        <v>0</v>
      </c>
      <c r="N4" s="134">
        <v>0</v>
      </c>
      <c r="O4" s="134">
        <v>0</v>
      </c>
      <c r="P4" s="134">
        <v>1</v>
      </c>
      <c r="Q4" s="134">
        <v>0</v>
      </c>
      <c r="R4" s="134">
        <v>0</v>
      </c>
      <c r="S4" s="134">
        <v>0</v>
      </c>
      <c r="T4" s="134">
        <v>1</v>
      </c>
      <c r="U4" s="134">
        <v>1</v>
      </c>
      <c r="V4" s="290">
        <v>0</v>
      </c>
      <c r="W4" s="640">
        <f t="shared" ref="W4:W31" si="0">SUM(C4:V4)</f>
        <v>7</v>
      </c>
      <c r="X4" s="638">
        <v>2</v>
      </c>
      <c r="Y4" s="194">
        <v>2</v>
      </c>
      <c r="Z4" s="134" t="s">
        <v>281</v>
      </c>
      <c r="AA4" s="134" t="s">
        <v>179</v>
      </c>
      <c r="AB4" s="194">
        <v>3</v>
      </c>
      <c r="AC4" s="44" t="s">
        <v>324</v>
      </c>
      <c r="AD4" s="167">
        <v>1</v>
      </c>
      <c r="AE4" s="133">
        <v>50021</v>
      </c>
      <c r="AF4" s="609"/>
      <c r="AG4" s="134">
        <v>0</v>
      </c>
      <c r="AH4" s="609"/>
      <c r="AI4" s="134">
        <v>0</v>
      </c>
      <c r="AJ4" s="609"/>
      <c r="AK4" s="134">
        <v>0</v>
      </c>
      <c r="AL4" s="134">
        <v>0</v>
      </c>
      <c r="AM4" s="134">
        <v>0</v>
      </c>
      <c r="AN4" s="134">
        <v>0</v>
      </c>
      <c r="AO4" s="134">
        <v>0</v>
      </c>
      <c r="AP4" s="134">
        <v>1</v>
      </c>
      <c r="AQ4" s="134">
        <v>0</v>
      </c>
      <c r="AR4" s="609"/>
      <c r="AS4" s="609"/>
      <c r="AT4" s="609"/>
      <c r="AU4" s="609"/>
      <c r="AV4" s="134">
        <f t="shared" ref="AV4:AV28" si="1">SUM(AF4:AU4)</f>
        <v>1</v>
      </c>
      <c r="AW4" s="135">
        <v>1</v>
      </c>
      <c r="AX4" s="286">
        <v>2</v>
      </c>
      <c r="AY4" s="134" t="s">
        <v>298</v>
      </c>
      <c r="AZ4" s="134" t="s">
        <v>178</v>
      </c>
      <c r="BA4" s="134">
        <v>4</v>
      </c>
      <c r="BB4" s="44" t="s">
        <v>313</v>
      </c>
      <c r="BC4" s="94"/>
      <c r="BD4" s="132">
        <v>1</v>
      </c>
      <c r="BE4" s="133">
        <v>50024</v>
      </c>
      <c r="BF4" s="134">
        <v>1</v>
      </c>
      <c r="BG4" s="134">
        <v>1</v>
      </c>
      <c r="BH4" s="134">
        <v>1</v>
      </c>
      <c r="BI4" s="134">
        <v>0</v>
      </c>
      <c r="BJ4" s="134">
        <v>2</v>
      </c>
      <c r="BK4" s="134">
        <v>0</v>
      </c>
      <c r="BL4" s="134">
        <v>0</v>
      </c>
      <c r="BM4" s="134">
        <v>1</v>
      </c>
      <c r="BN4" s="134">
        <v>0</v>
      </c>
      <c r="BO4" s="134">
        <v>1</v>
      </c>
      <c r="BP4" s="134">
        <v>0</v>
      </c>
      <c r="BQ4" s="134">
        <v>0</v>
      </c>
      <c r="BR4" s="134">
        <v>1</v>
      </c>
      <c r="BS4" s="134">
        <v>0</v>
      </c>
      <c r="BT4" s="134">
        <v>0</v>
      </c>
      <c r="BU4" s="134">
        <v>0</v>
      </c>
      <c r="BV4" s="134">
        <v>0</v>
      </c>
      <c r="BW4" s="134">
        <v>0</v>
      </c>
      <c r="BX4" s="134">
        <v>0</v>
      </c>
      <c r="BY4" s="134">
        <v>0</v>
      </c>
      <c r="BZ4" s="134">
        <v>1</v>
      </c>
      <c r="CA4" s="134">
        <f t="shared" ref="CA4:CA30" si="2">SUM(BF4:BZ4)</f>
        <v>9</v>
      </c>
      <c r="CB4" s="194">
        <v>2</v>
      </c>
      <c r="CC4" s="135">
        <v>1</v>
      </c>
      <c r="CD4" s="134" t="s">
        <v>281</v>
      </c>
      <c r="CE4" s="134" t="s">
        <v>179</v>
      </c>
      <c r="CF4" s="134">
        <v>3</v>
      </c>
      <c r="CG4" s="44" t="s">
        <v>317</v>
      </c>
      <c r="CH4" s="119"/>
      <c r="CI4" s="132">
        <v>1</v>
      </c>
      <c r="CJ4" s="133">
        <v>50010</v>
      </c>
      <c r="CK4" s="134">
        <v>0</v>
      </c>
      <c r="CL4" s="134">
        <v>0</v>
      </c>
      <c r="CM4" s="134">
        <v>0</v>
      </c>
      <c r="CN4" s="134">
        <v>0</v>
      </c>
      <c r="CO4" s="134">
        <v>0</v>
      </c>
      <c r="CP4" s="134">
        <v>0</v>
      </c>
      <c r="CQ4" s="134">
        <v>0</v>
      </c>
      <c r="CR4" s="134">
        <v>0</v>
      </c>
      <c r="CS4" s="134">
        <f t="shared" ref="CS4:CS31" si="3">SUM(CK4:CR4)</f>
        <v>0</v>
      </c>
      <c r="CT4" s="194">
        <v>2</v>
      </c>
      <c r="CU4" s="135">
        <v>1</v>
      </c>
      <c r="CV4" s="134" t="s">
        <v>279</v>
      </c>
      <c r="CW4" s="134" t="s">
        <v>178</v>
      </c>
      <c r="CX4" s="134">
        <v>4</v>
      </c>
      <c r="CY4" s="44" t="s">
        <v>310</v>
      </c>
    </row>
    <row r="5" spans="1:103" x14ac:dyDescent="0.25">
      <c r="A5" s="136">
        <v>2</v>
      </c>
      <c r="B5" s="244">
        <v>50039</v>
      </c>
      <c r="C5" s="156">
        <v>1</v>
      </c>
      <c r="D5" s="97">
        <v>1</v>
      </c>
      <c r="E5" s="97">
        <v>0</v>
      </c>
      <c r="F5" s="97">
        <v>0</v>
      </c>
      <c r="G5" s="97">
        <v>0</v>
      </c>
      <c r="H5" s="97">
        <v>1</v>
      </c>
      <c r="I5" s="97">
        <v>0</v>
      </c>
      <c r="J5" s="97">
        <v>0</v>
      </c>
      <c r="K5" s="97">
        <v>0</v>
      </c>
      <c r="L5" s="97">
        <v>0</v>
      </c>
      <c r="M5" s="97">
        <v>1</v>
      </c>
      <c r="N5" s="97">
        <v>0</v>
      </c>
      <c r="O5" s="97">
        <v>1</v>
      </c>
      <c r="P5" s="97">
        <v>0</v>
      </c>
      <c r="Q5" s="97">
        <v>0</v>
      </c>
      <c r="R5" s="97">
        <v>0</v>
      </c>
      <c r="S5" s="97">
        <v>2</v>
      </c>
      <c r="T5" s="97">
        <v>1</v>
      </c>
      <c r="U5" s="97">
        <v>1</v>
      </c>
      <c r="V5" s="174">
        <v>1</v>
      </c>
      <c r="W5" s="355">
        <f t="shared" si="0"/>
        <v>10</v>
      </c>
      <c r="X5" s="97">
        <v>2</v>
      </c>
      <c r="Y5" s="97">
        <v>2</v>
      </c>
      <c r="Z5" s="97" t="s">
        <v>281</v>
      </c>
      <c r="AA5" s="97" t="s">
        <v>178</v>
      </c>
      <c r="AB5" s="103">
        <v>3</v>
      </c>
      <c r="AC5" s="14" t="s">
        <v>314</v>
      </c>
      <c r="AD5" s="122">
        <v>2</v>
      </c>
      <c r="AE5" s="96">
        <v>50028</v>
      </c>
      <c r="AF5" s="97">
        <v>0</v>
      </c>
      <c r="AG5" s="97">
        <v>0</v>
      </c>
      <c r="AH5" s="97">
        <v>0</v>
      </c>
      <c r="AI5" s="97">
        <v>0</v>
      </c>
      <c r="AJ5" s="610"/>
      <c r="AK5" s="97">
        <v>0</v>
      </c>
      <c r="AL5" s="97">
        <v>0</v>
      </c>
      <c r="AM5" s="97">
        <v>0</v>
      </c>
      <c r="AN5" s="610"/>
      <c r="AO5" s="97">
        <v>0</v>
      </c>
      <c r="AP5" s="97">
        <v>1</v>
      </c>
      <c r="AQ5" s="97">
        <v>0</v>
      </c>
      <c r="AR5" s="97">
        <v>0</v>
      </c>
      <c r="AS5" s="97">
        <v>0</v>
      </c>
      <c r="AT5" s="97">
        <v>0</v>
      </c>
      <c r="AU5" s="610"/>
      <c r="AV5" s="97">
        <f t="shared" si="1"/>
        <v>1</v>
      </c>
      <c r="AW5" s="99">
        <v>1</v>
      </c>
      <c r="AX5" s="283">
        <v>2</v>
      </c>
      <c r="AY5" s="97" t="s">
        <v>298</v>
      </c>
      <c r="AZ5" s="97" t="s">
        <v>179</v>
      </c>
      <c r="BA5" s="97">
        <v>3</v>
      </c>
      <c r="BB5" s="14" t="s">
        <v>321</v>
      </c>
      <c r="BC5" s="94"/>
      <c r="BD5" s="136">
        <v>2</v>
      </c>
      <c r="BE5" s="96">
        <v>50028</v>
      </c>
      <c r="BF5" s="97">
        <v>1</v>
      </c>
      <c r="BG5" s="97">
        <v>0</v>
      </c>
      <c r="BH5" s="97">
        <v>0</v>
      </c>
      <c r="BI5" s="97">
        <v>1</v>
      </c>
      <c r="BJ5" s="97">
        <v>0</v>
      </c>
      <c r="BK5" s="97">
        <v>0</v>
      </c>
      <c r="BL5" s="97">
        <v>0</v>
      </c>
      <c r="BM5" s="97">
        <v>2</v>
      </c>
      <c r="BN5" s="97">
        <v>2</v>
      </c>
      <c r="BO5" s="97">
        <v>1</v>
      </c>
      <c r="BP5" s="97">
        <v>0</v>
      </c>
      <c r="BQ5" s="97">
        <v>0</v>
      </c>
      <c r="BR5" s="97">
        <v>1</v>
      </c>
      <c r="BS5" s="97">
        <v>0</v>
      </c>
      <c r="BT5" s="97">
        <v>0</v>
      </c>
      <c r="BU5" s="97">
        <v>0</v>
      </c>
      <c r="BV5" s="97">
        <v>0</v>
      </c>
      <c r="BW5" s="97">
        <v>0</v>
      </c>
      <c r="BX5" s="97">
        <v>0</v>
      </c>
      <c r="BY5" s="97">
        <v>0</v>
      </c>
      <c r="BZ5" s="97">
        <v>1</v>
      </c>
      <c r="CA5" s="97">
        <f t="shared" si="2"/>
        <v>9</v>
      </c>
      <c r="CB5" s="101">
        <v>2</v>
      </c>
      <c r="CC5" s="99">
        <v>1</v>
      </c>
      <c r="CD5" s="97" t="s">
        <v>281</v>
      </c>
      <c r="CE5" s="97" t="s">
        <v>179</v>
      </c>
      <c r="CF5" s="101">
        <v>2</v>
      </c>
      <c r="CG5" s="14" t="s">
        <v>321</v>
      </c>
      <c r="CI5" s="136">
        <v>2</v>
      </c>
      <c r="CJ5" s="96">
        <v>50021</v>
      </c>
      <c r="CK5" s="97">
        <v>0</v>
      </c>
      <c r="CL5" s="97">
        <v>0</v>
      </c>
      <c r="CM5" s="97">
        <v>0</v>
      </c>
      <c r="CN5" s="97">
        <v>0</v>
      </c>
      <c r="CO5" s="97">
        <v>0</v>
      </c>
      <c r="CP5" s="97">
        <v>0</v>
      </c>
      <c r="CQ5" s="97">
        <v>0</v>
      </c>
      <c r="CR5" s="97">
        <v>0</v>
      </c>
      <c r="CS5" s="97">
        <f t="shared" si="3"/>
        <v>0</v>
      </c>
      <c r="CT5" s="616">
        <v>2</v>
      </c>
      <c r="CU5" s="99">
        <v>2</v>
      </c>
      <c r="CV5" s="97" t="s">
        <v>281</v>
      </c>
      <c r="CW5" s="97" t="s">
        <v>178</v>
      </c>
      <c r="CX5" s="97">
        <v>3</v>
      </c>
      <c r="CY5" s="14" t="s">
        <v>313</v>
      </c>
    </row>
    <row r="6" spans="1:103" x14ac:dyDescent="0.25">
      <c r="A6" s="136">
        <v>3</v>
      </c>
      <c r="B6" s="244">
        <v>50006</v>
      </c>
      <c r="C6" s="156">
        <v>1</v>
      </c>
      <c r="D6" s="97">
        <v>0</v>
      </c>
      <c r="E6" s="97">
        <v>1</v>
      </c>
      <c r="F6" s="97">
        <v>0</v>
      </c>
      <c r="G6" s="97">
        <v>0</v>
      </c>
      <c r="H6" s="97">
        <v>1</v>
      </c>
      <c r="I6" s="97">
        <v>0</v>
      </c>
      <c r="J6" s="97">
        <v>0</v>
      </c>
      <c r="K6" s="97">
        <v>0</v>
      </c>
      <c r="L6" s="97">
        <v>1</v>
      </c>
      <c r="M6" s="97">
        <v>2</v>
      </c>
      <c r="N6" s="97">
        <v>0</v>
      </c>
      <c r="O6" s="97">
        <v>0</v>
      </c>
      <c r="P6" s="97">
        <v>1</v>
      </c>
      <c r="Q6" s="97">
        <v>0</v>
      </c>
      <c r="R6" s="97">
        <v>0</v>
      </c>
      <c r="S6" s="97">
        <v>1</v>
      </c>
      <c r="T6" s="97">
        <v>1</v>
      </c>
      <c r="U6" s="97">
        <v>1</v>
      </c>
      <c r="V6" s="174">
        <v>1</v>
      </c>
      <c r="W6" s="355">
        <f t="shared" si="0"/>
        <v>11</v>
      </c>
      <c r="X6" s="103">
        <v>2</v>
      </c>
      <c r="Y6" s="97">
        <v>2</v>
      </c>
      <c r="Z6" s="97" t="s">
        <v>279</v>
      </c>
      <c r="AA6" s="97" t="s">
        <v>178</v>
      </c>
      <c r="AB6" s="97">
        <v>4</v>
      </c>
      <c r="AC6" s="14" t="s">
        <v>306</v>
      </c>
      <c r="AD6" s="122">
        <v>3</v>
      </c>
      <c r="AE6" s="96">
        <v>50031</v>
      </c>
      <c r="AF6" s="97">
        <v>0</v>
      </c>
      <c r="AG6" s="97">
        <v>0</v>
      </c>
      <c r="AH6" s="97">
        <v>0</v>
      </c>
      <c r="AI6" s="97">
        <v>0</v>
      </c>
      <c r="AJ6" s="610"/>
      <c r="AK6" s="97">
        <v>0</v>
      </c>
      <c r="AL6" s="97">
        <v>0</v>
      </c>
      <c r="AM6" s="97">
        <v>0</v>
      </c>
      <c r="AN6" s="97">
        <v>0</v>
      </c>
      <c r="AO6" s="97">
        <v>0</v>
      </c>
      <c r="AP6" s="97">
        <v>1</v>
      </c>
      <c r="AQ6" s="97">
        <v>0</v>
      </c>
      <c r="AR6" s="610"/>
      <c r="AS6" s="97">
        <v>0</v>
      </c>
      <c r="AT6" s="610"/>
      <c r="AU6" s="97">
        <v>0</v>
      </c>
      <c r="AV6" s="97">
        <f t="shared" si="1"/>
        <v>1</v>
      </c>
      <c r="AW6" s="99">
        <v>1</v>
      </c>
      <c r="AX6" s="283">
        <v>2</v>
      </c>
      <c r="AY6" s="97" t="s">
        <v>298</v>
      </c>
      <c r="AZ6" s="97" t="s">
        <v>178</v>
      </c>
      <c r="BA6" s="97">
        <v>3</v>
      </c>
      <c r="BB6" s="14" t="s">
        <v>323</v>
      </c>
      <c r="BC6" s="94"/>
      <c r="BD6" s="136">
        <v>3</v>
      </c>
      <c r="BE6" s="96">
        <v>50021</v>
      </c>
      <c r="BF6" s="97">
        <v>0</v>
      </c>
      <c r="BG6" s="97">
        <v>0</v>
      </c>
      <c r="BH6" s="97">
        <v>1</v>
      </c>
      <c r="BI6" s="97">
        <v>2</v>
      </c>
      <c r="BJ6" s="97">
        <v>3</v>
      </c>
      <c r="BK6" s="97">
        <v>0</v>
      </c>
      <c r="BL6" s="97">
        <v>2</v>
      </c>
      <c r="BM6" s="97">
        <v>1</v>
      </c>
      <c r="BN6" s="97">
        <v>2</v>
      </c>
      <c r="BO6" s="97">
        <v>0</v>
      </c>
      <c r="BP6" s="97">
        <v>0</v>
      </c>
      <c r="BQ6" s="97">
        <v>0</v>
      </c>
      <c r="BR6" s="97">
        <v>0</v>
      </c>
      <c r="BS6" s="97">
        <v>0</v>
      </c>
      <c r="BT6" s="97">
        <v>0</v>
      </c>
      <c r="BU6" s="97">
        <v>0</v>
      </c>
      <c r="BV6" s="97">
        <v>0</v>
      </c>
      <c r="BW6" s="97">
        <v>0</v>
      </c>
      <c r="BX6" s="97">
        <v>0</v>
      </c>
      <c r="BY6" s="97">
        <v>0</v>
      </c>
      <c r="BZ6" s="97">
        <v>1</v>
      </c>
      <c r="CA6" s="97">
        <f t="shared" si="2"/>
        <v>12</v>
      </c>
      <c r="CB6" s="103">
        <v>2</v>
      </c>
      <c r="CC6" s="99">
        <v>1</v>
      </c>
      <c r="CD6" s="97" t="s">
        <v>281</v>
      </c>
      <c r="CE6" s="97" t="s">
        <v>178</v>
      </c>
      <c r="CF6" s="97">
        <v>4</v>
      </c>
      <c r="CG6" s="14" t="s">
        <v>313</v>
      </c>
      <c r="CI6" s="136">
        <v>3</v>
      </c>
      <c r="CJ6" s="96">
        <v>50023</v>
      </c>
      <c r="CK6" s="97">
        <v>0</v>
      </c>
      <c r="CL6" s="97">
        <v>0</v>
      </c>
      <c r="CM6" s="97">
        <v>0</v>
      </c>
      <c r="CN6" s="97">
        <v>0</v>
      </c>
      <c r="CO6" s="97">
        <v>0</v>
      </c>
      <c r="CP6" s="97">
        <v>0</v>
      </c>
      <c r="CQ6" s="97">
        <v>0</v>
      </c>
      <c r="CR6" s="97">
        <v>2</v>
      </c>
      <c r="CS6" s="97">
        <f t="shared" si="3"/>
        <v>2</v>
      </c>
      <c r="CT6" s="616">
        <v>2</v>
      </c>
      <c r="CU6" s="99">
        <v>1</v>
      </c>
      <c r="CV6" s="97" t="s">
        <v>281</v>
      </c>
      <c r="CW6" s="97" t="s">
        <v>178</v>
      </c>
      <c r="CX6" s="97">
        <v>5</v>
      </c>
      <c r="CY6" s="14" t="s">
        <v>316</v>
      </c>
    </row>
    <row r="7" spans="1:103" ht="15.75" thickBot="1" x14ac:dyDescent="0.3">
      <c r="A7" s="137">
        <v>4</v>
      </c>
      <c r="B7" s="245">
        <v>50032</v>
      </c>
      <c r="C7" s="157">
        <v>1</v>
      </c>
      <c r="D7" s="139">
        <v>1</v>
      </c>
      <c r="E7" s="139">
        <v>1</v>
      </c>
      <c r="F7" s="139">
        <v>0</v>
      </c>
      <c r="G7" s="139">
        <v>0</v>
      </c>
      <c r="H7" s="139">
        <v>0</v>
      </c>
      <c r="I7" s="139">
        <v>0</v>
      </c>
      <c r="J7" s="139">
        <v>1</v>
      </c>
      <c r="K7" s="139">
        <v>1</v>
      </c>
      <c r="L7" s="139">
        <v>0</v>
      </c>
      <c r="M7" s="139">
        <v>2</v>
      </c>
      <c r="N7" s="139">
        <v>0</v>
      </c>
      <c r="O7" s="139">
        <v>0</v>
      </c>
      <c r="P7" s="139">
        <v>1</v>
      </c>
      <c r="Q7" s="139">
        <v>0</v>
      </c>
      <c r="R7" s="139">
        <v>0</v>
      </c>
      <c r="S7" s="139">
        <v>1</v>
      </c>
      <c r="T7" s="139">
        <v>1</v>
      </c>
      <c r="U7" s="139">
        <v>1</v>
      </c>
      <c r="V7" s="362">
        <v>0</v>
      </c>
      <c r="W7" s="641">
        <f t="shared" si="0"/>
        <v>11</v>
      </c>
      <c r="X7" s="617">
        <v>2</v>
      </c>
      <c r="Y7" s="139">
        <v>1</v>
      </c>
      <c r="Z7" s="139" t="s">
        <v>281</v>
      </c>
      <c r="AA7" s="139" t="s">
        <v>179</v>
      </c>
      <c r="AB7" s="139">
        <v>3</v>
      </c>
      <c r="AC7" s="142" t="s">
        <v>325</v>
      </c>
      <c r="AD7" s="122">
        <v>4</v>
      </c>
      <c r="AE7" s="96">
        <v>50032</v>
      </c>
      <c r="AF7" s="610"/>
      <c r="AG7" s="97">
        <v>0</v>
      </c>
      <c r="AH7" s="97">
        <v>0</v>
      </c>
      <c r="AI7" s="97">
        <v>0</v>
      </c>
      <c r="AJ7" s="97">
        <v>0</v>
      </c>
      <c r="AK7" s="97">
        <v>0</v>
      </c>
      <c r="AL7" s="97">
        <v>0</v>
      </c>
      <c r="AM7" s="610"/>
      <c r="AN7" s="97">
        <v>1</v>
      </c>
      <c r="AO7" s="97">
        <v>0</v>
      </c>
      <c r="AP7" s="97">
        <v>0</v>
      </c>
      <c r="AQ7" s="97">
        <v>0</v>
      </c>
      <c r="AR7" s="97">
        <v>0</v>
      </c>
      <c r="AS7" s="610"/>
      <c r="AT7" s="97">
        <v>0</v>
      </c>
      <c r="AU7" s="610"/>
      <c r="AV7" s="97">
        <f t="shared" si="1"/>
        <v>1</v>
      </c>
      <c r="AW7" s="99">
        <v>2</v>
      </c>
      <c r="AX7" s="283">
        <v>2</v>
      </c>
      <c r="AY7" s="97" t="s">
        <v>298</v>
      </c>
      <c r="AZ7" s="97" t="s">
        <v>179</v>
      </c>
      <c r="BA7" s="97">
        <v>3</v>
      </c>
      <c r="BB7" s="14" t="s">
        <v>325</v>
      </c>
      <c r="BC7" s="94"/>
      <c r="BD7" s="137">
        <v>4</v>
      </c>
      <c r="BE7" s="138">
        <v>50030</v>
      </c>
      <c r="BF7" s="97">
        <v>2</v>
      </c>
      <c r="BG7" s="97">
        <v>0</v>
      </c>
      <c r="BH7" s="97">
        <v>2</v>
      </c>
      <c r="BI7" s="97">
        <v>0</v>
      </c>
      <c r="BJ7" s="97">
        <v>1</v>
      </c>
      <c r="BK7" s="97">
        <v>0</v>
      </c>
      <c r="BL7" s="97">
        <v>0</v>
      </c>
      <c r="BM7" s="97">
        <v>1</v>
      </c>
      <c r="BN7" s="97">
        <v>0</v>
      </c>
      <c r="BO7" s="97">
        <v>1</v>
      </c>
      <c r="BP7" s="97">
        <v>1</v>
      </c>
      <c r="BQ7" s="97">
        <v>1</v>
      </c>
      <c r="BR7" s="97">
        <v>1</v>
      </c>
      <c r="BS7" s="97">
        <v>0</v>
      </c>
      <c r="BT7" s="97">
        <v>0</v>
      </c>
      <c r="BU7" s="97">
        <v>0</v>
      </c>
      <c r="BV7" s="97">
        <v>2</v>
      </c>
      <c r="BW7" s="97">
        <v>0</v>
      </c>
      <c r="BX7" s="97">
        <v>0</v>
      </c>
      <c r="BY7" s="97">
        <v>0</v>
      </c>
      <c r="BZ7" s="97">
        <v>1</v>
      </c>
      <c r="CA7" s="97">
        <f t="shared" si="2"/>
        <v>13</v>
      </c>
      <c r="CB7" s="103">
        <v>2</v>
      </c>
      <c r="CC7" s="99">
        <v>1</v>
      </c>
      <c r="CD7" s="97" t="s">
        <v>281</v>
      </c>
      <c r="CE7" s="97" t="s">
        <v>178</v>
      </c>
      <c r="CF7" s="97">
        <v>4</v>
      </c>
      <c r="CG7" s="606" t="s">
        <v>791</v>
      </c>
      <c r="CI7" s="136">
        <v>4</v>
      </c>
      <c r="CJ7" s="96">
        <v>50024</v>
      </c>
      <c r="CK7" s="97">
        <v>0</v>
      </c>
      <c r="CL7" s="97">
        <v>0</v>
      </c>
      <c r="CM7" s="97">
        <v>1</v>
      </c>
      <c r="CN7" s="97">
        <v>1</v>
      </c>
      <c r="CO7" s="97">
        <v>0</v>
      </c>
      <c r="CP7" s="97">
        <v>0</v>
      </c>
      <c r="CQ7" s="97">
        <v>0</v>
      </c>
      <c r="CR7" s="97">
        <v>0</v>
      </c>
      <c r="CS7" s="97">
        <f t="shared" si="3"/>
        <v>2</v>
      </c>
      <c r="CT7" s="616">
        <v>2</v>
      </c>
      <c r="CU7" s="99">
        <v>2</v>
      </c>
      <c r="CV7" s="97" t="s">
        <v>281</v>
      </c>
      <c r="CW7" s="97" t="s">
        <v>179</v>
      </c>
      <c r="CX7" s="97">
        <v>4</v>
      </c>
      <c r="CY7" s="14" t="s">
        <v>317</v>
      </c>
    </row>
    <row r="8" spans="1:103" x14ac:dyDescent="0.25">
      <c r="A8" s="132">
        <v>5</v>
      </c>
      <c r="B8" s="243">
        <v>50025</v>
      </c>
      <c r="C8" s="155">
        <v>1</v>
      </c>
      <c r="D8" s="134">
        <v>1</v>
      </c>
      <c r="E8" s="134">
        <v>0</v>
      </c>
      <c r="F8" s="134">
        <v>0</v>
      </c>
      <c r="G8" s="134">
        <v>0</v>
      </c>
      <c r="H8" s="134">
        <v>2</v>
      </c>
      <c r="I8" s="134">
        <v>0</v>
      </c>
      <c r="J8" s="134">
        <v>0</v>
      </c>
      <c r="K8" s="134">
        <v>0</v>
      </c>
      <c r="L8" s="134">
        <v>0</v>
      </c>
      <c r="M8" s="134">
        <v>1</v>
      </c>
      <c r="N8" s="134">
        <v>0</v>
      </c>
      <c r="O8" s="134">
        <v>0</v>
      </c>
      <c r="P8" s="134">
        <v>2</v>
      </c>
      <c r="Q8" s="134">
        <v>1</v>
      </c>
      <c r="R8" s="134">
        <v>0</v>
      </c>
      <c r="S8" s="134">
        <v>1</v>
      </c>
      <c r="T8" s="134">
        <v>1</v>
      </c>
      <c r="U8" s="134">
        <v>1</v>
      </c>
      <c r="V8" s="290">
        <v>1</v>
      </c>
      <c r="W8" s="640">
        <f t="shared" si="0"/>
        <v>12</v>
      </c>
      <c r="X8" s="644">
        <v>3</v>
      </c>
      <c r="Y8" s="134">
        <v>2</v>
      </c>
      <c r="Z8" s="134" t="s">
        <v>281</v>
      </c>
      <c r="AA8" s="134" t="s">
        <v>178</v>
      </c>
      <c r="AB8" s="175">
        <v>3</v>
      </c>
      <c r="AC8" s="44" t="s">
        <v>318</v>
      </c>
      <c r="AD8" s="122">
        <v>5</v>
      </c>
      <c r="AE8" s="96">
        <v>50027</v>
      </c>
      <c r="AF8" s="97">
        <v>0</v>
      </c>
      <c r="AG8" s="97">
        <v>0</v>
      </c>
      <c r="AH8" s="97">
        <v>1</v>
      </c>
      <c r="AI8" s="610"/>
      <c r="AJ8" s="97">
        <v>0</v>
      </c>
      <c r="AK8" s="97">
        <v>0</v>
      </c>
      <c r="AL8" s="97">
        <v>0</v>
      </c>
      <c r="AM8" s="97">
        <v>0</v>
      </c>
      <c r="AN8" s="97">
        <v>0</v>
      </c>
      <c r="AO8" s="97">
        <v>0</v>
      </c>
      <c r="AP8" s="97">
        <v>1</v>
      </c>
      <c r="AQ8" s="97">
        <v>0</v>
      </c>
      <c r="AR8" s="610"/>
      <c r="AS8" s="610"/>
      <c r="AT8" s="97">
        <v>0</v>
      </c>
      <c r="AU8" s="610"/>
      <c r="AV8" s="97">
        <f>SUM(AF8:AU8)</f>
        <v>2</v>
      </c>
      <c r="AW8" s="99">
        <v>1</v>
      </c>
      <c r="AX8" s="100">
        <v>2</v>
      </c>
      <c r="AY8" s="97" t="s">
        <v>298</v>
      </c>
      <c r="AZ8" s="97" t="s">
        <v>178</v>
      </c>
      <c r="BA8" s="101">
        <v>2</v>
      </c>
      <c r="BB8" s="14" t="s">
        <v>320</v>
      </c>
      <c r="BC8" s="94"/>
      <c r="BD8" s="132">
        <v>5</v>
      </c>
      <c r="BE8" s="133">
        <v>50029</v>
      </c>
      <c r="BF8" s="97">
        <v>3</v>
      </c>
      <c r="BG8" s="97">
        <v>2</v>
      </c>
      <c r="BH8" s="97">
        <v>2</v>
      </c>
      <c r="BI8" s="97">
        <v>0</v>
      </c>
      <c r="BJ8" s="97">
        <v>2</v>
      </c>
      <c r="BK8" s="97">
        <v>0</v>
      </c>
      <c r="BL8" s="97">
        <v>0</v>
      </c>
      <c r="BM8" s="97">
        <v>0</v>
      </c>
      <c r="BN8" s="97">
        <v>3</v>
      </c>
      <c r="BO8" s="97">
        <v>0</v>
      </c>
      <c r="BP8" s="97">
        <v>0</v>
      </c>
      <c r="BQ8" s="97">
        <v>0</v>
      </c>
      <c r="BR8" s="97">
        <v>0</v>
      </c>
      <c r="BS8" s="97">
        <v>0</v>
      </c>
      <c r="BT8" s="97">
        <v>0</v>
      </c>
      <c r="BU8" s="97">
        <v>0</v>
      </c>
      <c r="BV8" s="97">
        <v>1</v>
      </c>
      <c r="BW8" s="97">
        <v>0</v>
      </c>
      <c r="BX8" s="97">
        <v>0</v>
      </c>
      <c r="BY8" s="97">
        <v>1</v>
      </c>
      <c r="BZ8" s="97">
        <v>1</v>
      </c>
      <c r="CA8" s="97">
        <f t="shared" si="2"/>
        <v>15</v>
      </c>
      <c r="CB8" s="103">
        <v>2</v>
      </c>
      <c r="CC8" s="99">
        <v>2</v>
      </c>
      <c r="CD8" s="97" t="s">
        <v>281</v>
      </c>
      <c r="CE8" s="97" t="s">
        <v>179</v>
      </c>
      <c r="CF8" s="97">
        <v>3</v>
      </c>
      <c r="CG8" s="14" t="s">
        <v>322</v>
      </c>
      <c r="CI8" s="136">
        <v>5</v>
      </c>
      <c r="CJ8" s="96">
        <v>50027</v>
      </c>
      <c r="CK8" s="97">
        <v>0</v>
      </c>
      <c r="CL8" s="97">
        <v>1</v>
      </c>
      <c r="CM8" s="97">
        <v>0</v>
      </c>
      <c r="CN8" s="97">
        <v>1</v>
      </c>
      <c r="CO8" s="97">
        <v>0</v>
      </c>
      <c r="CP8" s="97">
        <v>0</v>
      </c>
      <c r="CQ8" s="97">
        <v>0</v>
      </c>
      <c r="CR8" s="97">
        <v>0</v>
      </c>
      <c r="CS8" s="97">
        <f t="shared" si="3"/>
        <v>2</v>
      </c>
      <c r="CT8" s="616">
        <v>2</v>
      </c>
      <c r="CU8" s="99">
        <v>2</v>
      </c>
      <c r="CV8" s="97" t="s">
        <v>281</v>
      </c>
      <c r="CW8" s="97" t="s">
        <v>178</v>
      </c>
      <c r="CX8" s="97">
        <v>3</v>
      </c>
      <c r="CY8" s="14" t="s">
        <v>320</v>
      </c>
    </row>
    <row r="9" spans="1:103" x14ac:dyDescent="0.25">
      <c r="A9" s="136">
        <v>6</v>
      </c>
      <c r="B9" s="244">
        <v>50012</v>
      </c>
      <c r="C9" s="156">
        <v>1</v>
      </c>
      <c r="D9" s="97">
        <v>2</v>
      </c>
      <c r="E9" s="97">
        <v>1</v>
      </c>
      <c r="F9" s="97">
        <v>1</v>
      </c>
      <c r="G9" s="97">
        <v>1</v>
      </c>
      <c r="H9" s="97">
        <v>2</v>
      </c>
      <c r="I9" s="97">
        <v>0</v>
      </c>
      <c r="J9" s="97">
        <v>1</v>
      </c>
      <c r="K9" s="97">
        <v>1</v>
      </c>
      <c r="L9" s="97">
        <v>0</v>
      </c>
      <c r="M9" s="97">
        <v>2</v>
      </c>
      <c r="N9" s="97">
        <v>0</v>
      </c>
      <c r="O9" s="610"/>
      <c r="P9" s="97">
        <v>0</v>
      </c>
      <c r="Q9" s="97">
        <v>0</v>
      </c>
      <c r="R9" s="97">
        <v>0</v>
      </c>
      <c r="S9" s="97">
        <v>1</v>
      </c>
      <c r="T9" s="610"/>
      <c r="U9" s="610"/>
      <c r="V9" s="643"/>
      <c r="W9" s="355">
        <f t="shared" si="0"/>
        <v>13</v>
      </c>
      <c r="X9" s="101">
        <v>3</v>
      </c>
      <c r="Y9" s="97">
        <v>2</v>
      </c>
      <c r="Z9" s="97" t="s">
        <v>279</v>
      </c>
      <c r="AA9" s="97" t="s">
        <v>179</v>
      </c>
      <c r="AB9" s="101">
        <v>3</v>
      </c>
      <c r="AC9" s="14" t="s">
        <v>312</v>
      </c>
      <c r="AD9" s="122">
        <v>6</v>
      </c>
      <c r="AE9" s="96">
        <v>50006</v>
      </c>
      <c r="AF9" s="97">
        <v>0</v>
      </c>
      <c r="AG9" s="97">
        <v>0</v>
      </c>
      <c r="AH9" s="97">
        <v>0</v>
      </c>
      <c r="AI9" s="97">
        <v>0</v>
      </c>
      <c r="AJ9" s="97">
        <v>0</v>
      </c>
      <c r="AK9" s="97">
        <v>2</v>
      </c>
      <c r="AL9" s="610"/>
      <c r="AM9" s="610"/>
      <c r="AN9" s="97">
        <v>1</v>
      </c>
      <c r="AO9" s="97">
        <v>0</v>
      </c>
      <c r="AP9" s="610"/>
      <c r="AQ9" s="610"/>
      <c r="AR9" s="610"/>
      <c r="AS9" s="610"/>
      <c r="AT9" s="97">
        <v>0</v>
      </c>
      <c r="AU9" s="97">
        <v>0</v>
      </c>
      <c r="AV9" s="97">
        <f t="shared" si="1"/>
        <v>3</v>
      </c>
      <c r="AW9" s="99">
        <v>1</v>
      </c>
      <c r="AX9" s="283">
        <v>2</v>
      </c>
      <c r="AY9" s="97" t="s">
        <v>297</v>
      </c>
      <c r="AZ9" s="97" t="s">
        <v>179</v>
      </c>
      <c r="BA9" s="97">
        <v>3</v>
      </c>
      <c r="BB9" s="14" t="s">
        <v>306</v>
      </c>
      <c r="BC9" s="94"/>
      <c r="BD9" s="136">
        <v>6</v>
      </c>
      <c r="BE9" s="96">
        <v>50032</v>
      </c>
      <c r="BF9" s="97">
        <v>3</v>
      </c>
      <c r="BG9" s="97">
        <v>3</v>
      </c>
      <c r="BH9" s="97">
        <v>0</v>
      </c>
      <c r="BI9" s="97">
        <v>2</v>
      </c>
      <c r="BJ9" s="97">
        <v>2</v>
      </c>
      <c r="BK9" s="97">
        <v>0</v>
      </c>
      <c r="BL9" s="97">
        <v>0</v>
      </c>
      <c r="BM9" s="97">
        <v>1</v>
      </c>
      <c r="BN9" s="97">
        <v>2</v>
      </c>
      <c r="BO9" s="97">
        <v>0</v>
      </c>
      <c r="BP9" s="97">
        <v>0</v>
      </c>
      <c r="BQ9" s="97">
        <v>0</v>
      </c>
      <c r="BR9" s="97">
        <v>1</v>
      </c>
      <c r="BS9" s="97">
        <v>0</v>
      </c>
      <c r="BT9" s="97">
        <v>0</v>
      </c>
      <c r="BU9" s="97">
        <v>0</v>
      </c>
      <c r="BV9" s="97">
        <v>0</v>
      </c>
      <c r="BW9" s="97">
        <v>0</v>
      </c>
      <c r="BX9" s="97">
        <v>0</v>
      </c>
      <c r="BY9" s="97">
        <v>1</v>
      </c>
      <c r="BZ9" s="97">
        <v>1</v>
      </c>
      <c r="CA9" s="97">
        <f t="shared" si="2"/>
        <v>16</v>
      </c>
      <c r="CB9" s="103">
        <v>2</v>
      </c>
      <c r="CC9" s="99">
        <v>2</v>
      </c>
      <c r="CD9" s="97" t="s">
        <v>281</v>
      </c>
      <c r="CE9" s="97" t="s">
        <v>179</v>
      </c>
      <c r="CF9" s="97">
        <v>3</v>
      </c>
      <c r="CG9" s="14" t="s">
        <v>325</v>
      </c>
      <c r="CI9" s="136">
        <v>6</v>
      </c>
      <c r="CJ9" s="96">
        <v>50003</v>
      </c>
      <c r="CK9" s="97">
        <v>0</v>
      </c>
      <c r="CL9" s="97">
        <v>0</v>
      </c>
      <c r="CM9" s="97">
        <v>1</v>
      </c>
      <c r="CN9" s="97">
        <v>0</v>
      </c>
      <c r="CO9" s="97">
        <v>0</v>
      </c>
      <c r="CP9" s="97">
        <v>0</v>
      </c>
      <c r="CQ9" s="97">
        <v>1</v>
      </c>
      <c r="CR9" s="97">
        <v>1</v>
      </c>
      <c r="CS9" s="97">
        <f t="shared" si="3"/>
        <v>3</v>
      </c>
      <c r="CT9" s="103">
        <v>2</v>
      </c>
      <c r="CU9" s="99">
        <v>1</v>
      </c>
      <c r="CV9" s="97" t="s">
        <v>279</v>
      </c>
      <c r="CW9" s="97" t="s">
        <v>178</v>
      </c>
      <c r="CX9" s="97">
        <v>4</v>
      </c>
      <c r="CY9" s="14" t="s">
        <v>303</v>
      </c>
    </row>
    <row r="10" spans="1:103" ht="15.75" thickBot="1" x14ac:dyDescent="0.3">
      <c r="A10" s="136">
        <v>7</v>
      </c>
      <c r="B10" s="244">
        <v>50020</v>
      </c>
      <c r="C10" s="338">
        <v>1</v>
      </c>
      <c r="D10" s="634"/>
      <c r="E10" s="103">
        <v>0</v>
      </c>
      <c r="F10" s="103">
        <v>0</v>
      </c>
      <c r="G10" s="103">
        <v>0</v>
      </c>
      <c r="H10" s="103">
        <v>2</v>
      </c>
      <c r="I10" s="634"/>
      <c r="J10" s="103">
        <v>1</v>
      </c>
      <c r="K10" s="634"/>
      <c r="L10" s="103">
        <v>1</v>
      </c>
      <c r="M10" s="103">
        <v>2</v>
      </c>
      <c r="N10" s="103">
        <v>1</v>
      </c>
      <c r="O10" s="634"/>
      <c r="P10" s="103">
        <v>0</v>
      </c>
      <c r="Q10" s="103">
        <v>1</v>
      </c>
      <c r="R10" s="103">
        <v>1</v>
      </c>
      <c r="S10" s="634"/>
      <c r="T10" s="103">
        <v>1</v>
      </c>
      <c r="U10" s="103">
        <v>1</v>
      </c>
      <c r="V10" s="326">
        <v>1</v>
      </c>
      <c r="W10" s="355">
        <f t="shared" si="0"/>
        <v>13</v>
      </c>
      <c r="X10" s="101">
        <v>3</v>
      </c>
      <c r="Y10" s="103">
        <v>1</v>
      </c>
      <c r="Z10" s="97" t="s">
        <v>279</v>
      </c>
      <c r="AA10" s="97" t="s">
        <v>178</v>
      </c>
      <c r="AB10" s="645">
        <v>3</v>
      </c>
      <c r="AC10" s="14" t="s">
        <v>301</v>
      </c>
      <c r="AD10" s="122">
        <v>7</v>
      </c>
      <c r="AE10" s="96">
        <v>50025</v>
      </c>
      <c r="AF10" s="97">
        <v>0</v>
      </c>
      <c r="AG10" s="97">
        <v>1</v>
      </c>
      <c r="AH10" s="97">
        <v>1</v>
      </c>
      <c r="AI10" s="97">
        <v>0</v>
      </c>
      <c r="AJ10" s="97">
        <v>0</v>
      </c>
      <c r="AK10" s="97">
        <v>0</v>
      </c>
      <c r="AL10" s="97">
        <v>0</v>
      </c>
      <c r="AM10" s="97">
        <v>0</v>
      </c>
      <c r="AN10" s="97">
        <v>1</v>
      </c>
      <c r="AO10" s="97">
        <v>0</v>
      </c>
      <c r="AP10" s="97">
        <v>0</v>
      </c>
      <c r="AQ10" s="97">
        <v>1</v>
      </c>
      <c r="AR10" s="97">
        <v>0</v>
      </c>
      <c r="AS10" s="610"/>
      <c r="AT10" s="610"/>
      <c r="AU10" s="97">
        <v>0</v>
      </c>
      <c r="AV10" s="97">
        <f t="shared" si="1"/>
        <v>4</v>
      </c>
      <c r="AW10" s="99">
        <v>2</v>
      </c>
      <c r="AX10" s="283">
        <v>2</v>
      </c>
      <c r="AY10" s="97" t="s">
        <v>298</v>
      </c>
      <c r="AZ10" s="97" t="s">
        <v>178</v>
      </c>
      <c r="BA10" s="97">
        <v>4</v>
      </c>
      <c r="BB10" s="14" t="s">
        <v>318</v>
      </c>
      <c r="BC10" s="94"/>
      <c r="BD10" s="137">
        <v>7</v>
      </c>
      <c r="BE10" s="138">
        <v>50025</v>
      </c>
      <c r="BF10" s="139">
        <v>2</v>
      </c>
      <c r="BG10" s="139">
        <v>0</v>
      </c>
      <c r="BH10" s="139">
        <v>1</v>
      </c>
      <c r="BI10" s="139">
        <v>3</v>
      </c>
      <c r="BJ10" s="139">
        <v>3</v>
      </c>
      <c r="BK10" s="139">
        <v>0</v>
      </c>
      <c r="BL10" s="139">
        <v>1</v>
      </c>
      <c r="BM10" s="139">
        <v>0</v>
      </c>
      <c r="BN10" s="139">
        <v>2</v>
      </c>
      <c r="BO10" s="139">
        <v>1</v>
      </c>
      <c r="BP10" s="139">
        <v>0</v>
      </c>
      <c r="BQ10" s="139">
        <v>0</v>
      </c>
      <c r="BR10" s="139">
        <v>0</v>
      </c>
      <c r="BS10" s="139">
        <v>0</v>
      </c>
      <c r="BT10" s="139">
        <v>0</v>
      </c>
      <c r="BU10" s="139">
        <v>0</v>
      </c>
      <c r="BV10" s="139">
        <v>2</v>
      </c>
      <c r="BW10" s="139">
        <v>0</v>
      </c>
      <c r="BX10" s="139">
        <v>0</v>
      </c>
      <c r="BY10" s="139">
        <v>1</v>
      </c>
      <c r="BZ10" s="139">
        <v>1</v>
      </c>
      <c r="CA10" s="139">
        <f t="shared" si="2"/>
        <v>17</v>
      </c>
      <c r="CB10" s="281">
        <v>2</v>
      </c>
      <c r="CC10" s="141">
        <v>1</v>
      </c>
      <c r="CD10" s="139" t="s">
        <v>281</v>
      </c>
      <c r="CE10" s="139" t="s">
        <v>178</v>
      </c>
      <c r="CF10" s="139">
        <v>3</v>
      </c>
      <c r="CG10" s="142" t="s">
        <v>318</v>
      </c>
      <c r="CI10" s="136">
        <v>7</v>
      </c>
      <c r="CJ10" s="96">
        <v>50006</v>
      </c>
      <c r="CK10" s="97">
        <v>2</v>
      </c>
      <c r="CL10" s="97">
        <v>0</v>
      </c>
      <c r="CM10" s="97">
        <v>0</v>
      </c>
      <c r="CN10" s="97">
        <v>1</v>
      </c>
      <c r="CO10" s="97">
        <v>0</v>
      </c>
      <c r="CP10" s="97">
        <v>0</v>
      </c>
      <c r="CQ10" s="97">
        <v>0</v>
      </c>
      <c r="CR10" s="97">
        <v>0</v>
      </c>
      <c r="CS10" s="97">
        <f t="shared" si="3"/>
        <v>3</v>
      </c>
      <c r="CT10" s="103">
        <v>2</v>
      </c>
      <c r="CU10" s="99">
        <v>2</v>
      </c>
      <c r="CV10" s="97" t="s">
        <v>279</v>
      </c>
      <c r="CW10" s="97" t="s">
        <v>178</v>
      </c>
      <c r="CX10" s="97">
        <v>3</v>
      </c>
      <c r="CY10" s="14" t="s">
        <v>306</v>
      </c>
    </row>
    <row r="11" spans="1:103" x14ac:dyDescent="0.25">
      <c r="A11" s="136">
        <v>8</v>
      </c>
      <c r="B11" s="244">
        <v>50021</v>
      </c>
      <c r="C11" s="156">
        <v>1</v>
      </c>
      <c r="D11" s="97">
        <v>0</v>
      </c>
      <c r="E11" s="97">
        <v>0</v>
      </c>
      <c r="F11" s="97">
        <v>0</v>
      </c>
      <c r="G11" s="97">
        <v>0</v>
      </c>
      <c r="H11" s="97">
        <v>2</v>
      </c>
      <c r="I11" s="97">
        <v>0</v>
      </c>
      <c r="J11" s="97">
        <v>0</v>
      </c>
      <c r="K11" s="97">
        <v>0</v>
      </c>
      <c r="L11" s="97">
        <v>1</v>
      </c>
      <c r="M11" s="97">
        <v>1</v>
      </c>
      <c r="N11" s="97">
        <v>0</v>
      </c>
      <c r="O11" s="610"/>
      <c r="P11" s="97">
        <v>1</v>
      </c>
      <c r="Q11" s="97">
        <v>0</v>
      </c>
      <c r="R11" s="97">
        <v>2</v>
      </c>
      <c r="S11" s="97">
        <v>2</v>
      </c>
      <c r="T11" s="97">
        <v>1</v>
      </c>
      <c r="U11" s="97">
        <v>1</v>
      </c>
      <c r="V11" s="174">
        <v>1</v>
      </c>
      <c r="W11" s="355">
        <f t="shared" si="0"/>
        <v>13</v>
      </c>
      <c r="X11" s="616">
        <v>3</v>
      </c>
      <c r="Y11" s="97">
        <v>1</v>
      </c>
      <c r="Z11" s="97" t="s">
        <v>281</v>
      </c>
      <c r="AA11" s="97" t="s">
        <v>178</v>
      </c>
      <c r="AB11" s="97">
        <v>4</v>
      </c>
      <c r="AC11" s="14" t="s">
        <v>313</v>
      </c>
      <c r="AD11" s="122">
        <v>8</v>
      </c>
      <c r="AE11" s="96">
        <v>50029</v>
      </c>
      <c r="AF11" s="97">
        <v>0</v>
      </c>
      <c r="AG11" s="97">
        <v>1</v>
      </c>
      <c r="AH11" s="97">
        <v>0</v>
      </c>
      <c r="AI11" s="97">
        <v>0</v>
      </c>
      <c r="AJ11" s="610"/>
      <c r="AK11" s="610"/>
      <c r="AL11" s="610"/>
      <c r="AM11" s="610"/>
      <c r="AN11" s="610"/>
      <c r="AO11" s="97">
        <v>1</v>
      </c>
      <c r="AP11" s="97">
        <v>1</v>
      </c>
      <c r="AQ11" s="97">
        <v>1</v>
      </c>
      <c r="AR11" s="610"/>
      <c r="AS11" s="610"/>
      <c r="AT11" s="97">
        <v>0</v>
      </c>
      <c r="AU11" s="610"/>
      <c r="AV11" s="97">
        <f t="shared" si="1"/>
        <v>4</v>
      </c>
      <c r="AW11" s="99">
        <v>2</v>
      </c>
      <c r="AX11" s="283">
        <v>2</v>
      </c>
      <c r="AY11" s="97" t="s">
        <v>298</v>
      </c>
      <c r="AZ11" s="97" t="s">
        <v>179</v>
      </c>
      <c r="BA11" s="97">
        <v>3</v>
      </c>
      <c r="BB11" s="14" t="s">
        <v>322</v>
      </c>
      <c r="BC11" s="94"/>
      <c r="BD11" s="132">
        <v>8</v>
      </c>
      <c r="BE11" s="133">
        <v>50007</v>
      </c>
      <c r="BF11" s="134">
        <v>1</v>
      </c>
      <c r="BG11" s="134">
        <v>0</v>
      </c>
      <c r="BH11" s="134">
        <v>2</v>
      </c>
      <c r="BI11" s="134">
        <v>2</v>
      </c>
      <c r="BJ11" s="134">
        <v>3</v>
      </c>
      <c r="BK11" s="134">
        <v>1</v>
      </c>
      <c r="BL11" s="134">
        <v>2</v>
      </c>
      <c r="BM11" s="134">
        <v>2</v>
      </c>
      <c r="BN11" s="134">
        <v>2</v>
      </c>
      <c r="BO11" s="134">
        <v>1</v>
      </c>
      <c r="BP11" s="134">
        <v>0</v>
      </c>
      <c r="BQ11" s="134">
        <v>0</v>
      </c>
      <c r="BR11" s="134">
        <v>0</v>
      </c>
      <c r="BS11" s="134">
        <v>0</v>
      </c>
      <c r="BT11" s="134">
        <v>0</v>
      </c>
      <c r="BU11" s="134">
        <v>0</v>
      </c>
      <c r="BV11" s="134">
        <v>0</v>
      </c>
      <c r="BW11" s="134">
        <v>0</v>
      </c>
      <c r="BX11" s="134">
        <v>1</v>
      </c>
      <c r="BY11" s="134">
        <v>0</v>
      </c>
      <c r="BZ11" s="134">
        <v>1</v>
      </c>
      <c r="CA11" s="134">
        <f t="shared" si="2"/>
        <v>18</v>
      </c>
      <c r="CB11" s="175">
        <v>3</v>
      </c>
      <c r="CC11" s="135">
        <v>1</v>
      </c>
      <c r="CD11" s="134" t="s">
        <v>279</v>
      </c>
      <c r="CE11" s="134" t="s">
        <v>178</v>
      </c>
      <c r="CF11" s="175">
        <v>3</v>
      </c>
      <c r="CG11" s="44" t="s">
        <v>307</v>
      </c>
      <c r="CI11" s="136">
        <v>8</v>
      </c>
      <c r="CJ11" s="96">
        <v>50022</v>
      </c>
      <c r="CK11" s="97">
        <v>0</v>
      </c>
      <c r="CL11" s="97">
        <v>1</v>
      </c>
      <c r="CM11" s="97">
        <v>0</v>
      </c>
      <c r="CN11" s="97">
        <v>0</v>
      </c>
      <c r="CO11" s="97">
        <v>0</v>
      </c>
      <c r="CP11" s="97">
        <v>1</v>
      </c>
      <c r="CQ11" s="97">
        <v>1</v>
      </c>
      <c r="CR11" s="97">
        <v>0</v>
      </c>
      <c r="CS11" s="97">
        <f t="shared" si="3"/>
        <v>3</v>
      </c>
      <c r="CT11" s="616">
        <v>2</v>
      </c>
      <c r="CU11" s="99">
        <v>1</v>
      </c>
      <c r="CV11" s="97" t="s">
        <v>281</v>
      </c>
      <c r="CW11" s="97" t="s">
        <v>179</v>
      </c>
      <c r="CX11" s="97">
        <v>4</v>
      </c>
      <c r="CY11" s="14" t="s">
        <v>315</v>
      </c>
    </row>
    <row r="12" spans="1:103" ht="15.75" thickBot="1" x14ac:dyDescent="0.3">
      <c r="A12" s="136">
        <v>9</v>
      </c>
      <c r="B12" s="244">
        <v>50024</v>
      </c>
      <c r="C12" s="156">
        <v>1</v>
      </c>
      <c r="D12" s="97">
        <v>0</v>
      </c>
      <c r="E12" s="97">
        <v>1</v>
      </c>
      <c r="F12" s="97">
        <v>1</v>
      </c>
      <c r="G12" s="610"/>
      <c r="H12" s="97">
        <v>2</v>
      </c>
      <c r="I12" s="610"/>
      <c r="J12" s="97">
        <v>0</v>
      </c>
      <c r="K12" s="97">
        <v>0</v>
      </c>
      <c r="L12" s="97">
        <v>1</v>
      </c>
      <c r="M12" s="97">
        <v>0</v>
      </c>
      <c r="N12" s="610"/>
      <c r="O12" s="610"/>
      <c r="P12" s="97">
        <v>2</v>
      </c>
      <c r="Q12" s="97">
        <v>1</v>
      </c>
      <c r="R12" s="97">
        <v>0</v>
      </c>
      <c r="S12" s="97">
        <v>2</v>
      </c>
      <c r="T12" s="97">
        <v>1</v>
      </c>
      <c r="U12" s="97">
        <v>0</v>
      </c>
      <c r="V12" s="174">
        <v>1</v>
      </c>
      <c r="W12" s="355">
        <f t="shared" si="0"/>
        <v>13</v>
      </c>
      <c r="X12" s="645">
        <v>3</v>
      </c>
      <c r="Y12" s="97">
        <v>2</v>
      </c>
      <c r="Z12" s="97" t="s">
        <v>281</v>
      </c>
      <c r="AA12" s="97" t="s">
        <v>179</v>
      </c>
      <c r="AB12" s="101">
        <v>3</v>
      </c>
      <c r="AC12" s="14" t="s">
        <v>317</v>
      </c>
      <c r="AD12" s="635">
        <v>9</v>
      </c>
      <c r="AE12" s="209">
        <v>50011</v>
      </c>
      <c r="AF12" s="210">
        <v>1</v>
      </c>
      <c r="AG12" s="210">
        <v>0</v>
      </c>
      <c r="AH12" s="210">
        <v>0</v>
      </c>
      <c r="AI12" s="210">
        <v>0</v>
      </c>
      <c r="AJ12" s="210">
        <v>1</v>
      </c>
      <c r="AK12" s="210">
        <v>0</v>
      </c>
      <c r="AL12" s="210">
        <v>0</v>
      </c>
      <c r="AM12" s="210">
        <v>1</v>
      </c>
      <c r="AN12" s="210">
        <v>0</v>
      </c>
      <c r="AO12" s="210">
        <v>0</v>
      </c>
      <c r="AP12" s="210">
        <v>1</v>
      </c>
      <c r="AQ12" s="210">
        <v>1</v>
      </c>
      <c r="AR12" s="210">
        <v>0</v>
      </c>
      <c r="AS12" s="210">
        <v>0</v>
      </c>
      <c r="AT12" s="210">
        <v>0</v>
      </c>
      <c r="AU12" s="611"/>
      <c r="AV12" s="210">
        <f t="shared" si="1"/>
        <v>5</v>
      </c>
      <c r="AW12" s="211">
        <v>1</v>
      </c>
      <c r="AX12" s="608">
        <v>2</v>
      </c>
      <c r="AY12" s="210" t="s">
        <v>297</v>
      </c>
      <c r="AZ12" s="210" t="s">
        <v>178</v>
      </c>
      <c r="BA12" s="210">
        <v>3</v>
      </c>
      <c r="BB12" s="154" t="s">
        <v>311</v>
      </c>
      <c r="BC12" s="94"/>
      <c r="BD12" s="136">
        <v>9</v>
      </c>
      <c r="BE12" s="96">
        <v>50027</v>
      </c>
      <c r="BF12" s="97">
        <v>3</v>
      </c>
      <c r="BG12" s="97">
        <v>2</v>
      </c>
      <c r="BH12" s="97">
        <v>2</v>
      </c>
      <c r="BI12" s="97">
        <v>3</v>
      </c>
      <c r="BJ12" s="97">
        <v>0</v>
      </c>
      <c r="BK12" s="97">
        <v>0</v>
      </c>
      <c r="BL12" s="97">
        <v>0</v>
      </c>
      <c r="BM12" s="97">
        <v>2</v>
      </c>
      <c r="BN12" s="97">
        <v>3</v>
      </c>
      <c r="BO12" s="97">
        <v>1</v>
      </c>
      <c r="BP12" s="97">
        <v>0</v>
      </c>
      <c r="BQ12" s="97">
        <v>0</v>
      </c>
      <c r="BR12" s="97">
        <v>0</v>
      </c>
      <c r="BS12" s="97">
        <v>0</v>
      </c>
      <c r="BT12" s="97">
        <v>0</v>
      </c>
      <c r="BU12" s="97">
        <v>0</v>
      </c>
      <c r="BV12" s="97">
        <v>2</v>
      </c>
      <c r="BW12" s="97">
        <v>0</v>
      </c>
      <c r="BX12" s="97">
        <v>0</v>
      </c>
      <c r="BY12" s="97">
        <v>0</v>
      </c>
      <c r="BZ12" s="97">
        <v>0</v>
      </c>
      <c r="CA12" s="97">
        <f t="shared" si="2"/>
        <v>18</v>
      </c>
      <c r="CB12" s="101">
        <v>3</v>
      </c>
      <c r="CC12" s="99">
        <v>2</v>
      </c>
      <c r="CD12" s="97" t="s">
        <v>281</v>
      </c>
      <c r="CE12" s="97" t="s">
        <v>178</v>
      </c>
      <c r="CF12" s="101">
        <v>3</v>
      </c>
      <c r="CG12" s="14" t="s">
        <v>320</v>
      </c>
      <c r="CI12" s="137">
        <v>9</v>
      </c>
      <c r="CJ12" s="138">
        <v>50032</v>
      </c>
      <c r="CK12" s="139">
        <v>2</v>
      </c>
      <c r="CL12" s="139">
        <v>1</v>
      </c>
      <c r="CM12" s="139">
        <v>0</v>
      </c>
      <c r="CN12" s="139">
        <v>0</v>
      </c>
      <c r="CO12" s="139">
        <v>0</v>
      </c>
      <c r="CP12" s="139">
        <v>0</v>
      </c>
      <c r="CQ12" s="139">
        <v>0</v>
      </c>
      <c r="CR12" s="139">
        <v>0</v>
      </c>
      <c r="CS12" s="139">
        <f t="shared" si="3"/>
        <v>3</v>
      </c>
      <c r="CT12" s="617">
        <v>2</v>
      </c>
      <c r="CU12" s="141">
        <v>1</v>
      </c>
      <c r="CV12" s="139" t="s">
        <v>281</v>
      </c>
      <c r="CW12" s="139" t="s">
        <v>179</v>
      </c>
      <c r="CX12" s="139">
        <v>4</v>
      </c>
      <c r="CY12" s="142" t="s">
        <v>325</v>
      </c>
    </row>
    <row r="13" spans="1:103" x14ac:dyDescent="0.25">
      <c r="A13" s="136">
        <v>10</v>
      </c>
      <c r="B13" s="244">
        <v>50022</v>
      </c>
      <c r="C13" s="156">
        <v>1</v>
      </c>
      <c r="D13" s="97">
        <v>1</v>
      </c>
      <c r="E13" s="97">
        <v>2</v>
      </c>
      <c r="F13" s="97">
        <v>0</v>
      </c>
      <c r="G13" s="97">
        <v>0</v>
      </c>
      <c r="H13" s="97">
        <v>2</v>
      </c>
      <c r="I13" s="97">
        <v>0</v>
      </c>
      <c r="J13" s="97">
        <v>0</v>
      </c>
      <c r="K13" s="97">
        <v>1</v>
      </c>
      <c r="L13" s="97">
        <v>0</v>
      </c>
      <c r="M13" s="97">
        <v>2</v>
      </c>
      <c r="N13" s="97">
        <v>1</v>
      </c>
      <c r="O13" s="97">
        <v>1</v>
      </c>
      <c r="P13" s="97">
        <v>1</v>
      </c>
      <c r="Q13" s="97">
        <v>0</v>
      </c>
      <c r="R13" s="97">
        <v>0</v>
      </c>
      <c r="S13" s="97">
        <v>0</v>
      </c>
      <c r="T13" s="97">
        <v>1</v>
      </c>
      <c r="U13" s="97">
        <v>1</v>
      </c>
      <c r="V13" s="174">
        <v>0</v>
      </c>
      <c r="W13" s="355">
        <f t="shared" si="0"/>
        <v>14</v>
      </c>
      <c r="X13" s="645">
        <v>3</v>
      </c>
      <c r="Y13" s="97">
        <v>1</v>
      </c>
      <c r="Z13" s="97" t="s">
        <v>281</v>
      </c>
      <c r="AA13" s="97" t="s">
        <v>179</v>
      </c>
      <c r="AB13" s="101">
        <v>3</v>
      </c>
      <c r="AC13" s="14" t="s">
        <v>315</v>
      </c>
      <c r="AD13" s="167">
        <v>10</v>
      </c>
      <c r="AE13" s="133">
        <v>50001</v>
      </c>
      <c r="AF13" s="134">
        <v>0</v>
      </c>
      <c r="AG13" s="134">
        <v>1</v>
      </c>
      <c r="AH13" s="134">
        <v>1</v>
      </c>
      <c r="AI13" s="134">
        <v>0</v>
      </c>
      <c r="AJ13" s="134">
        <v>1</v>
      </c>
      <c r="AK13" s="134">
        <v>0</v>
      </c>
      <c r="AL13" s="134">
        <v>0</v>
      </c>
      <c r="AM13" s="134">
        <v>0</v>
      </c>
      <c r="AN13" s="134">
        <v>1</v>
      </c>
      <c r="AO13" s="134">
        <v>2</v>
      </c>
      <c r="AP13" s="134">
        <v>0</v>
      </c>
      <c r="AQ13" s="134">
        <v>1</v>
      </c>
      <c r="AR13" s="134">
        <v>0</v>
      </c>
      <c r="AS13" s="134">
        <v>0</v>
      </c>
      <c r="AT13" s="134">
        <v>0</v>
      </c>
      <c r="AU13" s="134">
        <v>0</v>
      </c>
      <c r="AV13" s="134">
        <f t="shared" si="1"/>
        <v>7</v>
      </c>
      <c r="AW13" s="135">
        <v>2</v>
      </c>
      <c r="AX13" s="177">
        <v>3</v>
      </c>
      <c r="AY13" s="134" t="s">
        <v>297</v>
      </c>
      <c r="AZ13" s="134" t="s">
        <v>178</v>
      </c>
      <c r="BA13" s="175">
        <v>3</v>
      </c>
      <c r="BB13" s="44" t="s">
        <v>300</v>
      </c>
      <c r="BC13" s="94"/>
      <c r="BD13" s="136">
        <v>10</v>
      </c>
      <c r="BE13" s="96">
        <v>50031</v>
      </c>
      <c r="BF13" s="97">
        <v>2</v>
      </c>
      <c r="BG13" s="97">
        <v>2</v>
      </c>
      <c r="BH13" s="97">
        <v>2</v>
      </c>
      <c r="BI13" s="97">
        <v>1</v>
      </c>
      <c r="BJ13" s="97">
        <v>3</v>
      </c>
      <c r="BK13" s="97">
        <v>0</v>
      </c>
      <c r="BL13" s="97">
        <v>0</v>
      </c>
      <c r="BM13" s="97">
        <v>1</v>
      </c>
      <c r="BN13" s="97">
        <v>2</v>
      </c>
      <c r="BO13" s="97">
        <v>0</v>
      </c>
      <c r="BP13" s="97">
        <v>0</v>
      </c>
      <c r="BQ13" s="97">
        <v>0</v>
      </c>
      <c r="BR13" s="97">
        <v>0</v>
      </c>
      <c r="BS13" s="97">
        <v>0</v>
      </c>
      <c r="BT13" s="97">
        <v>0</v>
      </c>
      <c r="BU13" s="97">
        <v>0</v>
      </c>
      <c r="BV13" s="97">
        <v>2</v>
      </c>
      <c r="BW13" s="97">
        <v>1</v>
      </c>
      <c r="BX13" s="97">
        <v>0</v>
      </c>
      <c r="BY13" s="97">
        <v>1</v>
      </c>
      <c r="BZ13" s="97">
        <v>1</v>
      </c>
      <c r="CA13" s="97">
        <f t="shared" si="2"/>
        <v>18</v>
      </c>
      <c r="CB13" s="101">
        <v>3</v>
      </c>
      <c r="CC13" s="99">
        <v>2</v>
      </c>
      <c r="CD13" s="97" t="s">
        <v>281</v>
      </c>
      <c r="CE13" s="97" t="s">
        <v>178</v>
      </c>
      <c r="CF13" s="101">
        <v>3</v>
      </c>
      <c r="CG13" s="14" t="s">
        <v>323</v>
      </c>
      <c r="CI13" s="132">
        <v>10</v>
      </c>
      <c r="CJ13" s="133">
        <v>50011</v>
      </c>
      <c r="CK13" s="134">
        <v>0</v>
      </c>
      <c r="CL13" s="134">
        <v>0</v>
      </c>
      <c r="CM13" s="134">
        <v>3</v>
      </c>
      <c r="CN13" s="134">
        <v>0</v>
      </c>
      <c r="CO13" s="134">
        <v>0</v>
      </c>
      <c r="CP13" s="134">
        <v>0</v>
      </c>
      <c r="CQ13" s="134">
        <v>1</v>
      </c>
      <c r="CR13" s="134">
        <v>0</v>
      </c>
      <c r="CS13" s="134">
        <f t="shared" si="3"/>
        <v>4</v>
      </c>
      <c r="CT13" s="175">
        <v>3</v>
      </c>
      <c r="CU13" s="135">
        <v>1</v>
      </c>
      <c r="CV13" s="134" t="s">
        <v>279</v>
      </c>
      <c r="CW13" s="134" t="s">
        <v>178</v>
      </c>
      <c r="CX13" s="175">
        <v>3</v>
      </c>
      <c r="CY13" s="44" t="s">
        <v>311</v>
      </c>
    </row>
    <row r="14" spans="1:103" x14ac:dyDescent="0.25">
      <c r="A14" s="136">
        <v>11</v>
      </c>
      <c r="B14" s="244">
        <v>50004</v>
      </c>
      <c r="C14" s="156">
        <v>1</v>
      </c>
      <c r="D14" s="97">
        <v>0</v>
      </c>
      <c r="E14" s="97">
        <v>0</v>
      </c>
      <c r="F14" s="97">
        <v>0</v>
      </c>
      <c r="G14" s="97">
        <v>0</v>
      </c>
      <c r="H14" s="97">
        <v>1</v>
      </c>
      <c r="I14" s="97">
        <v>1</v>
      </c>
      <c r="J14" s="97">
        <v>1</v>
      </c>
      <c r="K14" s="97">
        <v>1</v>
      </c>
      <c r="L14" s="97">
        <v>1</v>
      </c>
      <c r="M14" s="97">
        <v>2</v>
      </c>
      <c r="N14" s="97">
        <v>1</v>
      </c>
      <c r="O14" s="610"/>
      <c r="P14" s="97">
        <v>1</v>
      </c>
      <c r="Q14" s="97">
        <v>0</v>
      </c>
      <c r="R14" s="97">
        <v>1</v>
      </c>
      <c r="S14" s="97">
        <v>1</v>
      </c>
      <c r="T14" s="97">
        <v>1</v>
      </c>
      <c r="U14" s="97">
        <v>1</v>
      </c>
      <c r="V14" s="174">
        <v>1</v>
      </c>
      <c r="W14" s="355">
        <f t="shared" si="0"/>
        <v>15</v>
      </c>
      <c r="X14" s="103">
        <v>3</v>
      </c>
      <c r="Y14" s="97">
        <v>1</v>
      </c>
      <c r="Z14" s="97" t="s">
        <v>279</v>
      </c>
      <c r="AA14" s="97" t="s">
        <v>179</v>
      </c>
      <c r="AB14" s="97">
        <v>4</v>
      </c>
      <c r="AC14" s="14" t="s">
        <v>304</v>
      </c>
      <c r="AD14" s="122">
        <v>11</v>
      </c>
      <c r="AE14" s="96">
        <v>50007</v>
      </c>
      <c r="AF14" s="97">
        <v>0</v>
      </c>
      <c r="AG14" s="97">
        <v>1</v>
      </c>
      <c r="AH14" s="97">
        <v>1</v>
      </c>
      <c r="AI14" s="610"/>
      <c r="AJ14" s="97">
        <v>1</v>
      </c>
      <c r="AK14" s="97">
        <v>0</v>
      </c>
      <c r="AL14" s="97">
        <v>0</v>
      </c>
      <c r="AM14" s="97">
        <v>0</v>
      </c>
      <c r="AN14" s="97">
        <v>2</v>
      </c>
      <c r="AO14" s="610"/>
      <c r="AP14" s="97">
        <v>1</v>
      </c>
      <c r="AQ14" s="97">
        <v>1</v>
      </c>
      <c r="AR14" s="97">
        <v>0</v>
      </c>
      <c r="AS14" s="97">
        <v>0</v>
      </c>
      <c r="AT14" s="97">
        <v>0</v>
      </c>
      <c r="AU14" s="97">
        <v>0</v>
      </c>
      <c r="AV14" s="97">
        <f t="shared" si="1"/>
        <v>7</v>
      </c>
      <c r="AW14" s="99">
        <v>2</v>
      </c>
      <c r="AX14" s="100">
        <v>3</v>
      </c>
      <c r="AY14" s="97" t="s">
        <v>297</v>
      </c>
      <c r="AZ14" s="97" t="s">
        <v>178</v>
      </c>
      <c r="BA14" s="101">
        <v>3</v>
      </c>
      <c r="BB14" s="14" t="s">
        <v>307</v>
      </c>
      <c r="BC14" s="94"/>
      <c r="BD14" s="136">
        <v>11</v>
      </c>
      <c r="BE14" s="96">
        <v>50011</v>
      </c>
      <c r="BF14" s="97">
        <v>3</v>
      </c>
      <c r="BG14" s="97">
        <v>0</v>
      </c>
      <c r="BH14" s="97">
        <v>2</v>
      </c>
      <c r="BI14" s="97">
        <v>2</v>
      </c>
      <c r="BJ14" s="97">
        <v>3</v>
      </c>
      <c r="BK14" s="97">
        <v>1</v>
      </c>
      <c r="BL14" s="97">
        <v>1</v>
      </c>
      <c r="BM14" s="97">
        <v>1</v>
      </c>
      <c r="BN14" s="97">
        <v>3</v>
      </c>
      <c r="BO14" s="97">
        <v>1</v>
      </c>
      <c r="BP14" s="97">
        <v>0</v>
      </c>
      <c r="BQ14" s="97">
        <v>0</v>
      </c>
      <c r="BR14" s="97">
        <v>0</v>
      </c>
      <c r="BS14" s="97">
        <v>0</v>
      </c>
      <c r="BT14" s="97">
        <v>0</v>
      </c>
      <c r="BU14" s="97">
        <v>0</v>
      </c>
      <c r="BV14" s="97">
        <v>0</v>
      </c>
      <c r="BW14" s="97">
        <v>0</v>
      </c>
      <c r="BX14" s="97">
        <v>0</v>
      </c>
      <c r="BY14" s="97">
        <v>1</v>
      </c>
      <c r="BZ14" s="97">
        <v>1</v>
      </c>
      <c r="CA14" s="97">
        <f t="shared" si="2"/>
        <v>19</v>
      </c>
      <c r="CB14" s="103">
        <v>3</v>
      </c>
      <c r="CC14" s="99">
        <v>2</v>
      </c>
      <c r="CD14" s="97" t="s">
        <v>279</v>
      </c>
      <c r="CE14" s="97" t="s">
        <v>178</v>
      </c>
      <c r="CF14" s="97">
        <v>4</v>
      </c>
      <c r="CG14" s="14" t="s">
        <v>311</v>
      </c>
      <c r="CI14" s="136">
        <v>11</v>
      </c>
      <c r="CJ14" s="96">
        <v>50012</v>
      </c>
      <c r="CK14" s="97">
        <v>0</v>
      </c>
      <c r="CL14" s="97">
        <v>0</v>
      </c>
      <c r="CM14" s="97">
        <v>0</v>
      </c>
      <c r="CN14" s="97">
        <v>0</v>
      </c>
      <c r="CO14" s="97">
        <v>1</v>
      </c>
      <c r="CP14" s="97">
        <v>0</v>
      </c>
      <c r="CQ14" s="97">
        <v>1</v>
      </c>
      <c r="CR14" s="97">
        <v>2</v>
      </c>
      <c r="CS14" s="97">
        <f t="shared" si="3"/>
        <v>4</v>
      </c>
      <c r="CT14" s="101">
        <v>3</v>
      </c>
      <c r="CU14" s="99">
        <v>1</v>
      </c>
      <c r="CV14" s="97" t="s">
        <v>279</v>
      </c>
      <c r="CW14" s="97" t="s">
        <v>179</v>
      </c>
      <c r="CX14" s="101">
        <v>3</v>
      </c>
      <c r="CY14" s="14" t="s">
        <v>312</v>
      </c>
    </row>
    <row r="15" spans="1:103" x14ac:dyDescent="0.25">
      <c r="A15" s="136">
        <v>12</v>
      </c>
      <c r="B15" s="244">
        <v>50011</v>
      </c>
      <c r="C15" s="156">
        <v>1</v>
      </c>
      <c r="D15" s="97">
        <v>1</v>
      </c>
      <c r="E15" s="97">
        <v>0</v>
      </c>
      <c r="F15" s="97">
        <v>0</v>
      </c>
      <c r="G15" s="97">
        <v>0</v>
      </c>
      <c r="H15" s="97">
        <v>1</v>
      </c>
      <c r="I15" s="97">
        <v>0</v>
      </c>
      <c r="J15" s="97">
        <v>1</v>
      </c>
      <c r="K15" s="97">
        <v>1</v>
      </c>
      <c r="L15" s="97">
        <v>0</v>
      </c>
      <c r="M15" s="97">
        <v>1</v>
      </c>
      <c r="N15" s="97">
        <v>0</v>
      </c>
      <c r="O15" s="610"/>
      <c r="P15" s="97">
        <v>2</v>
      </c>
      <c r="Q15" s="97">
        <v>0</v>
      </c>
      <c r="R15" s="97">
        <v>2</v>
      </c>
      <c r="S15" s="97">
        <v>2</v>
      </c>
      <c r="T15" s="97">
        <v>1</v>
      </c>
      <c r="U15" s="97">
        <v>1</v>
      </c>
      <c r="V15" s="174">
        <v>1</v>
      </c>
      <c r="W15" s="355">
        <f t="shared" si="0"/>
        <v>15</v>
      </c>
      <c r="X15" s="101">
        <v>3</v>
      </c>
      <c r="Y15" s="97">
        <v>2</v>
      </c>
      <c r="Z15" s="97" t="s">
        <v>279</v>
      </c>
      <c r="AA15" s="97" t="s">
        <v>178</v>
      </c>
      <c r="AB15" s="101">
        <v>3</v>
      </c>
      <c r="AC15" s="14" t="s">
        <v>311</v>
      </c>
      <c r="AD15" s="122">
        <v>12</v>
      </c>
      <c r="AE15" s="96">
        <v>50026</v>
      </c>
      <c r="AF15" s="610"/>
      <c r="AG15" s="97">
        <v>1</v>
      </c>
      <c r="AH15" s="97">
        <v>1</v>
      </c>
      <c r="AI15" s="97">
        <v>0</v>
      </c>
      <c r="AJ15" s="97">
        <v>1</v>
      </c>
      <c r="AK15" s="610"/>
      <c r="AL15" s="97">
        <v>0</v>
      </c>
      <c r="AM15" s="97">
        <v>1</v>
      </c>
      <c r="AN15" s="97">
        <v>1</v>
      </c>
      <c r="AO15" s="97">
        <v>0</v>
      </c>
      <c r="AP15" s="97">
        <v>1</v>
      </c>
      <c r="AQ15" s="97">
        <v>1</v>
      </c>
      <c r="AR15" s="97">
        <v>1</v>
      </c>
      <c r="AS15" s="610"/>
      <c r="AT15" s="610"/>
      <c r="AU15" s="610"/>
      <c r="AV15" s="97">
        <f t="shared" si="1"/>
        <v>8</v>
      </c>
      <c r="AW15" s="99">
        <v>2</v>
      </c>
      <c r="AX15" s="283">
        <v>3</v>
      </c>
      <c r="AY15" s="97" t="s">
        <v>298</v>
      </c>
      <c r="AZ15" s="97" t="s">
        <v>179</v>
      </c>
      <c r="BA15" s="97">
        <v>4</v>
      </c>
      <c r="BB15" s="14" t="s">
        <v>319</v>
      </c>
      <c r="BC15" s="94"/>
      <c r="BD15" s="136">
        <v>12</v>
      </c>
      <c r="BE15" s="96">
        <v>50033</v>
      </c>
      <c r="BF15" s="97">
        <v>3</v>
      </c>
      <c r="BG15" s="97">
        <v>1</v>
      </c>
      <c r="BH15" s="97">
        <v>2</v>
      </c>
      <c r="BI15" s="97">
        <v>1</v>
      </c>
      <c r="BJ15" s="97">
        <v>1</v>
      </c>
      <c r="BK15" s="97">
        <v>0</v>
      </c>
      <c r="BL15" s="97">
        <v>0</v>
      </c>
      <c r="BM15" s="97">
        <v>2</v>
      </c>
      <c r="BN15" s="97">
        <v>3</v>
      </c>
      <c r="BO15" s="97">
        <v>1</v>
      </c>
      <c r="BP15" s="97">
        <v>0</v>
      </c>
      <c r="BQ15" s="97">
        <v>0</v>
      </c>
      <c r="BR15" s="97">
        <v>1</v>
      </c>
      <c r="BS15" s="97">
        <v>1</v>
      </c>
      <c r="BT15" s="97">
        <v>0</v>
      </c>
      <c r="BU15" s="97">
        <v>0</v>
      </c>
      <c r="BV15" s="97">
        <v>2</v>
      </c>
      <c r="BW15" s="97">
        <v>1</v>
      </c>
      <c r="BX15" s="97">
        <v>1</v>
      </c>
      <c r="BY15" s="97">
        <v>0</v>
      </c>
      <c r="BZ15" s="97">
        <v>1</v>
      </c>
      <c r="CA15" s="97">
        <f t="shared" si="2"/>
        <v>21</v>
      </c>
      <c r="CB15" s="103">
        <v>3</v>
      </c>
      <c r="CC15" s="99">
        <v>1</v>
      </c>
      <c r="CD15" s="97" t="s">
        <v>281</v>
      </c>
      <c r="CE15" s="97" t="s">
        <v>179</v>
      </c>
      <c r="CF15" s="97">
        <v>4</v>
      </c>
      <c r="CG15" s="14" t="s">
        <v>326</v>
      </c>
      <c r="CI15" s="136">
        <v>12</v>
      </c>
      <c r="CJ15" s="96">
        <v>50025</v>
      </c>
      <c r="CK15" s="97">
        <v>2</v>
      </c>
      <c r="CL15" s="97">
        <v>1</v>
      </c>
      <c r="CM15" s="97">
        <v>0</v>
      </c>
      <c r="CN15" s="97">
        <v>0</v>
      </c>
      <c r="CO15" s="97">
        <v>0</v>
      </c>
      <c r="CP15" s="97">
        <v>0</v>
      </c>
      <c r="CQ15" s="97">
        <v>1</v>
      </c>
      <c r="CR15" s="97">
        <v>0</v>
      </c>
      <c r="CS15" s="97">
        <f t="shared" si="3"/>
        <v>4</v>
      </c>
      <c r="CT15" s="616">
        <v>3</v>
      </c>
      <c r="CU15" s="99">
        <v>2</v>
      </c>
      <c r="CV15" s="97" t="s">
        <v>281</v>
      </c>
      <c r="CW15" s="97" t="s">
        <v>178</v>
      </c>
      <c r="CX15" s="97">
        <v>4</v>
      </c>
      <c r="CY15" s="14" t="s">
        <v>318</v>
      </c>
    </row>
    <row r="16" spans="1:103" x14ac:dyDescent="0.25">
      <c r="A16" s="136">
        <v>13</v>
      </c>
      <c r="B16" s="244">
        <v>50031</v>
      </c>
      <c r="C16" s="156">
        <v>1</v>
      </c>
      <c r="D16" s="97">
        <v>1</v>
      </c>
      <c r="E16" s="97">
        <v>0</v>
      </c>
      <c r="F16" s="97">
        <v>1</v>
      </c>
      <c r="G16" s="97">
        <v>1</v>
      </c>
      <c r="H16" s="97">
        <v>2</v>
      </c>
      <c r="I16" s="97">
        <v>1</v>
      </c>
      <c r="J16" s="97">
        <v>0</v>
      </c>
      <c r="K16" s="97">
        <v>0</v>
      </c>
      <c r="L16" s="97">
        <v>0</v>
      </c>
      <c r="M16" s="97">
        <v>0</v>
      </c>
      <c r="N16" s="97">
        <v>0</v>
      </c>
      <c r="O16" s="97">
        <v>0</v>
      </c>
      <c r="P16" s="97">
        <v>2</v>
      </c>
      <c r="Q16" s="97">
        <v>1</v>
      </c>
      <c r="R16" s="97">
        <v>0</v>
      </c>
      <c r="S16" s="97">
        <v>2</v>
      </c>
      <c r="T16" s="97">
        <v>1</v>
      </c>
      <c r="U16" s="97">
        <v>1</v>
      </c>
      <c r="V16" s="174">
        <v>1</v>
      </c>
      <c r="W16" s="355">
        <f t="shared" si="0"/>
        <v>15</v>
      </c>
      <c r="X16" s="616">
        <v>3</v>
      </c>
      <c r="Y16" s="97">
        <v>2</v>
      </c>
      <c r="Z16" s="97" t="s">
        <v>281</v>
      </c>
      <c r="AA16" s="97" t="s">
        <v>178</v>
      </c>
      <c r="AB16" s="97">
        <v>4</v>
      </c>
      <c r="AC16" s="14" t="s">
        <v>323</v>
      </c>
      <c r="AD16" s="122">
        <v>13</v>
      </c>
      <c r="AE16" s="96">
        <v>50004</v>
      </c>
      <c r="AF16" s="97">
        <v>0</v>
      </c>
      <c r="AG16" s="97">
        <v>1</v>
      </c>
      <c r="AH16" s="97">
        <v>1</v>
      </c>
      <c r="AI16" s="97">
        <v>1</v>
      </c>
      <c r="AJ16" s="97">
        <v>1</v>
      </c>
      <c r="AK16" s="97">
        <v>0</v>
      </c>
      <c r="AL16" s="97">
        <v>0</v>
      </c>
      <c r="AM16" s="97">
        <v>0</v>
      </c>
      <c r="AN16" s="97">
        <v>2</v>
      </c>
      <c r="AO16" s="97">
        <v>1</v>
      </c>
      <c r="AP16" s="97">
        <v>1</v>
      </c>
      <c r="AQ16" s="97">
        <v>1</v>
      </c>
      <c r="AR16" s="97">
        <v>0</v>
      </c>
      <c r="AS16" s="97">
        <v>0</v>
      </c>
      <c r="AT16" s="97">
        <v>0</v>
      </c>
      <c r="AU16" s="610"/>
      <c r="AV16" s="97">
        <f t="shared" si="1"/>
        <v>9</v>
      </c>
      <c r="AW16" s="99">
        <v>2</v>
      </c>
      <c r="AX16" s="283">
        <v>3</v>
      </c>
      <c r="AY16" s="97" t="s">
        <v>297</v>
      </c>
      <c r="AZ16" s="97" t="s">
        <v>179</v>
      </c>
      <c r="BA16" s="97">
        <v>5</v>
      </c>
      <c r="BB16" s="14" t="s">
        <v>304</v>
      </c>
      <c r="BC16" s="94"/>
      <c r="BD16" s="136">
        <v>13</v>
      </c>
      <c r="BE16" s="96">
        <v>50026</v>
      </c>
      <c r="BF16" s="97">
        <v>3</v>
      </c>
      <c r="BG16" s="97">
        <v>3</v>
      </c>
      <c r="BH16" s="97">
        <v>2</v>
      </c>
      <c r="BI16" s="97">
        <v>2</v>
      </c>
      <c r="BJ16" s="97">
        <v>3</v>
      </c>
      <c r="BK16" s="97">
        <v>2</v>
      </c>
      <c r="BL16" s="97">
        <v>1</v>
      </c>
      <c r="BM16" s="97">
        <v>1</v>
      </c>
      <c r="BN16" s="97">
        <v>0</v>
      </c>
      <c r="BO16" s="97">
        <v>0</v>
      </c>
      <c r="BP16" s="97">
        <v>0</v>
      </c>
      <c r="BQ16" s="97">
        <v>0</v>
      </c>
      <c r="BR16" s="97">
        <v>0</v>
      </c>
      <c r="BS16" s="97">
        <v>0</v>
      </c>
      <c r="BT16" s="97">
        <v>2</v>
      </c>
      <c r="BU16" s="97">
        <v>1</v>
      </c>
      <c r="BV16" s="97">
        <v>0</v>
      </c>
      <c r="BW16" s="97">
        <v>0</v>
      </c>
      <c r="BX16" s="97">
        <v>1</v>
      </c>
      <c r="BY16" s="97">
        <v>0</v>
      </c>
      <c r="BZ16" s="97">
        <v>1</v>
      </c>
      <c r="CA16" s="97">
        <f t="shared" si="2"/>
        <v>22</v>
      </c>
      <c r="CB16" s="103">
        <v>3</v>
      </c>
      <c r="CC16" s="99">
        <v>2</v>
      </c>
      <c r="CD16" s="97" t="s">
        <v>281</v>
      </c>
      <c r="CE16" s="97" t="s">
        <v>179</v>
      </c>
      <c r="CF16" s="97">
        <v>5</v>
      </c>
      <c r="CG16" s="14" t="s">
        <v>319</v>
      </c>
      <c r="CI16" s="136">
        <v>13</v>
      </c>
      <c r="CJ16" s="96">
        <v>50030</v>
      </c>
      <c r="CK16" s="97">
        <v>2</v>
      </c>
      <c r="CL16" s="97">
        <v>1</v>
      </c>
      <c r="CM16" s="97">
        <v>0</v>
      </c>
      <c r="CN16" s="97">
        <v>0</v>
      </c>
      <c r="CO16" s="97">
        <v>0</v>
      </c>
      <c r="CP16" s="97">
        <v>0</v>
      </c>
      <c r="CQ16" s="97">
        <v>1</v>
      </c>
      <c r="CR16" s="97">
        <v>0</v>
      </c>
      <c r="CS16" s="97">
        <f t="shared" si="3"/>
        <v>4</v>
      </c>
      <c r="CT16" s="616">
        <v>3</v>
      </c>
      <c r="CU16" s="99">
        <v>2</v>
      </c>
      <c r="CV16" s="103" t="s">
        <v>281</v>
      </c>
      <c r="CW16" s="103" t="s">
        <v>178</v>
      </c>
      <c r="CX16" s="97">
        <v>4</v>
      </c>
      <c r="CY16" s="606" t="s">
        <v>791</v>
      </c>
    </row>
    <row r="17" spans="1:103" x14ac:dyDescent="0.25">
      <c r="A17" s="136">
        <v>14</v>
      </c>
      <c r="B17" s="244">
        <v>50005</v>
      </c>
      <c r="C17" s="156">
        <v>1</v>
      </c>
      <c r="D17" s="97">
        <v>1</v>
      </c>
      <c r="E17" s="97">
        <v>2</v>
      </c>
      <c r="F17" s="97">
        <v>0</v>
      </c>
      <c r="G17" s="97">
        <v>0</v>
      </c>
      <c r="H17" s="97">
        <v>1</v>
      </c>
      <c r="I17" s="610"/>
      <c r="J17" s="610"/>
      <c r="K17" s="610"/>
      <c r="L17" s="97">
        <v>1</v>
      </c>
      <c r="M17" s="97">
        <v>2</v>
      </c>
      <c r="N17" s="97">
        <v>0</v>
      </c>
      <c r="O17" s="97">
        <v>1</v>
      </c>
      <c r="P17" s="97">
        <v>0</v>
      </c>
      <c r="Q17" s="97">
        <v>1</v>
      </c>
      <c r="R17" s="97">
        <v>2</v>
      </c>
      <c r="S17" s="97">
        <v>2</v>
      </c>
      <c r="T17" s="97">
        <v>1</v>
      </c>
      <c r="U17" s="97">
        <v>1</v>
      </c>
      <c r="V17" s="643"/>
      <c r="W17" s="355">
        <f t="shared" si="0"/>
        <v>16</v>
      </c>
      <c r="X17" s="101">
        <v>3</v>
      </c>
      <c r="Y17" s="97">
        <v>1</v>
      </c>
      <c r="Z17" s="97" t="s">
        <v>279</v>
      </c>
      <c r="AA17" s="97" t="s">
        <v>179</v>
      </c>
      <c r="AB17" s="101">
        <v>3</v>
      </c>
      <c r="AC17" s="14" t="s">
        <v>305</v>
      </c>
      <c r="AD17" s="122">
        <v>14</v>
      </c>
      <c r="AE17" s="96">
        <v>50024</v>
      </c>
      <c r="AF17" s="97">
        <v>0</v>
      </c>
      <c r="AG17" s="97">
        <v>0</v>
      </c>
      <c r="AH17" s="97">
        <v>1</v>
      </c>
      <c r="AI17" s="97">
        <v>0</v>
      </c>
      <c r="AJ17" s="97">
        <v>1</v>
      </c>
      <c r="AK17" s="97">
        <v>1</v>
      </c>
      <c r="AL17" s="97">
        <v>0</v>
      </c>
      <c r="AM17" s="97">
        <v>0</v>
      </c>
      <c r="AN17" s="97">
        <v>1</v>
      </c>
      <c r="AO17" s="97">
        <v>2</v>
      </c>
      <c r="AP17" s="97">
        <v>1</v>
      </c>
      <c r="AQ17" s="97">
        <v>1</v>
      </c>
      <c r="AR17" s="97">
        <v>0</v>
      </c>
      <c r="AS17" s="97">
        <v>1</v>
      </c>
      <c r="AT17" s="610"/>
      <c r="AU17" s="610"/>
      <c r="AV17" s="97">
        <f t="shared" si="1"/>
        <v>9</v>
      </c>
      <c r="AW17" s="99">
        <v>1</v>
      </c>
      <c r="AX17" s="100">
        <v>3</v>
      </c>
      <c r="AY17" s="97" t="s">
        <v>298</v>
      </c>
      <c r="AZ17" s="97" t="s">
        <v>179</v>
      </c>
      <c r="BA17" s="101">
        <v>3</v>
      </c>
      <c r="BB17" s="14" t="s">
        <v>317</v>
      </c>
      <c r="BC17" s="94"/>
      <c r="BD17" s="136">
        <v>14</v>
      </c>
      <c r="BE17" s="96">
        <v>50001</v>
      </c>
      <c r="BF17" s="97">
        <v>2</v>
      </c>
      <c r="BG17" s="97">
        <v>2</v>
      </c>
      <c r="BH17" s="97">
        <v>1</v>
      </c>
      <c r="BI17" s="97">
        <v>1</v>
      </c>
      <c r="BJ17" s="97">
        <v>2</v>
      </c>
      <c r="BK17" s="97">
        <v>3</v>
      </c>
      <c r="BL17" s="97">
        <v>2</v>
      </c>
      <c r="BM17" s="97">
        <v>2</v>
      </c>
      <c r="BN17" s="97">
        <v>2</v>
      </c>
      <c r="BO17" s="97">
        <v>1</v>
      </c>
      <c r="BP17" s="97">
        <v>2</v>
      </c>
      <c r="BQ17" s="97">
        <v>2</v>
      </c>
      <c r="BR17" s="97">
        <v>0</v>
      </c>
      <c r="BS17" s="97">
        <v>0</v>
      </c>
      <c r="BT17" s="97">
        <v>0</v>
      </c>
      <c r="BU17" s="97">
        <v>0</v>
      </c>
      <c r="BV17" s="97">
        <v>0</v>
      </c>
      <c r="BW17" s="97">
        <v>0</v>
      </c>
      <c r="BX17" s="97">
        <v>0</v>
      </c>
      <c r="BY17" s="97">
        <v>0</v>
      </c>
      <c r="BZ17" s="97">
        <v>1</v>
      </c>
      <c r="CA17" s="97">
        <f t="shared" si="2"/>
        <v>23</v>
      </c>
      <c r="CB17" s="103">
        <v>3</v>
      </c>
      <c r="CC17" s="99">
        <v>1</v>
      </c>
      <c r="CD17" s="97" t="s">
        <v>279</v>
      </c>
      <c r="CE17" s="97" t="s">
        <v>178</v>
      </c>
      <c r="CF17" s="97">
        <v>4</v>
      </c>
      <c r="CG17" s="14" t="s">
        <v>300</v>
      </c>
      <c r="CI17" s="136">
        <v>14</v>
      </c>
      <c r="CJ17" s="96">
        <v>50005</v>
      </c>
      <c r="CK17" s="97">
        <v>2</v>
      </c>
      <c r="CL17" s="97">
        <v>1</v>
      </c>
      <c r="CM17" s="97">
        <v>0</v>
      </c>
      <c r="CN17" s="97">
        <v>0</v>
      </c>
      <c r="CO17" s="97">
        <v>0</v>
      </c>
      <c r="CP17" s="97">
        <v>0</v>
      </c>
      <c r="CQ17" s="97">
        <v>1</v>
      </c>
      <c r="CR17" s="97">
        <v>1</v>
      </c>
      <c r="CS17" s="97">
        <f t="shared" si="3"/>
        <v>5</v>
      </c>
      <c r="CT17" s="101">
        <v>3</v>
      </c>
      <c r="CU17" s="99">
        <v>2</v>
      </c>
      <c r="CV17" s="97" t="s">
        <v>279</v>
      </c>
      <c r="CW17" s="97" t="s">
        <v>179</v>
      </c>
      <c r="CX17" s="101">
        <v>3</v>
      </c>
      <c r="CY17" s="14" t="s">
        <v>305</v>
      </c>
    </row>
    <row r="18" spans="1:103" x14ac:dyDescent="0.25">
      <c r="A18" s="136">
        <v>15</v>
      </c>
      <c r="B18" s="244">
        <v>50010</v>
      </c>
      <c r="C18" s="156">
        <v>1</v>
      </c>
      <c r="D18" s="97">
        <v>1</v>
      </c>
      <c r="E18" s="97">
        <v>0</v>
      </c>
      <c r="F18" s="97">
        <v>1</v>
      </c>
      <c r="G18" s="97">
        <v>1</v>
      </c>
      <c r="H18" s="97">
        <v>2</v>
      </c>
      <c r="I18" s="97">
        <v>0</v>
      </c>
      <c r="J18" s="97">
        <v>0</v>
      </c>
      <c r="K18" s="97">
        <v>0</v>
      </c>
      <c r="L18" s="97">
        <v>0</v>
      </c>
      <c r="M18" s="97">
        <v>1</v>
      </c>
      <c r="N18" s="97">
        <v>1</v>
      </c>
      <c r="O18" s="97">
        <v>1</v>
      </c>
      <c r="P18" s="97">
        <v>2</v>
      </c>
      <c r="Q18" s="97">
        <v>0</v>
      </c>
      <c r="R18" s="97">
        <v>0</v>
      </c>
      <c r="S18" s="97">
        <v>2</v>
      </c>
      <c r="T18" s="97">
        <v>1</v>
      </c>
      <c r="U18" s="97">
        <v>1</v>
      </c>
      <c r="V18" s="174">
        <v>1</v>
      </c>
      <c r="W18" s="355">
        <f t="shared" si="0"/>
        <v>16</v>
      </c>
      <c r="X18" s="101">
        <v>3</v>
      </c>
      <c r="Y18" s="97">
        <v>2</v>
      </c>
      <c r="Z18" s="97" t="s">
        <v>279</v>
      </c>
      <c r="AA18" s="97" t="s">
        <v>178</v>
      </c>
      <c r="AB18" s="101">
        <v>3</v>
      </c>
      <c r="AC18" s="14" t="s">
        <v>310</v>
      </c>
      <c r="AD18" s="122">
        <v>15</v>
      </c>
      <c r="AE18" s="96">
        <v>50009</v>
      </c>
      <c r="AF18" s="97">
        <v>1</v>
      </c>
      <c r="AG18" s="97">
        <v>0</v>
      </c>
      <c r="AH18" s="97">
        <v>0</v>
      </c>
      <c r="AI18" s="97">
        <v>0</v>
      </c>
      <c r="AJ18" s="97">
        <v>1</v>
      </c>
      <c r="AK18" s="97">
        <v>2</v>
      </c>
      <c r="AL18" s="97">
        <v>0</v>
      </c>
      <c r="AM18" s="97">
        <v>0</v>
      </c>
      <c r="AN18" s="97">
        <v>2</v>
      </c>
      <c r="AO18" s="97">
        <v>1</v>
      </c>
      <c r="AP18" s="97">
        <v>1</v>
      </c>
      <c r="AQ18" s="97">
        <v>1</v>
      </c>
      <c r="AR18" s="97">
        <v>0</v>
      </c>
      <c r="AS18" s="97">
        <v>1</v>
      </c>
      <c r="AT18" s="97">
        <v>0</v>
      </c>
      <c r="AU18" s="97">
        <v>0</v>
      </c>
      <c r="AV18" s="97">
        <f t="shared" si="1"/>
        <v>10</v>
      </c>
      <c r="AW18" s="99">
        <v>1</v>
      </c>
      <c r="AX18" s="283">
        <v>3</v>
      </c>
      <c r="AY18" s="97" t="s">
        <v>297</v>
      </c>
      <c r="AZ18" s="97" t="s">
        <v>178</v>
      </c>
      <c r="BA18" s="97">
        <v>4</v>
      </c>
      <c r="BB18" s="14" t="s">
        <v>309</v>
      </c>
      <c r="BC18" s="94"/>
      <c r="BD18" s="136">
        <v>15</v>
      </c>
      <c r="BE18" s="96">
        <v>50008</v>
      </c>
      <c r="BF18" s="97">
        <v>4</v>
      </c>
      <c r="BG18" s="97">
        <v>3</v>
      </c>
      <c r="BH18" s="97">
        <v>2</v>
      </c>
      <c r="BI18" s="97">
        <v>2</v>
      </c>
      <c r="BJ18" s="97">
        <v>3</v>
      </c>
      <c r="BK18" s="97">
        <v>1</v>
      </c>
      <c r="BL18" s="97">
        <v>2</v>
      </c>
      <c r="BM18" s="97">
        <v>1</v>
      </c>
      <c r="BN18" s="97">
        <v>3</v>
      </c>
      <c r="BO18" s="97">
        <v>1</v>
      </c>
      <c r="BP18" s="97">
        <v>1</v>
      </c>
      <c r="BQ18" s="97">
        <v>0</v>
      </c>
      <c r="BR18" s="97">
        <v>0</v>
      </c>
      <c r="BS18" s="97">
        <v>0</v>
      </c>
      <c r="BT18" s="97">
        <v>0</v>
      </c>
      <c r="BU18" s="97">
        <v>0</v>
      </c>
      <c r="BV18" s="97">
        <v>0</v>
      </c>
      <c r="BW18" s="97">
        <v>0</v>
      </c>
      <c r="BX18" s="97">
        <v>0</v>
      </c>
      <c r="BY18" s="97">
        <v>0</v>
      </c>
      <c r="BZ18" s="97">
        <v>1</v>
      </c>
      <c r="CA18" s="97">
        <f t="shared" si="2"/>
        <v>24</v>
      </c>
      <c r="CB18" s="103">
        <v>3</v>
      </c>
      <c r="CC18" s="99">
        <v>2</v>
      </c>
      <c r="CD18" s="97" t="s">
        <v>279</v>
      </c>
      <c r="CE18" s="97" t="s">
        <v>178</v>
      </c>
      <c r="CF18" s="97">
        <v>4</v>
      </c>
      <c r="CG18" s="14" t="s">
        <v>308</v>
      </c>
      <c r="CI18" s="136">
        <v>15</v>
      </c>
      <c r="CJ18" s="96">
        <v>50031</v>
      </c>
      <c r="CK18" s="97">
        <v>2</v>
      </c>
      <c r="CL18" s="97">
        <v>1</v>
      </c>
      <c r="CM18" s="97">
        <v>0</v>
      </c>
      <c r="CN18" s="97">
        <v>2</v>
      </c>
      <c r="CO18" s="97">
        <v>0</v>
      </c>
      <c r="CP18" s="97">
        <v>0</v>
      </c>
      <c r="CQ18" s="97">
        <v>1</v>
      </c>
      <c r="CR18" s="97">
        <v>0</v>
      </c>
      <c r="CS18" s="97">
        <f t="shared" si="3"/>
        <v>6</v>
      </c>
      <c r="CT18" s="616">
        <v>3</v>
      </c>
      <c r="CU18" s="99">
        <v>2</v>
      </c>
      <c r="CV18" s="97" t="s">
        <v>281</v>
      </c>
      <c r="CW18" s="97" t="s">
        <v>178</v>
      </c>
      <c r="CX18" s="97">
        <v>4</v>
      </c>
      <c r="CY18" s="14" t="s">
        <v>323</v>
      </c>
    </row>
    <row r="19" spans="1:103" ht="15.75" thickBot="1" x14ac:dyDescent="0.3">
      <c r="A19" s="137">
        <v>16</v>
      </c>
      <c r="B19" s="245">
        <v>50033</v>
      </c>
      <c r="C19" s="157">
        <v>1</v>
      </c>
      <c r="D19" s="139">
        <v>2</v>
      </c>
      <c r="E19" s="139">
        <v>0</v>
      </c>
      <c r="F19" s="139">
        <v>0</v>
      </c>
      <c r="G19" s="139">
        <v>0</v>
      </c>
      <c r="H19" s="139">
        <v>1</v>
      </c>
      <c r="I19" s="139">
        <v>0</v>
      </c>
      <c r="J19" s="139">
        <v>1</v>
      </c>
      <c r="K19" s="139">
        <v>1</v>
      </c>
      <c r="L19" s="139">
        <v>1</v>
      </c>
      <c r="M19" s="139">
        <v>1</v>
      </c>
      <c r="N19" s="139">
        <v>0</v>
      </c>
      <c r="O19" s="612"/>
      <c r="P19" s="139">
        <v>0</v>
      </c>
      <c r="Q19" s="139">
        <v>1</v>
      </c>
      <c r="R19" s="139">
        <v>2</v>
      </c>
      <c r="S19" s="139">
        <v>2</v>
      </c>
      <c r="T19" s="139">
        <v>1</v>
      </c>
      <c r="U19" s="139">
        <v>1</v>
      </c>
      <c r="V19" s="362">
        <v>1</v>
      </c>
      <c r="W19" s="641">
        <f t="shared" si="0"/>
        <v>16</v>
      </c>
      <c r="X19" s="617">
        <v>3</v>
      </c>
      <c r="Y19" s="139">
        <v>1</v>
      </c>
      <c r="Z19" s="139" t="s">
        <v>281</v>
      </c>
      <c r="AA19" s="139" t="s">
        <v>179</v>
      </c>
      <c r="AB19" s="139">
        <v>4</v>
      </c>
      <c r="AC19" s="142" t="s">
        <v>326</v>
      </c>
      <c r="AD19" s="168">
        <v>16</v>
      </c>
      <c r="AE19" s="138">
        <v>50033</v>
      </c>
      <c r="AF19" s="139">
        <v>1</v>
      </c>
      <c r="AG19" s="139">
        <v>1</v>
      </c>
      <c r="AH19" s="139">
        <v>0</v>
      </c>
      <c r="AI19" s="139">
        <v>0</v>
      </c>
      <c r="AJ19" s="139">
        <v>1</v>
      </c>
      <c r="AK19" s="139">
        <v>1</v>
      </c>
      <c r="AL19" s="612"/>
      <c r="AM19" s="139">
        <v>1</v>
      </c>
      <c r="AN19" s="139">
        <v>1</v>
      </c>
      <c r="AO19" s="139">
        <v>2</v>
      </c>
      <c r="AP19" s="139">
        <v>1</v>
      </c>
      <c r="AQ19" s="139">
        <v>1</v>
      </c>
      <c r="AR19" s="139">
        <v>0</v>
      </c>
      <c r="AS19" s="139">
        <v>0</v>
      </c>
      <c r="AT19" s="139">
        <v>0</v>
      </c>
      <c r="AU19" s="139">
        <v>0</v>
      </c>
      <c r="AV19" s="139">
        <f t="shared" si="1"/>
        <v>10</v>
      </c>
      <c r="AW19" s="141">
        <v>1</v>
      </c>
      <c r="AX19" s="287">
        <v>3</v>
      </c>
      <c r="AY19" s="139" t="s">
        <v>298</v>
      </c>
      <c r="AZ19" s="139" t="s">
        <v>179</v>
      </c>
      <c r="BA19" s="139">
        <v>4</v>
      </c>
      <c r="BB19" s="142" t="s">
        <v>326</v>
      </c>
      <c r="BC19" s="94"/>
      <c r="BD19" s="137">
        <v>16</v>
      </c>
      <c r="BE19" s="138">
        <v>50010</v>
      </c>
      <c r="BF19" s="139">
        <v>3</v>
      </c>
      <c r="BG19" s="139">
        <v>2</v>
      </c>
      <c r="BH19" s="139">
        <v>2</v>
      </c>
      <c r="BI19" s="139">
        <v>3</v>
      </c>
      <c r="BJ19" s="139">
        <v>2</v>
      </c>
      <c r="BK19" s="139">
        <v>1</v>
      </c>
      <c r="BL19" s="139">
        <v>1</v>
      </c>
      <c r="BM19" s="139">
        <v>2</v>
      </c>
      <c r="BN19" s="139">
        <v>3</v>
      </c>
      <c r="BO19" s="139">
        <v>1</v>
      </c>
      <c r="BP19" s="139">
        <v>0</v>
      </c>
      <c r="BQ19" s="139">
        <v>0</v>
      </c>
      <c r="BR19" s="139">
        <v>0</v>
      </c>
      <c r="BS19" s="139">
        <v>0</v>
      </c>
      <c r="BT19" s="139">
        <v>0</v>
      </c>
      <c r="BU19" s="139">
        <v>0</v>
      </c>
      <c r="BV19" s="139">
        <v>2</v>
      </c>
      <c r="BW19" s="139">
        <v>0</v>
      </c>
      <c r="BX19" s="139">
        <v>1</v>
      </c>
      <c r="BY19" s="139">
        <v>1</v>
      </c>
      <c r="BZ19" s="139">
        <v>1</v>
      </c>
      <c r="CA19" s="139">
        <f t="shared" si="2"/>
        <v>25</v>
      </c>
      <c r="CB19" s="281">
        <v>3</v>
      </c>
      <c r="CC19" s="141">
        <v>2</v>
      </c>
      <c r="CD19" s="139" t="s">
        <v>279</v>
      </c>
      <c r="CE19" s="139" t="s">
        <v>178</v>
      </c>
      <c r="CF19" s="139">
        <v>4</v>
      </c>
      <c r="CG19" s="142" t="s">
        <v>310</v>
      </c>
      <c r="CI19" s="136">
        <v>16</v>
      </c>
      <c r="CJ19" s="96">
        <v>50001</v>
      </c>
      <c r="CK19" s="97">
        <v>2</v>
      </c>
      <c r="CL19" s="97">
        <v>0</v>
      </c>
      <c r="CM19" s="97">
        <v>0</v>
      </c>
      <c r="CN19" s="97">
        <v>0</v>
      </c>
      <c r="CO19" s="97">
        <v>1</v>
      </c>
      <c r="CP19" s="97">
        <v>1</v>
      </c>
      <c r="CQ19" s="97">
        <v>1</v>
      </c>
      <c r="CR19" s="97">
        <v>2</v>
      </c>
      <c r="CS19" s="97">
        <f t="shared" si="3"/>
        <v>7</v>
      </c>
      <c r="CT19" s="103">
        <v>3</v>
      </c>
      <c r="CU19" s="99">
        <v>1</v>
      </c>
      <c r="CV19" s="97" t="s">
        <v>279</v>
      </c>
      <c r="CW19" s="97" t="s">
        <v>178</v>
      </c>
      <c r="CX19" s="97">
        <v>4</v>
      </c>
      <c r="CY19" s="14" t="s">
        <v>300</v>
      </c>
    </row>
    <row r="20" spans="1:103" ht="15.75" thickBot="1" x14ac:dyDescent="0.3">
      <c r="A20" s="132">
        <v>17</v>
      </c>
      <c r="B20" s="243">
        <v>50007</v>
      </c>
      <c r="C20" s="155">
        <v>1</v>
      </c>
      <c r="D20" s="134">
        <v>1</v>
      </c>
      <c r="E20" s="134">
        <v>0</v>
      </c>
      <c r="F20" s="134">
        <v>1</v>
      </c>
      <c r="G20" s="134">
        <v>1</v>
      </c>
      <c r="H20" s="134">
        <v>2</v>
      </c>
      <c r="I20" s="134">
        <v>0</v>
      </c>
      <c r="J20" s="134">
        <v>0</v>
      </c>
      <c r="K20" s="134">
        <v>0</v>
      </c>
      <c r="L20" s="134">
        <v>0</v>
      </c>
      <c r="M20" s="134">
        <v>2</v>
      </c>
      <c r="N20" s="134">
        <v>1</v>
      </c>
      <c r="O20" s="134">
        <v>1</v>
      </c>
      <c r="P20" s="134">
        <v>2</v>
      </c>
      <c r="Q20" s="134">
        <v>1</v>
      </c>
      <c r="R20" s="134">
        <v>2</v>
      </c>
      <c r="S20" s="134">
        <v>2</v>
      </c>
      <c r="T20" s="134">
        <v>1</v>
      </c>
      <c r="U20" s="134">
        <v>1</v>
      </c>
      <c r="V20" s="290">
        <v>1</v>
      </c>
      <c r="W20" s="640">
        <f t="shared" si="0"/>
        <v>20</v>
      </c>
      <c r="X20" s="194">
        <v>4</v>
      </c>
      <c r="Y20" s="134">
        <v>2</v>
      </c>
      <c r="Z20" s="134" t="s">
        <v>279</v>
      </c>
      <c r="AA20" s="134" t="s">
        <v>178</v>
      </c>
      <c r="AB20" s="134">
        <v>3</v>
      </c>
      <c r="AC20" s="44" t="s">
        <v>307</v>
      </c>
      <c r="AD20" s="167">
        <v>17</v>
      </c>
      <c r="AE20" s="133">
        <v>50003</v>
      </c>
      <c r="AF20" s="134">
        <v>1</v>
      </c>
      <c r="AG20" s="134">
        <v>1</v>
      </c>
      <c r="AH20" s="134">
        <v>1</v>
      </c>
      <c r="AI20" s="134">
        <v>1</v>
      </c>
      <c r="AJ20" s="134">
        <v>1</v>
      </c>
      <c r="AK20" s="609"/>
      <c r="AL20" s="134">
        <v>0</v>
      </c>
      <c r="AM20" s="134">
        <v>0</v>
      </c>
      <c r="AN20" s="134">
        <v>2</v>
      </c>
      <c r="AO20" s="134">
        <v>1</v>
      </c>
      <c r="AP20" s="134">
        <v>1</v>
      </c>
      <c r="AQ20" s="134">
        <v>1</v>
      </c>
      <c r="AR20" s="134">
        <v>0</v>
      </c>
      <c r="AS20" s="134">
        <v>0</v>
      </c>
      <c r="AT20" s="134">
        <v>1</v>
      </c>
      <c r="AU20" s="609"/>
      <c r="AV20" s="134">
        <f t="shared" si="1"/>
        <v>11</v>
      </c>
      <c r="AW20" s="135">
        <v>2</v>
      </c>
      <c r="AX20" s="177">
        <v>4</v>
      </c>
      <c r="AY20" s="134" t="s">
        <v>297</v>
      </c>
      <c r="AZ20" s="134" t="s">
        <v>178</v>
      </c>
      <c r="BA20" s="175">
        <v>4</v>
      </c>
      <c r="BB20" s="44" t="s">
        <v>303</v>
      </c>
      <c r="BC20" s="94"/>
      <c r="BD20" s="127">
        <v>17</v>
      </c>
      <c r="BE20" s="128">
        <v>50004</v>
      </c>
      <c r="BF20" s="134">
        <v>3</v>
      </c>
      <c r="BG20" s="134">
        <v>2</v>
      </c>
      <c r="BH20" s="134">
        <v>2</v>
      </c>
      <c r="BI20" s="134">
        <v>3</v>
      </c>
      <c r="BJ20" s="134">
        <v>3</v>
      </c>
      <c r="BK20" s="134">
        <v>1</v>
      </c>
      <c r="BL20" s="134">
        <v>2</v>
      </c>
      <c r="BM20" s="134">
        <v>1</v>
      </c>
      <c r="BN20" s="134">
        <v>3</v>
      </c>
      <c r="BO20" s="134">
        <v>2</v>
      </c>
      <c r="BP20" s="134">
        <v>0</v>
      </c>
      <c r="BQ20" s="134">
        <v>0</v>
      </c>
      <c r="BR20" s="134">
        <v>0</v>
      </c>
      <c r="BS20" s="134">
        <v>0</v>
      </c>
      <c r="BT20" s="134">
        <v>0</v>
      </c>
      <c r="BU20" s="134">
        <v>1</v>
      </c>
      <c r="BV20" s="134">
        <v>2</v>
      </c>
      <c r="BW20" s="134">
        <v>1</v>
      </c>
      <c r="BX20" s="134">
        <v>1</v>
      </c>
      <c r="BY20" s="134">
        <v>1</v>
      </c>
      <c r="BZ20" s="134">
        <v>1</v>
      </c>
      <c r="CA20" s="134">
        <f t="shared" si="2"/>
        <v>29</v>
      </c>
      <c r="CB20" s="175">
        <v>4</v>
      </c>
      <c r="CC20" s="135">
        <v>2</v>
      </c>
      <c r="CD20" s="134" t="s">
        <v>279</v>
      </c>
      <c r="CE20" s="134" t="s">
        <v>179</v>
      </c>
      <c r="CF20" s="175">
        <v>4</v>
      </c>
      <c r="CG20" s="44" t="s">
        <v>304</v>
      </c>
      <c r="CI20" s="136">
        <v>17</v>
      </c>
      <c r="CJ20" s="96">
        <v>50033</v>
      </c>
      <c r="CK20" s="97">
        <v>2</v>
      </c>
      <c r="CL20" s="97">
        <v>1</v>
      </c>
      <c r="CM20" s="97">
        <v>0</v>
      </c>
      <c r="CN20" s="97">
        <v>2</v>
      </c>
      <c r="CO20" s="97">
        <v>1</v>
      </c>
      <c r="CP20" s="97">
        <v>0</v>
      </c>
      <c r="CQ20" s="97">
        <v>1</v>
      </c>
      <c r="CR20" s="97">
        <v>0</v>
      </c>
      <c r="CS20" s="97">
        <f t="shared" si="3"/>
        <v>7</v>
      </c>
      <c r="CT20" s="616">
        <v>3</v>
      </c>
      <c r="CU20" s="99">
        <v>2</v>
      </c>
      <c r="CV20" s="97" t="s">
        <v>281</v>
      </c>
      <c r="CW20" s="97" t="s">
        <v>179</v>
      </c>
      <c r="CX20" s="97">
        <v>4</v>
      </c>
      <c r="CY20" s="14" t="s">
        <v>326</v>
      </c>
    </row>
    <row r="21" spans="1:103" ht="15.75" thickBot="1" x14ac:dyDescent="0.3">
      <c r="A21" s="136">
        <v>18</v>
      </c>
      <c r="B21" s="244">
        <v>50029</v>
      </c>
      <c r="C21" s="156">
        <v>1</v>
      </c>
      <c r="D21" s="97">
        <v>2</v>
      </c>
      <c r="E21" s="97">
        <v>2</v>
      </c>
      <c r="F21" s="97">
        <v>1</v>
      </c>
      <c r="G21" s="97">
        <v>1</v>
      </c>
      <c r="H21" s="97">
        <v>1</v>
      </c>
      <c r="I21" s="97">
        <v>1</v>
      </c>
      <c r="J21" s="610"/>
      <c r="K21" s="610"/>
      <c r="L21" s="610"/>
      <c r="M21" s="97">
        <v>2</v>
      </c>
      <c r="N21" s="97">
        <v>0</v>
      </c>
      <c r="O21" s="97">
        <v>1</v>
      </c>
      <c r="P21" s="97">
        <v>2</v>
      </c>
      <c r="Q21" s="97">
        <v>2</v>
      </c>
      <c r="R21" s="97">
        <v>0</v>
      </c>
      <c r="S21" s="97">
        <v>2</v>
      </c>
      <c r="T21" s="97">
        <v>1</v>
      </c>
      <c r="U21" s="97">
        <v>1</v>
      </c>
      <c r="V21" s="174">
        <v>0</v>
      </c>
      <c r="W21" s="355">
        <f t="shared" si="0"/>
        <v>20</v>
      </c>
      <c r="X21" s="645">
        <v>4</v>
      </c>
      <c r="Y21" s="97">
        <v>2</v>
      </c>
      <c r="Z21" s="97" t="s">
        <v>281</v>
      </c>
      <c r="AA21" s="97" t="s">
        <v>179</v>
      </c>
      <c r="AB21" s="101">
        <v>4</v>
      </c>
      <c r="AC21" s="14" t="s">
        <v>322</v>
      </c>
      <c r="AD21" s="122">
        <v>18</v>
      </c>
      <c r="AE21" s="96">
        <v>50010</v>
      </c>
      <c r="AF21" s="97">
        <v>1</v>
      </c>
      <c r="AG21" s="97">
        <v>0</v>
      </c>
      <c r="AH21" s="97">
        <v>1</v>
      </c>
      <c r="AI21" s="97">
        <v>0</v>
      </c>
      <c r="AJ21" s="97">
        <v>1</v>
      </c>
      <c r="AK21" s="97">
        <v>2</v>
      </c>
      <c r="AL21" s="97">
        <v>1</v>
      </c>
      <c r="AM21" s="97">
        <v>0</v>
      </c>
      <c r="AN21" s="97">
        <v>2</v>
      </c>
      <c r="AO21" s="97">
        <v>0</v>
      </c>
      <c r="AP21" s="97">
        <v>1</v>
      </c>
      <c r="AQ21" s="97">
        <v>1</v>
      </c>
      <c r="AR21" s="97">
        <v>0</v>
      </c>
      <c r="AS21" s="97">
        <v>1</v>
      </c>
      <c r="AT21" s="97">
        <v>0</v>
      </c>
      <c r="AU21" s="97">
        <v>0</v>
      </c>
      <c r="AV21" s="97">
        <f t="shared" si="1"/>
        <v>11</v>
      </c>
      <c r="AW21" s="99">
        <v>1</v>
      </c>
      <c r="AX21" s="283">
        <v>4</v>
      </c>
      <c r="AY21" s="97" t="s">
        <v>297</v>
      </c>
      <c r="AZ21" s="97" t="s">
        <v>178</v>
      </c>
      <c r="BA21" s="97">
        <v>3</v>
      </c>
      <c r="BB21" s="14" t="s">
        <v>310</v>
      </c>
      <c r="BC21" s="94"/>
      <c r="BD21" s="132">
        <v>18</v>
      </c>
      <c r="BE21" s="133">
        <v>50003</v>
      </c>
      <c r="BF21" s="97">
        <v>4</v>
      </c>
      <c r="BG21" s="97">
        <v>1</v>
      </c>
      <c r="BH21" s="97">
        <v>2</v>
      </c>
      <c r="BI21" s="97">
        <v>3</v>
      </c>
      <c r="BJ21" s="97">
        <v>3</v>
      </c>
      <c r="BK21" s="97">
        <v>0</v>
      </c>
      <c r="BL21" s="97">
        <v>2</v>
      </c>
      <c r="BM21" s="97">
        <v>2</v>
      </c>
      <c r="BN21" s="97">
        <v>3</v>
      </c>
      <c r="BO21" s="97">
        <v>1</v>
      </c>
      <c r="BP21" s="97">
        <v>0</v>
      </c>
      <c r="BQ21" s="97">
        <v>0</v>
      </c>
      <c r="BR21" s="97">
        <v>1</v>
      </c>
      <c r="BS21" s="97">
        <v>1</v>
      </c>
      <c r="BT21" s="97">
        <v>2</v>
      </c>
      <c r="BU21" s="97">
        <v>0</v>
      </c>
      <c r="BV21" s="97">
        <v>2</v>
      </c>
      <c r="BW21" s="97">
        <v>1</v>
      </c>
      <c r="BX21" s="97">
        <v>1</v>
      </c>
      <c r="BY21" s="97">
        <v>1</v>
      </c>
      <c r="BZ21" s="97">
        <v>1</v>
      </c>
      <c r="CA21" s="97">
        <f t="shared" si="2"/>
        <v>31</v>
      </c>
      <c r="CB21" s="101">
        <v>4</v>
      </c>
      <c r="CC21" s="99">
        <v>2</v>
      </c>
      <c r="CD21" s="97" t="s">
        <v>279</v>
      </c>
      <c r="CE21" s="97" t="s">
        <v>178</v>
      </c>
      <c r="CF21" s="101">
        <v>4</v>
      </c>
      <c r="CG21" s="14" t="s">
        <v>303</v>
      </c>
      <c r="CI21" s="137">
        <v>18</v>
      </c>
      <c r="CJ21" s="138">
        <v>50026</v>
      </c>
      <c r="CK21" s="139">
        <v>2</v>
      </c>
      <c r="CL21" s="139">
        <v>1</v>
      </c>
      <c r="CM21" s="139">
        <v>1</v>
      </c>
      <c r="CN21" s="139">
        <v>3</v>
      </c>
      <c r="CO21" s="139">
        <v>1</v>
      </c>
      <c r="CP21" s="139">
        <v>0</v>
      </c>
      <c r="CQ21" s="139">
        <v>0</v>
      </c>
      <c r="CR21" s="139">
        <v>0</v>
      </c>
      <c r="CS21" s="139">
        <f t="shared" si="3"/>
        <v>8</v>
      </c>
      <c r="CT21" s="617">
        <v>3</v>
      </c>
      <c r="CU21" s="141">
        <v>1</v>
      </c>
      <c r="CV21" s="139" t="s">
        <v>281</v>
      </c>
      <c r="CW21" s="139" t="s">
        <v>179</v>
      </c>
      <c r="CX21" s="139">
        <v>5</v>
      </c>
      <c r="CY21" s="142" t="s">
        <v>319</v>
      </c>
    </row>
    <row r="22" spans="1:103" x14ac:dyDescent="0.25">
      <c r="A22" s="136">
        <v>19</v>
      </c>
      <c r="B22" s="244">
        <v>50001</v>
      </c>
      <c r="C22" s="156">
        <v>1</v>
      </c>
      <c r="D22" s="97">
        <v>1</v>
      </c>
      <c r="E22" s="97">
        <v>2</v>
      </c>
      <c r="F22" s="97">
        <v>0</v>
      </c>
      <c r="G22" s="97">
        <v>0</v>
      </c>
      <c r="H22" s="97">
        <v>2</v>
      </c>
      <c r="I22" s="97">
        <v>1</v>
      </c>
      <c r="J22" s="97">
        <v>1</v>
      </c>
      <c r="K22" s="97">
        <v>1</v>
      </c>
      <c r="L22" s="97">
        <v>1</v>
      </c>
      <c r="M22" s="97">
        <v>1</v>
      </c>
      <c r="N22" s="97">
        <v>1</v>
      </c>
      <c r="O22" s="97">
        <v>1</v>
      </c>
      <c r="P22" s="97">
        <v>0</v>
      </c>
      <c r="Q22" s="97">
        <v>1</v>
      </c>
      <c r="R22" s="97">
        <v>2</v>
      </c>
      <c r="S22" s="97">
        <v>2</v>
      </c>
      <c r="T22" s="97">
        <v>1</v>
      </c>
      <c r="U22" s="97">
        <v>1</v>
      </c>
      <c r="V22" s="174">
        <v>1</v>
      </c>
      <c r="W22" s="355">
        <f t="shared" si="0"/>
        <v>21</v>
      </c>
      <c r="X22" s="101">
        <v>4</v>
      </c>
      <c r="Y22" s="97">
        <v>1</v>
      </c>
      <c r="Z22" s="97" t="s">
        <v>279</v>
      </c>
      <c r="AA22" s="97" t="s">
        <v>178</v>
      </c>
      <c r="AB22" s="101">
        <v>4</v>
      </c>
      <c r="AC22" s="14" t="s">
        <v>300</v>
      </c>
      <c r="AD22" s="122">
        <v>19</v>
      </c>
      <c r="AE22" s="96">
        <v>50023</v>
      </c>
      <c r="AF22" s="97">
        <v>1</v>
      </c>
      <c r="AG22" s="97">
        <v>1</v>
      </c>
      <c r="AH22" s="97">
        <v>1</v>
      </c>
      <c r="AI22" s="97">
        <v>1</v>
      </c>
      <c r="AJ22" s="97">
        <v>1</v>
      </c>
      <c r="AK22" s="610"/>
      <c r="AL22" s="97">
        <v>1</v>
      </c>
      <c r="AM22" s="97">
        <v>1</v>
      </c>
      <c r="AN22" s="97">
        <v>1</v>
      </c>
      <c r="AO22" s="97">
        <v>0</v>
      </c>
      <c r="AP22" s="97">
        <v>1</v>
      </c>
      <c r="AQ22" s="97">
        <v>1</v>
      </c>
      <c r="AR22" s="97">
        <v>0</v>
      </c>
      <c r="AS22" s="97">
        <v>1</v>
      </c>
      <c r="AT22" s="97">
        <v>0</v>
      </c>
      <c r="AU22" s="97">
        <v>0</v>
      </c>
      <c r="AV22" s="97">
        <f t="shared" si="1"/>
        <v>11</v>
      </c>
      <c r="AW22" s="99">
        <v>2</v>
      </c>
      <c r="AX22" s="283">
        <v>4</v>
      </c>
      <c r="AY22" s="97" t="s">
        <v>298</v>
      </c>
      <c r="AZ22" s="97" t="s">
        <v>178</v>
      </c>
      <c r="BA22" s="97">
        <v>5</v>
      </c>
      <c r="BB22" s="14" t="s">
        <v>316</v>
      </c>
      <c r="BC22" s="94"/>
      <c r="BD22" s="136">
        <v>19</v>
      </c>
      <c r="BE22" s="96">
        <v>50006</v>
      </c>
      <c r="BF22" s="97">
        <v>4</v>
      </c>
      <c r="BG22" s="97">
        <v>3</v>
      </c>
      <c r="BH22" s="97">
        <v>2</v>
      </c>
      <c r="BI22" s="97">
        <v>2</v>
      </c>
      <c r="BJ22" s="97">
        <v>3</v>
      </c>
      <c r="BK22" s="97">
        <v>0</v>
      </c>
      <c r="BL22" s="97">
        <v>1</v>
      </c>
      <c r="BM22" s="97">
        <v>1</v>
      </c>
      <c r="BN22" s="97">
        <v>1</v>
      </c>
      <c r="BO22" s="97">
        <v>1</v>
      </c>
      <c r="BP22" s="97">
        <v>2</v>
      </c>
      <c r="BQ22" s="97">
        <v>2</v>
      </c>
      <c r="BR22" s="97">
        <v>2</v>
      </c>
      <c r="BS22" s="97">
        <v>0</v>
      </c>
      <c r="BT22" s="97">
        <v>2</v>
      </c>
      <c r="BU22" s="97">
        <v>1</v>
      </c>
      <c r="BV22" s="97">
        <v>2</v>
      </c>
      <c r="BW22" s="97">
        <v>0</v>
      </c>
      <c r="BX22" s="97">
        <v>0</v>
      </c>
      <c r="BY22" s="97">
        <v>1</v>
      </c>
      <c r="BZ22" s="97">
        <v>1</v>
      </c>
      <c r="CA22" s="97">
        <f t="shared" si="2"/>
        <v>31</v>
      </c>
      <c r="CB22" s="101">
        <v>4</v>
      </c>
      <c r="CC22" s="99">
        <v>1</v>
      </c>
      <c r="CD22" s="97" t="s">
        <v>279</v>
      </c>
      <c r="CE22" s="97" t="s">
        <v>178</v>
      </c>
      <c r="CF22" s="101">
        <v>4</v>
      </c>
      <c r="CG22" s="14" t="s">
        <v>306</v>
      </c>
      <c r="CI22" s="132">
        <v>19</v>
      </c>
      <c r="CJ22" s="133">
        <v>50029</v>
      </c>
      <c r="CK22" s="134">
        <v>2</v>
      </c>
      <c r="CL22" s="134">
        <v>1</v>
      </c>
      <c r="CM22" s="134">
        <v>2</v>
      </c>
      <c r="CN22" s="134">
        <v>3</v>
      </c>
      <c r="CO22" s="134">
        <v>0</v>
      </c>
      <c r="CP22" s="134">
        <v>0</v>
      </c>
      <c r="CQ22" s="134">
        <v>1</v>
      </c>
      <c r="CR22" s="134">
        <v>0</v>
      </c>
      <c r="CS22" s="134">
        <f t="shared" si="3"/>
        <v>9</v>
      </c>
      <c r="CT22" s="638">
        <v>4</v>
      </c>
      <c r="CU22" s="135">
        <v>1</v>
      </c>
      <c r="CV22" s="134" t="s">
        <v>281</v>
      </c>
      <c r="CW22" s="134" t="s">
        <v>179</v>
      </c>
      <c r="CX22" s="134">
        <v>5</v>
      </c>
      <c r="CY22" s="44" t="s">
        <v>322</v>
      </c>
    </row>
    <row r="23" spans="1:103" x14ac:dyDescent="0.25">
      <c r="A23" s="136">
        <v>20</v>
      </c>
      <c r="B23" s="244">
        <v>50002</v>
      </c>
      <c r="C23" s="156">
        <v>1</v>
      </c>
      <c r="D23" s="97">
        <v>1</v>
      </c>
      <c r="E23" s="97">
        <v>2</v>
      </c>
      <c r="F23" s="97">
        <v>0</v>
      </c>
      <c r="G23" s="97">
        <v>0</v>
      </c>
      <c r="H23" s="97">
        <v>2</v>
      </c>
      <c r="I23" s="97">
        <v>0</v>
      </c>
      <c r="J23" s="97">
        <v>1</v>
      </c>
      <c r="K23" s="97">
        <v>1</v>
      </c>
      <c r="L23" s="97">
        <v>1</v>
      </c>
      <c r="M23" s="97">
        <v>2</v>
      </c>
      <c r="N23" s="97">
        <v>1</v>
      </c>
      <c r="O23" s="97">
        <v>1</v>
      </c>
      <c r="P23" s="97">
        <v>1</v>
      </c>
      <c r="Q23" s="97">
        <v>0</v>
      </c>
      <c r="R23" s="97">
        <v>2</v>
      </c>
      <c r="S23" s="97">
        <v>2</v>
      </c>
      <c r="T23" s="97">
        <v>1</v>
      </c>
      <c r="U23" s="97">
        <v>1</v>
      </c>
      <c r="V23" s="174">
        <v>1</v>
      </c>
      <c r="W23" s="355">
        <f t="shared" si="0"/>
        <v>21</v>
      </c>
      <c r="X23" s="103">
        <v>4</v>
      </c>
      <c r="Y23" s="97">
        <v>1</v>
      </c>
      <c r="Z23" s="97" t="s">
        <v>279</v>
      </c>
      <c r="AA23" s="97" t="s">
        <v>178</v>
      </c>
      <c r="AB23" s="97">
        <v>5</v>
      </c>
      <c r="AC23" s="14" t="s">
        <v>302</v>
      </c>
      <c r="AD23" s="122">
        <v>20</v>
      </c>
      <c r="AE23" s="96">
        <v>50030</v>
      </c>
      <c r="AF23" s="97">
        <v>0</v>
      </c>
      <c r="AG23" s="97">
        <v>0</v>
      </c>
      <c r="AH23" s="97">
        <v>0</v>
      </c>
      <c r="AI23" s="610"/>
      <c r="AJ23" s="97">
        <v>1</v>
      </c>
      <c r="AK23" s="97">
        <v>2</v>
      </c>
      <c r="AL23" s="97">
        <v>1</v>
      </c>
      <c r="AM23" s="97">
        <v>1</v>
      </c>
      <c r="AN23" s="97">
        <v>1</v>
      </c>
      <c r="AO23" s="97">
        <v>2</v>
      </c>
      <c r="AP23" s="97">
        <v>1</v>
      </c>
      <c r="AQ23" s="97">
        <v>1</v>
      </c>
      <c r="AR23" s="97">
        <v>0</v>
      </c>
      <c r="AS23" s="97">
        <v>1</v>
      </c>
      <c r="AT23" s="97">
        <v>0</v>
      </c>
      <c r="AU23" s="97">
        <v>0</v>
      </c>
      <c r="AV23" s="97">
        <f t="shared" si="1"/>
        <v>11</v>
      </c>
      <c r="AW23" s="99">
        <v>1</v>
      </c>
      <c r="AX23" s="283">
        <v>4</v>
      </c>
      <c r="AY23" s="97" t="s">
        <v>298</v>
      </c>
      <c r="AZ23" s="97" t="s">
        <v>178</v>
      </c>
      <c r="BA23" s="97">
        <v>3</v>
      </c>
      <c r="BB23" s="14" t="s">
        <v>791</v>
      </c>
      <c r="BC23" s="94"/>
      <c r="BD23" s="136">
        <v>20</v>
      </c>
      <c r="BE23" s="96">
        <v>50022</v>
      </c>
      <c r="BF23" s="97">
        <v>3</v>
      </c>
      <c r="BG23" s="97">
        <v>2</v>
      </c>
      <c r="BH23" s="97">
        <v>2</v>
      </c>
      <c r="BI23" s="97">
        <v>0</v>
      </c>
      <c r="BJ23" s="97">
        <v>3</v>
      </c>
      <c r="BK23" s="97">
        <v>0</v>
      </c>
      <c r="BL23" s="97">
        <v>3</v>
      </c>
      <c r="BM23" s="97">
        <v>1</v>
      </c>
      <c r="BN23" s="97">
        <v>2</v>
      </c>
      <c r="BO23" s="97">
        <v>2</v>
      </c>
      <c r="BP23" s="97">
        <v>2</v>
      </c>
      <c r="BQ23" s="97">
        <v>1</v>
      </c>
      <c r="BR23" s="97">
        <v>2</v>
      </c>
      <c r="BS23" s="97">
        <v>1</v>
      </c>
      <c r="BT23" s="97">
        <v>2</v>
      </c>
      <c r="BU23" s="97">
        <v>1</v>
      </c>
      <c r="BV23" s="97">
        <v>2</v>
      </c>
      <c r="BW23" s="97">
        <v>0</v>
      </c>
      <c r="BX23" s="97">
        <v>1</v>
      </c>
      <c r="BY23" s="97">
        <v>0</v>
      </c>
      <c r="BZ23" s="97">
        <v>1</v>
      </c>
      <c r="CA23" s="97">
        <f t="shared" si="2"/>
        <v>31</v>
      </c>
      <c r="CB23" s="101">
        <v>4</v>
      </c>
      <c r="CC23" s="99">
        <v>1</v>
      </c>
      <c r="CD23" s="97" t="s">
        <v>281</v>
      </c>
      <c r="CE23" s="97" t="s">
        <v>179</v>
      </c>
      <c r="CF23" s="101">
        <v>4</v>
      </c>
      <c r="CG23" s="14" t="s">
        <v>315</v>
      </c>
      <c r="CI23" s="136">
        <v>20</v>
      </c>
      <c r="CJ23" s="96">
        <v>50004</v>
      </c>
      <c r="CK23" s="97">
        <v>2</v>
      </c>
      <c r="CL23" s="97">
        <v>1</v>
      </c>
      <c r="CM23" s="97">
        <v>3</v>
      </c>
      <c r="CN23" s="97">
        <v>1</v>
      </c>
      <c r="CO23" s="97">
        <v>1</v>
      </c>
      <c r="CP23" s="97">
        <v>0</v>
      </c>
      <c r="CQ23" s="97">
        <v>0</v>
      </c>
      <c r="CR23" s="97">
        <v>2</v>
      </c>
      <c r="CS23" s="97">
        <f t="shared" si="3"/>
        <v>10</v>
      </c>
      <c r="CT23" s="101">
        <v>4</v>
      </c>
      <c r="CU23" s="99">
        <v>2</v>
      </c>
      <c r="CV23" s="97" t="s">
        <v>279</v>
      </c>
      <c r="CW23" s="97" t="s">
        <v>179</v>
      </c>
      <c r="CX23" s="101">
        <v>4</v>
      </c>
      <c r="CY23" s="14" t="s">
        <v>304</v>
      </c>
    </row>
    <row r="24" spans="1:103" ht="15.75" thickBot="1" x14ac:dyDescent="0.3">
      <c r="A24" s="136">
        <v>21</v>
      </c>
      <c r="B24" s="244">
        <v>50003</v>
      </c>
      <c r="C24" s="156">
        <v>1</v>
      </c>
      <c r="D24" s="97">
        <v>1</v>
      </c>
      <c r="E24" s="97">
        <v>1</v>
      </c>
      <c r="F24" s="97">
        <v>0</v>
      </c>
      <c r="G24" s="97">
        <v>0</v>
      </c>
      <c r="H24" s="97">
        <v>2</v>
      </c>
      <c r="I24" s="97">
        <v>0</v>
      </c>
      <c r="J24" s="97">
        <v>1</v>
      </c>
      <c r="K24" s="97">
        <v>1</v>
      </c>
      <c r="L24" s="97">
        <v>1</v>
      </c>
      <c r="M24" s="97">
        <v>2</v>
      </c>
      <c r="N24" s="97">
        <v>1</v>
      </c>
      <c r="O24" s="97">
        <v>1</v>
      </c>
      <c r="P24" s="97">
        <v>1</v>
      </c>
      <c r="Q24" s="97">
        <v>2</v>
      </c>
      <c r="R24" s="97">
        <v>2</v>
      </c>
      <c r="S24" s="97">
        <v>2</v>
      </c>
      <c r="T24" s="97">
        <v>1</v>
      </c>
      <c r="U24" s="97">
        <v>1</v>
      </c>
      <c r="V24" s="174">
        <v>1</v>
      </c>
      <c r="W24" s="355">
        <f t="shared" si="0"/>
        <v>22</v>
      </c>
      <c r="X24" s="101">
        <v>4</v>
      </c>
      <c r="Y24" s="97">
        <v>1</v>
      </c>
      <c r="Z24" s="97" t="s">
        <v>279</v>
      </c>
      <c r="AA24" s="97" t="s">
        <v>178</v>
      </c>
      <c r="AB24" s="101">
        <v>4</v>
      </c>
      <c r="AC24" s="14" t="s">
        <v>303</v>
      </c>
      <c r="AD24" s="168">
        <v>21</v>
      </c>
      <c r="AE24" s="138">
        <v>50022</v>
      </c>
      <c r="AF24" s="139">
        <v>1</v>
      </c>
      <c r="AG24" s="139">
        <v>1</v>
      </c>
      <c r="AH24" s="139">
        <v>1</v>
      </c>
      <c r="AI24" s="139">
        <v>1</v>
      </c>
      <c r="AJ24" s="139">
        <v>1</v>
      </c>
      <c r="AK24" s="612"/>
      <c r="AL24" s="139">
        <v>0</v>
      </c>
      <c r="AM24" s="139">
        <v>0</v>
      </c>
      <c r="AN24" s="139">
        <v>2</v>
      </c>
      <c r="AO24" s="139">
        <v>2</v>
      </c>
      <c r="AP24" s="139">
        <v>1</v>
      </c>
      <c r="AQ24" s="139">
        <v>1</v>
      </c>
      <c r="AR24" s="612"/>
      <c r="AS24" s="612"/>
      <c r="AT24" s="139">
        <v>1</v>
      </c>
      <c r="AU24" s="612"/>
      <c r="AV24" s="139">
        <f t="shared" si="1"/>
        <v>12</v>
      </c>
      <c r="AW24" s="141">
        <v>2</v>
      </c>
      <c r="AX24" s="287">
        <v>4</v>
      </c>
      <c r="AY24" s="139" t="s">
        <v>298</v>
      </c>
      <c r="AZ24" s="139" t="s">
        <v>179</v>
      </c>
      <c r="BA24" s="139">
        <v>5</v>
      </c>
      <c r="BB24" s="142" t="s">
        <v>315</v>
      </c>
      <c r="BC24" s="94"/>
      <c r="BD24" s="136">
        <v>21</v>
      </c>
      <c r="BE24" s="96">
        <v>50023</v>
      </c>
      <c r="BF24" s="97">
        <v>3</v>
      </c>
      <c r="BG24" s="97">
        <v>2</v>
      </c>
      <c r="BH24" s="97">
        <v>2</v>
      </c>
      <c r="BI24" s="97">
        <v>2</v>
      </c>
      <c r="BJ24" s="97">
        <v>3</v>
      </c>
      <c r="BK24" s="97">
        <v>0</v>
      </c>
      <c r="BL24" s="97">
        <v>2</v>
      </c>
      <c r="BM24" s="97">
        <v>1</v>
      </c>
      <c r="BN24" s="97">
        <v>3</v>
      </c>
      <c r="BO24" s="97">
        <v>1</v>
      </c>
      <c r="BP24" s="97">
        <v>2</v>
      </c>
      <c r="BQ24" s="97">
        <v>0</v>
      </c>
      <c r="BR24" s="97">
        <v>2</v>
      </c>
      <c r="BS24" s="97">
        <v>1</v>
      </c>
      <c r="BT24" s="97">
        <v>2</v>
      </c>
      <c r="BU24" s="97">
        <v>1</v>
      </c>
      <c r="BV24" s="97">
        <v>2</v>
      </c>
      <c r="BW24" s="97">
        <v>0</v>
      </c>
      <c r="BX24" s="97">
        <v>1</v>
      </c>
      <c r="BY24" s="97">
        <v>0</v>
      </c>
      <c r="BZ24" s="97">
        <v>1</v>
      </c>
      <c r="CA24" s="97">
        <f t="shared" si="2"/>
        <v>31</v>
      </c>
      <c r="CB24" s="101">
        <v>4</v>
      </c>
      <c r="CC24" s="99">
        <v>1</v>
      </c>
      <c r="CD24" s="97" t="s">
        <v>281</v>
      </c>
      <c r="CE24" s="97" t="s">
        <v>178</v>
      </c>
      <c r="CF24" s="101">
        <v>4</v>
      </c>
      <c r="CG24" s="14" t="s">
        <v>316</v>
      </c>
      <c r="CI24" s="137">
        <v>21</v>
      </c>
      <c r="CJ24" s="138">
        <v>50008</v>
      </c>
      <c r="CK24" s="139">
        <v>2</v>
      </c>
      <c r="CL24" s="139">
        <v>1</v>
      </c>
      <c r="CM24" s="139">
        <v>2</v>
      </c>
      <c r="CN24" s="139">
        <v>3</v>
      </c>
      <c r="CO24" s="139">
        <v>1</v>
      </c>
      <c r="CP24" s="139">
        <v>1</v>
      </c>
      <c r="CQ24" s="139">
        <v>0</v>
      </c>
      <c r="CR24" s="139">
        <v>0</v>
      </c>
      <c r="CS24" s="139">
        <f t="shared" si="3"/>
        <v>10</v>
      </c>
      <c r="CT24" s="281">
        <v>4</v>
      </c>
      <c r="CU24" s="141">
        <v>1</v>
      </c>
      <c r="CV24" s="139" t="s">
        <v>279</v>
      </c>
      <c r="CW24" s="139" t="s">
        <v>179</v>
      </c>
      <c r="CX24" s="139">
        <v>5</v>
      </c>
      <c r="CY24" s="142" t="s">
        <v>308</v>
      </c>
    </row>
    <row r="25" spans="1:103" x14ac:dyDescent="0.25">
      <c r="A25" s="136">
        <v>22</v>
      </c>
      <c r="B25" s="244">
        <v>50008</v>
      </c>
      <c r="C25" s="156">
        <v>1</v>
      </c>
      <c r="D25" s="97">
        <v>2</v>
      </c>
      <c r="E25" s="97">
        <v>0</v>
      </c>
      <c r="F25" s="97">
        <v>0</v>
      </c>
      <c r="G25" s="610"/>
      <c r="H25" s="97">
        <v>2</v>
      </c>
      <c r="I25" s="97">
        <v>1</v>
      </c>
      <c r="J25" s="97">
        <v>1</v>
      </c>
      <c r="K25" s="97">
        <v>1</v>
      </c>
      <c r="L25" s="97">
        <v>1</v>
      </c>
      <c r="M25" s="97">
        <v>2</v>
      </c>
      <c r="N25" s="97">
        <v>1</v>
      </c>
      <c r="O25" s="97">
        <v>0</v>
      </c>
      <c r="P25" s="97">
        <v>2</v>
      </c>
      <c r="Q25" s="97">
        <v>2</v>
      </c>
      <c r="R25" s="97">
        <v>1</v>
      </c>
      <c r="S25" s="97">
        <v>2</v>
      </c>
      <c r="T25" s="97">
        <v>1</v>
      </c>
      <c r="U25" s="97">
        <v>1</v>
      </c>
      <c r="V25" s="174">
        <v>1</v>
      </c>
      <c r="W25" s="355">
        <f t="shared" si="0"/>
        <v>22</v>
      </c>
      <c r="X25" s="101">
        <v>4</v>
      </c>
      <c r="Y25" s="97">
        <v>2</v>
      </c>
      <c r="Z25" s="97" t="s">
        <v>279</v>
      </c>
      <c r="AA25" s="97" t="s">
        <v>179</v>
      </c>
      <c r="AB25" s="101">
        <v>4</v>
      </c>
      <c r="AC25" s="14" t="s">
        <v>308</v>
      </c>
      <c r="AD25" s="167">
        <v>22</v>
      </c>
      <c r="AE25" s="133">
        <v>50002</v>
      </c>
      <c r="AF25" s="134">
        <v>1</v>
      </c>
      <c r="AG25" s="134">
        <v>1</v>
      </c>
      <c r="AH25" s="134">
        <v>1</v>
      </c>
      <c r="AI25" s="134">
        <v>1</v>
      </c>
      <c r="AJ25" s="134">
        <v>1</v>
      </c>
      <c r="AK25" s="134">
        <v>2</v>
      </c>
      <c r="AL25" s="134">
        <v>1</v>
      </c>
      <c r="AM25" s="134">
        <v>1</v>
      </c>
      <c r="AN25" s="134">
        <v>2</v>
      </c>
      <c r="AO25" s="134">
        <v>2</v>
      </c>
      <c r="AP25" s="134">
        <v>0</v>
      </c>
      <c r="AQ25" s="134">
        <v>1</v>
      </c>
      <c r="AR25" s="134">
        <v>1</v>
      </c>
      <c r="AS25" s="134">
        <v>0</v>
      </c>
      <c r="AT25" s="134">
        <v>0</v>
      </c>
      <c r="AU25" s="609"/>
      <c r="AV25" s="134">
        <f>SUM(AF25:AU25)</f>
        <v>15</v>
      </c>
      <c r="AW25" s="135">
        <v>2</v>
      </c>
      <c r="AX25" s="177">
        <v>5</v>
      </c>
      <c r="AY25" s="134" t="s">
        <v>297</v>
      </c>
      <c r="AZ25" s="134" t="s">
        <v>178</v>
      </c>
      <c r="BA25" s="175">
        <v>5</v>
      </c>
      <c r="BB25" s="44" t="s">
        <v>302</v>
      </c>
      <c r="BC25" s="94"/>
      <c r="BD25" s="136">
        <v>22</v>
      </c>
      <c r="BE25" s="96">
        <v>50009</v>
      </c>
      <c r="BF25" s="97">
        <v>2</v>
      </c>
      <c r="BG25" s="97">
        <v>2</v>
      </c>
      <c r="BH25" s="97">
        <v>2</v>
      </c>
      <c r="BI25" s="97">
        <v>3</v>
      </c>
      <c r="BJ25" s="97">
        <v>3</v>
      </c>
      <c r="BK25" s="97">
        <v>1</v>
      </c>
      <c r="BL25" s="97">
        <v>3</v>
      </c>
      <c r="BM25" s="97">
        <v>2</v>
      </c>
      <c r="BN25" s="97">
        <v>2</v>
      </c>
      <c r="BO25" s="97">
        <v>2</v>
      </c>
      <c r="BP25" s="97">
        <v>2</v>
      </c>
      <c r="BQ25" s="97">
        <v>2</v>
      </c>
      <c r="BR25" s="97">
        <v>2</v>
      </c>
      <c r="BS25" s="97">
        <v>1</v>
      </c>
      <c r="BT25" s="97">
        <v>2</v>
      </c>
      <c r="BU25" s="97">
        <v>1</v>
      </c>
      <c r="BV25" s="97">
        <v>0</v>
      </c>
      <c r="BW25" s="97">
        <v>1</v>
      </c>
      <c r="BX25" s="97">
        <v>1</v>
      </c>
      <c r="BY25" s="97">
        <v>0</v>
      </c>
      <c r="BZ25" s="97">
        <v>1</v>
      </c>
      <c r="CA25" s="97">
        <f t="shared" si="2"/>
        <v>35</v>
      </c>
      <c r="CB25" s="101">
        <v>4</v>
      </c>
      <c r="CC25" s="99">
        <v>1</v>
      </c>
      <c r="CD25" s="97" t="s">
        <v>279</v>
      </c>
      <c r="CE25" s="97" t="s">
        <v>178</v>
      </c>
      <c r="CF25" s="101">
        <v>4</v>
      </c>
      <c r="CG25" s="14" t="s">
        <v>309</v>
      </c>
      <c r="CI25" s="132">
        <v>22</v>
      </c>
      <c r="CJ25" s="133">
        <v>50009</v>
      </c>
      <c r="CK25" s="134">
        <v>2</v>
      </c>
      <c r="CL25" s="134">
        <v>1</v>
      </c>
      <c r="CM25" s="134">
        <v>3</v>
      </c>
      <c r="CN25" s="134">
        <v>2</v>
      </c>
      <c r="CO25" s="134">
        <v>0</v>
      </c>
      <c r="CP25" s="134">
        <v>1</v>
      </c>
      <c r="CQ25" s="134">
        <v>1</v>
      </c>
      <c r="CR25" s="134">
        <v>2</v>
      </c>
      <c r="CS25" s="134">
        <f t="shared" si="3"/>
        <v>12</v>
      </c>
      <c r="CT25" s="194">
        <v>5</v>
      </c>
      <c r="CU25" s="135">
        <v>2</v>
      </c>
      <c r="CV25" s="134" t="s">
        <v>279</v>
      </c>
      <c r="CW25" s="134" t="s">
        <v>178</v>
      </c>
      <c r="CX25" s="134">
        <v>4</v>
      </c>
      <c r="CY25" s="44" t="s">
        <v>309</v>
      </c>
    </row>
    <row r="26" spans="1:103" ht="15.75" thickBot="1" x14ac:dyDescent="0.3">
      <c r="A26" s="137">
        <v>23</v>
      </c>
      <c r="B26" s="245">
        <v>50026</v>
      </c>
      <c r="C26" s="157">
        <v>1</v>
      </c>
      <c r="D26" s="139">
        <v>2</v>
      </c>
      <c r="E26" s="139">
        <v>1</v>
      </c>
      <c r="F26" s="139">
        <v>1</v>
      </c>
      <c r="G26" s="139">
        <v>1</v>
      </c>
      <c r="H26" s="139">
        <v>2</v>
      </c>
      <c r="I26" s="139">
        <v>0</v>
      </c>
      <c r="J26" s="139">
        <v>1</v>
      </c>
      <c r="K26" s="139">
        <v>1</v>
      </c>
      <c r="L26" s="139">
        <v>1</v>
      </c>
      <c r="M26" s="139">
        <v>1</v>
      </c>
      <c r="N26" s="139">
        <v>1</v>
      </c>
      <c r="O26" s="139">
        <v>1</v>
      </c>
      <c r="P26" s="139">
        <v>2</v>
      </c>
      <c r="Q26" s="139">
        <v>1</v>
      </c>
      <c r="R26" s="139">
        <v>0</v>
      </c>
      <c r="S26" s="139">
        <v>2</v>
      </c>
      <c r="T26" s="139">
        <v>1</v>
      </c>
      <c r="U26" s="139">
        <v>1</v>
      </c>
      <c r="V26" s="362">
        <v>1</v>
      </c>
      <c r="W26" s="641">
        <f t="shared" si="0"/>
        <v>22</v>
      </c>
      <c r="X26" s="617">
        <v>4</v>
      </c>
      <c r="Y26" s="139">
        <v>1</v>
      </c>
      <c r="Z26" s="139" t="s">
        <v>281</v>
      </c>
      <c r="AA26" s="139" t="s">
        <v>179</v>
      </c>
      <c r="AB26" s="139">
        <v>3</v>
      </c>
      <c r="AC26" s="142" t="s">
        <v>319</v>
      </c>
      <c r="AD26" s="168">
        <v>23</v>
      </c>
      <c r="AE26" s="138">
        <v>50008</v>
      </c>
      <c r="AF26" s="139">
        <v>1</v>
      </c>
      <c r="AG26" s="139">
        <v>0</v>
      </c>
      <c r="AH26" s="139">
        <v>1</v>
      </c>
      <c r="AI26" s="139">
        <v>1</v>
      </c>
      <c r="AJ26" s="139">
        <v>1</v>
      </c>
      <c r="AK26" s="139">
        <v>2</v>
      </c>
      <c r="AL26" s="139">
        <v>0</v>
      </c>
      <c r="AM26" s="139">
        <v>1</v>
      </c>
      <c r="AN26" s="139">
        <v>2</v>
      </c>
      <c r="AO26" s="139">
        <v>1</v>
      </c>
      <c r="AP26" s="139">
        <v>1</v>
      </c>
      <c r="AQ26" s="139">
        <v>1</v>
      </c>
      <c r="AR26" s="139">
        <v>1</v>
      </c>
      <c r="AS26" s="139">
        <v>1</v>
      </c>
      <c r="AT26" s="139">
        <v>1</v>
      </c>
      <c r="AU26" s="139">
        <v>0</v>
      </c>
      <c r="AV26" s="139">
        <f t="shared" si="1"/>
        <v>15</v>
      </c>
      <c r="AW26" s="141">
        <v>1</v>
      </c>
      <c r="AX26" s="178">
        <v>5</v>
      </c>
      <c r="AY26" s="139" t="s">
        <v>297</v>
      </c>
      <c r="AZ26" s="139" t="s">
        <v>179</v>
      </c>
      <c r="BA26" s="176">
        <v>5</v>
      </c>
      <c r="BB26" s="142" t="s">
        <v>308</v>
      </c>
      <c r="BC26" s="94"/>
      <c r="BD26" s="137">
        <v>23</v>
      </c>
      <c r="BE26" s="138">
        <v>50002</v>
      </c>
      <c r="BF26" s="139">
        <v>3</v>
      </c>
      <c r="BG26" s="139">
        <v>3</v>
      </c>
      <c r="BH26" s="139">
        <v>2</v>
      </c>
      <c r="BI26" s="139">
        <v>3</v>
      </c>
      <c r="BJ26" s="139">
        <v>3</v>
      </c>
      <c r="BK26" s="139">
        <v>0</v>
      </c>
      <c r="BL26" s="139">
        <v>3</v>
      </c>
      <c r="BM26" s="139">
        <v>2</v>
      </c>
      <c r="BN26" s="139">
        <v>3</v>
      </c>
      <c r="BO26" s="139">
        <v>2</v>
      </c>
      <c r="BP26" s="139">
        <v>2</v>
      </c>
      <c r="BQ26" s="139">
        <v>2</v>
      </c>
      <c r="BR26" s="139">
        <v>2</v>
      </c>
      <c r="BS26" s="139">
        <v>1</v>
      </c>
      <c r="BT26" s="139">
        <v>0</v>
      </c>
      <c r="BU26" s="139">
        <v>0</v>
      </c>
      <c r="BV26" s="139">
        <v>2</v>
      </c>
      <c r="BW26" s="139">
        <v>0</v>
      </c>
      <c r="BX26" s="139">
        <v>1</v>
      </c>
      <c r="BY26" s="139">
        <v>1</v>
      </c>
      <c r="BZ26" s="139">
        <v>1</v>
      </c>
      <c r="CA26" s="139">
        <f t="shared" si="2"/>
        <v>36</v>
      </c>
      <c r="CB26" s="281">
        <v>4</v>
      </c>
      <c r="CC26" s="141">
        <v>1</v>
      </c>
      <c r="CD26" s="139" t="s">
        <v>279</v>
      </c>
      <c r="CE26" s="139" t="s">
        <v>178</v>
      </c>
      <c r="CF26" s="139">
        <v>5</v>
      </c>
      <c r="CG26" s="142" t="s">
        <v>302</v>
      </c>
      <c r="CI26" s="137">
        <v>23</v>
      </c>
      <c r="CJ26" s="138">
        <v>50002</v>
      </c>
      <c r="CK26" s="139">
        <v>2</v>
      </c>
      <c r="CL26" s="139">
        <v>1</v>
      </c>
      <c r="CM26" s="139">
        <v>3</v>
      </c>
      <c r="CN26" s="139">
        <v>3</v>
      </c>
      <c r="CO26" s="139">
        <v>1</v>
      </c>
      <c r="CP26" s="139">
        <v>2</v>
      </c>
      <c r="CQ26" s="139">
        <v>1</v>
      </c>
      <c r="CR26" s="139">
        <v>2</v>
      </c>
      <c r="CS26" s="139">
        <f t="shared" si="3"/>
        <v>15</v>
      </c>
      <c r="CT26" s="176">
        <v>5</v>
      </c>
      <c r="CU26" s="141">
        <v>2</v>
      </c>
      <c r="CV26" s="139" t="s">
        <v>279</v>
      </c>
      <c r="CW26" s="139" t="s">
        <v>178</v>
      </c>
      <c r="CX26" s="176">
        <v>5</v>
      </c>
      <c r="CY26" s="142" t="s">
        <v>302</v>
      </c>
    </row>
    <row r="27" spans="1:103" ht="15.75" thickBot="1" x14ac:dyDescent="0.3">
      <c r="A27" s="127">
        <v>24</v>
      </c>
      <c r="B27" s="396">
        <v>50009</v>
      </c>
      <c r="C27" s="173">
        <v>1</v>
      </c>
      <c r="D27" s="129">
        <v>2</v>
      </c>
      <c r="E27" s="129">
        <v>2</v>
      </c>
      <c r="F27" s="129">
        <v>0</v>
      </c>
      <c r="G27" s="129">
        <v>0</v>
      </c>
      <c r="H27" s="129">
        <v>2</v>
      </c>
      <c r="I27" s="129">
        <v>1</v>
      </c>
      <c r="J27" s="129">
        <v>1</v>
      </c>
      <c r="K27" s="129">
        <v>1</v>
      </c>
      <c r="L27" s="129">
        <v>1</v>
      </c>
      <c r="M27" s="129">
        <v>2</v>
      </c>
      <c r="N27" s="129">
        <v>1</v>
      </c>
      <c r="O27" s="129">
        <v>1</v>
      </c>
      <c r="P27" s="129">
        <v>2</v>
      </c>
      <c r="Q27" s="129">
        <v>1</v>
      </c>
      <c r="R27" s="129">
        <v>1</v>
      </c>
      <c r="S27" s="129">
        <v>2</v>
      </c>
      <c r="T27" s="129">
        <v>1</v>
      </c>
      <c r="U27" s="129">
        <v>1</v>
      </c>
      <c r="V27" s="400">
        <v>1</v>
      </c>
      <c r="W27" s="614">
        <f t="shared" si="0"/>
        <v>24</v>
      </c>
      <c r="X27" s="613">
        <v>5</v>
      </c>
      <c r="Y27" s="129">
        <v>1</v>
      </c>
      <c r="Z27" s="129" t="s">
        <v>279</v>
      </c>
      <c r="AA27" s="129" t="s">
        <v>178</v>
      </c>
      <c r="AB27" s="129">
        <v>4</v>
      </c>
      <c r="AC27" s="63" t="s">
        <v>309</v>
      </c>
      <c r="AD27" s="636">
        <v>24</v>
      </c>
      <c r="AE27" s="221">
        <v>50005</v>
      </c>
      <c r="AF27" s="124" t="s">
        <v>177</v>
      </c>
      <c r="AG27" s="124" t="s">
        <v>177</v>
      </c>
      <c r="AH27" s="124" t="s">
        <v>177</v>
      </c>
      <c r="AI27" s="124" t="s">
        <v>177</v>
      </c>
      <c r="AJ27" s="124" t="s">
        <v>177</v>
      </c>
      <c r="AK27" s="124" t="s">
        <v>177</v>
      </c>
      <c r="AL27" s="124" t="s">
        <v>177</v>
      </c>
      <c r="AM27" s="124" t="s">
        <v>177</v>
      </c>
      <c r="AN27" s="124" t="s">
        <v>177</v>
      </c>
      <c r="AO27" s="124" t="s">
        <v>177</v>
      </c>
      <c r="AP27" s="124" t="s">
        <v>177</v>
      </c>
      <c r="AQ27" s="124" t="s">
        <v>177</v>
      </c>
      <c r="AR27" s="124" t="s">
        <v>177</v>
      </c>
      <c r="AS27" s="124" t="s">
        <v>177</v>
      </c>
      <c r="AT27" s="124" t="s">
        <v>177</v>
      </c>
      <c r="AU27" s="124" t="s">
        <v>177</v>
      </c>
      <c r="AV27" s="124">
        <f t="shared" si="1"/>
        <v>0</v>
      </c>
      <c r="AW27" s="126" t="s">
        <v>280</v>
      </c>
      <c r="AX27" s="496"/>
      <c r="AY27" s="124" t="s">
        <v>297</v>
      </c>
      <c r="AZ27" s="124" t="s">
        <v>179</v>
      </c>
      <c r="BA27" s="124" t="s">
        <v>177</v>
      </c>
      <c r="BB27" s="159" t="s">
        <v>305</v>
      </c>
      <c r="BC27" s="94"/>
      <c r="BD27" s="132">
        <v>24</v>
      </c>
      <c r="BE27" s="133">
        <v>50005</v>
      </c>
      <c r="BF27" s="134" t="s">
        <v>177</v>
      </c>
      <c r="BG27" s="134" t="s">
        <v>177</v>
      </c>
      <c r="BH27" s="134" t="s">
        <v>177</v>
      </c>
      <c r="BI27" s="134" t="s">
        <v>177</v>
      </c>
      <c r="BJ27" s="134" t="s">
        <v>177</v>
      </c>
      <c r="BK27" s="134" t="s">
        <v>177</v>
      </c>
      <c r="BL27" s="134" t="s">
        <v>177</v>
      </c>
      <c r="BM27" s="134" t="s">
        <v>177</v>
      </c>
      <c r="BN27" s="134" t="s">
        <v>177</v>
      </c>
      <c r="BO27" s="134" t="s">
        <v>177</v>
      </c>
      <c r="BP27" s="134" t="s">
        <v>177</v>
      </c>
      <c r="BQ27" s="134" t="s">
        <v>177</v>
      </c>
      <c r="BR27" s="134" t="s">
        <v>177</v>
      </c>
      <c r="BS27" s="134" t="s">
        <v>177</v>
      </c>
      <c r="BT27" s="134" t="s">
        <v>177</v>
      </c>
      <c r="BU27" s="134" t="s">
        <v>177</v>
      </c>
      <c r="BV27" s="134" t="s">
        <v>177</v>
      </c>
      <c r="BW27" s="134" t="s">
        <v>177</v>
      </c>
      <c r="BX27" s="134" t="s">
        <v>177</v>
      </c>
      <c r="BY27" s="134" t="s">
        <v>177</v>
      </c>
      <c r="BZ27" s="134" t="s">
        <v>177</v>
      </c>
      <c r="CA27" s="134">
        <f t="shared" si="2"/>
        <v>0</v>
      </c>
      <c r="CB27" s="194"/>
      <c r="CC27" s="135" t="s">
        <v>280</v>
      </c>
      <c r="CD27" s="134" t="s">
        <v>177</v>
      </c>
      <c r="CE27" s="134" t="s">
        <v>177</v>
      </c>
      <c r="CF27" s="134" t="s">
        <v>177</v>
      </c>
      <c r="CG27" s="44" t="s">
        <v>305</v>
      </c>
      <c r="CI27" s="132">
        <v>24</v>
      </c>
      <c r="CJ27" s="133">
        <v>50020</v>
      </c>
      <c r="CK27" s="194"/>
      <c r="CL27" s="638"/>
      <c r="CM27" s="194"/>
      <c r="CN27" s="194"/>
      <c r="CO27" s="194"/>
      <c r="CP27" s="194"/>
      <c r="CQ27" s="638"/>
      <c r="CR27" s="194"/>
      <c r="CS27" s="134">
        <f t="shared" si="3"/>
        <v>0</v>
      </c>
      <c r="CT27" s="194"/>
      <c r="CU27" s="194"/>
      <c r="CV27" s="134" t="s">
        <v>279</v>
      </c>
      <c r="CW27" s="134" t="s">
        <v>178</v>
      </c>
      <c r="CX27" s="638"/>
      <c r="CY27" s="44" t="s">
        <v>301</v>
      </c>
    </row>
    <row r="28" spans="1:103" ht="15.75" thickBot="1" x14ac:dyDescent="0.3">
      <c r="A28" s="221">
        <v>25</v>
      </c>
      <c r="B28" s="246">
        <v>50023</v>
      </c>
      <c r="C28" s="158" t="s">
        <v>177</v>
      </c>
      <c r="D28" s="124" t="s">
        <v>177</v>
      </c>
      <c r="E28" s="124" t="s">
        <v>177</v>
      </c>
      <c r="F28" s="124" t="s">
        <v>177</v>
      </c>
      <c r="G28" s="124" t="s">
        <v>177</v>
      </c>
      <c r="H28" s="124" t="s">
        <v>177</v>
      </c>
      <c r="I28" s="124" t="s">
        <v>177</v>
      </c>
      <c r="J28" s="124" t="s">
        <v>177</v>
      </c>
      <c r="K28" s="124" t="s">
        <v>177</v>
      </c>
      <c r="L28" s="124" t="s">
        <v>177</v>
      </c>
      <c r="M28" s="124" t="s">
        <v>177</v>
      </c>
      <c r="N28" s="124" t="s">
        <v>177</v>
      </c>
      <c r="O28" s="124" t="s">
        <v>177</v>
      </c>
      <c r="P28" s="124" t="s">
        <v>177</v>
      </c>
      <c r="Q28" s="124" t="s">
        <v>177</v>
      </c>
      <c r="R28" s="124" t="s">
        <v>177</v>
      </c>
      <c r="S28" s="124" t="s">
        <v>177</v>
      </c>
      <c r="T28" s="124" t="s">
        <v>177</v>
      </c>
      <c r="U28" s="124" t="s">
        <v>177</v>
      </c>
      <c r="V28" s="470" t="s">
        <v>177</v>
      </c>
      <c r="W28" s="637">
        <f t="shared" si="0"/>
        <v>0</v>
      </c>
      <c r="X28" s="633"/>
      <c r="Y28" s="93" t="s">
        <v>280</v>
      </c>
      <c r="Z28" s="224" t="s">
        <v>281</v>
      </c>
      <c r="AA28" s="224" t="s">
        <v>178</v>
      </c>
      <c r="AB28" s="93">
        <v>4</v>
      </c>
      <c r="AC28" s="226" t="s">
        <v>316</v>
      </c>
      <c r="AD28" s="217">
        <v>25</v>
      </c>
      <c r="AE28" s="137">
        <v>50012</v>
      </c>
      <c r="AF28" s="139" t="s">
        <v>177</v>
      </c>
      <c r="AG28" s="139" t="s">
        <v>177</v>
      </c>
      <c r="AH28" s="139" t="s">
        <v>177</v>
      </c>
      <c r="AI28" s="139" t="s">
        <v>177</v>
      </c>
      <c r="AJ28" s="139" t="s">
        <v>177</v>
      </c>
      <c r="AK28" s="139" t="s">
        <v>177</v>
      </c>
      <c r="AL28" s="139" t="s">
        <v>177</v>
      </c>
      <c r="AM28" s="139" t="s">
        <v>177</v>
      </c>
      <c r="AN28" s="139" t="s">
        <v>177</v>
      </c>
      <c r="AO28" s="139" t="s">
        <v>177</v>
      </c>
      <c r="AP28" s="139" t="s">
        <v>177</v>
      </c>
      <c r="AQ28" s="139" t="s">
        <v>177</v>
      </c>
      <c r="AR28" s="139" t="s">
        <v>177</v>
      </c>
      <c r="AS28" s="139" t="s">
        <v>177</v>
      </c>
      <c r="AT28" s="139" t="s">
        <v>177</v>
      </c>
      <c r="AU28" s="139" t="s">
        <v>177</v>
      </c>
      <c r="AV28" s="139">
        <f t="shared" si="1"/>
        <v>0</v>
      </c>
      <c r="AW28" s="141" t="s">
        <v>280</v>
      </c>
      <c r="AX28" s="287"/>
      <c r="AY28" s="139" t="s">
        <v>297</v>
      </c>
      <c r="AZ28" s="139" t="s">
        <v>179</v>
      </c>
      <c r="BA28" s="139" t="s">
        <v>177</v>
      </c>
      <c r="BB28" s="142" t="s">
        <v>312</v>
      </c>
      <c r="BC28" s="94"/>
      <c r="BD28" s="137">
        <v>25</v>
      </c>
      <c r="BE28" s="138">
        <v>50012</v>
      </c>
      <c r="BF28" s="139" t="s">
        <v>177</v>
      </c>
      <c r="BG28" s="139" t="s">
        <v>177</v>
      </c>
      <c r="BH28" s="139" t="s">
        <v>177</v>
      </c>
      <c r="BI28" s="139" t="s">
        <v>177</v>
      </c>
      <c r="BJ28" s="139" t="s">
        <v>177</v>
      </c>
      <c r="BK28" s="139" t="s">
        <v>177</v>
      </c>
      <c r="BL28" s="139" t="s">
        <v>177</v>
      </c>
      <c r="BM28" s="139" t="s">
        <v>177</v>
      </c>
      <c r="BN28" s="139" t="s">
        <v>177</v>
      </c>
      <c r="BO28" s="139" t="s">
        <v>177</v>
      </c>
      <c r="BP28" s="139" t="s">
        <v>177</v>
      </c>
      <c r="BQ28" s="139" t="s">
        <v>177</v>
      </c>
      <c r="BR28" s="139" t="s">
        <v>177</v>
      </c>
      <c r="BS28" s="139" t="s">
        <v>177</v>
      </c>
      <c r="BT28" s="139" t="s">
        <v>177</v>
      </c>
      <c r="BU28" s="139" t="s">
        <v>177</v>
      </c>
      <c r="BV28" s="139" t="s">
        <v>177</v>
      </c>
      <c r="BW28" s="139" t="s">
        <v>177</v>
      </c>
      <c r="BX28" s="139" t="s">
        <v>177</v>
      </c>
      <c r="BY28" s="139" t="s">
        <v>177</v>
      </c>
      <c r="BZ28" s="139" t="s">
        <v>177</v>
      </c>
      <c r="CA28" s="139">
        <f t="shared" si="2"/>
        <v>0</v>
      </c>
      <c r="CB28" s="281"/>
      <c r="CC28" s="141" t="s">
        <v>280</v>
      </c>
      <c r="CD28" s="139" t="s">
        <v>177</v>
      </c>
      <c r="CE28" s="139" t="s">
        <v>177</v>
      </c>
      <c r="CF28" s="139" t="s">
        <v>177</v>
      </c>
      <c r="CG28" s="142" t="s">
        <v>312</v>
      </c>
      <c r="CI28" s="136">
        <v>25</v>
      </c>
      <c r="CJ28" s="96">
        <v>50007</v>
      </c>
      <c r="CK28" s="97"/>
      <c r="CL28" s="97" t="s">
        <v>177</v>
      </c>
      <c r="CM28" s="97" t="s">
        <v>177</v>
      </c>
      <c r="CN28" s="97" t="s">
        <v>177</v>
      </c>
      <c r="CO28" s="97" t="s">
        <v>177</v>
      </c>
      <c r="CP28" s="97" t="s">
        <v>177</v>
      </c>
      <c r="CQ28" s="97" t="s">
        <v>177</v>
      </c>
      <c r="CR28" s="97" t="s">
        <v>177</v>
      </c>
      <c r="CS28" s="97">
        <f t="shared" si="3"/>
        <v>0</v>
      </c>
      <c r="CT28" s="103"/>
      <c r="CU28" s="99" t="s">
        <v>280</v>
      </c>
      <c r="CV28" s="97" t="s">
        <v>279</v>
      </c>
      <c r="CW28" s="97" t="s">
        <v>178</v>
      </c>
      <c r="CX28" s="97" t="s">
        <v>177</v>
      </c>
      <c r="CY28" s="14" t="s">
        <v>307</v>
      </c>
    </row>
    <row r="29" spans="1:103" ht="15.75" thickBot="1" x14ac:dyDescent="0.3">
      <c r="A29" s="137">
        <v>26</v>
      </c>
      <c r="B29" s="245">
        <v>50027</v>
      </c>
      <c r="C29" s="156" t="s">
        <v>177</v>
      </c>
      <c r="D29" s="97" t="s">
        <v>177</v>
      </c>
      <c r="E29" s="97" t="s">
        <v>177</v>
      </c>
      <c r="F29" s="97" t="s">
        <v>177</v>
      </c>
      <c r="G29" s="97" t="s">
        <v>177</v>
      </c>
      <c r="H29" s="97" t="s">
        <v>177</v>
      </c>
      <c r="I29" s="97" t="s">
        <v>177</v>
      </c>
      <c r="J29" s="97" t="s">
        <v>177</v>
      </c>
      <c r="K29" s="97" t="s">
        <v>177</v>
      </c>
      <c r="L29" s="97" t="s">
        <v>177</v>
      </c>
      <c r="M29" s="97" t="s">
        <v>177</v>
      </c>
      <c r="N29" s="97" t="s">
        <v>177</v>
      </c>
      <c r="O29" s="97" t="s">
        <v>177</v>
      </c>
      <c r="P29" s="97" t="s">
        <v>177</v>
      </c>
      <c r="Q29" s="97" t="s">
        <v>177</v>
      </c>
      <c r="R29" s="97" t="s">
        <v>177</v>
      </c>
      <c r="S29" s="97" t="s">
        <v>177</v>
      </c>
      <c r="T29" s="97" t="s">
        <v>177</v>
      </c>
      <c r="U29" s="97" t="s">
        <v>177</v>
      </c>
      <c r="V29" s="174" t="s">
        <v>177</v>
      </c>
      <c r="W29" s="614">
        <f t="shared" si="0"/>
        <v>0</v>
      </c>
      <c r="X29" s="617"/>
      <c r="Y29" s="93" t="s">
        <v>280</v>
      </c>
      <c r="Z29" s="124" t="s">
        <v>281</v>
      </c>
      <c r="AA29" s="124" t="s">
        <v>178</v>
      </c>
      <c r="AB29" s="93">
        <v>3</v>
      </c>
      <c r="AC29" s="159" t="s">
        <v>320</v>
      </c>
      <c r="AD29" s="143">
        <v>26</v>
      </c>
      <c r="AF29" s="497"/>
      <c r="AG29" s="497"/>
      <c r="AH29" s="497"/>
      <c r="AI29" s="497"/>
      <c r="AJ29" s="497"/>
      <c r="AK29" s="497"/>
      <c r="AL29" s="497"/>
      <c r="AM29" s="497"/>
      <c r="AN29" s="497"/>
      <c r="AO29" s="497"/>
      <c r="AP29" s="497"/>
      <c r="AQ29" s="497"/>
      <c r="AR29" s="497"/>
      <c r="AS29" s="497"/>
      <c r="AT29" s="497"/>
      <c r="AU29" s="598"/>
      <c r="AV29" s="158">
        <f t="shared" ref="AV29:AV30" si="4">SUM(AF29:AU29)</f>
        <v>0</v>
      </c>
      <c r="AW29" s="126"/>
      <c r="AX29" s="496"/>
      <c r="BC29" s="94"/>
      <c r="BD29" s="102">
        <v>26</v>
      </c>
      <c r="BE29" s="102">
        <v>50039</v>
      </c>
      <c r="BF29" s="497">
        <v>3</v>
      </c>
      <c r="BG29" s="497">
        <v>2</v>
      </c>
      <c r="BH29" s="497">
        <v>3</v>
      </c>
      <c r="BI29" s="497">
        <v>3</v>
      </c>
      <c r="BJ29" s="497">
        <v>3</v>
      </c>
      <c r="BK29" s="497">
        <v>0</v>
      </c>
      <c r="BL29" s="497">
        <v>0</v>
      </c>
      <c r="BM29" s="497">
        <v>1</v>
      </c>
      <c r="BN29" s="497">
        <v>3</v>
      </c>
      <c r="BO29" s="497">
        <v>0</v>
      </c>
      <c r="BP29" s="497">
        <v>0</v>
      </c>
      <c r="BQ29" s="497">
        <v>0</v>
      </c>
      <c r="BR29" s="497">
        <v>0</v>
      </c>
      <c r="BS29" s="497">
        <v>0</v>
      </c>
      <c r="BT29" s="497">
        <v>1</v>
      </c>
      <c r="BU29" s="497">
        <v>0</v>
      </c>
      <c r="BV29" s="497">
        <v>0</v>
      </c>
      <c r="BW29" s="497">
        <v>0</v>
      </c>
      <c r="BX29" s="497">
        <v>0</v>
      </c>
      <c r="BY29" s="497">
        <v>0</v>
      </c>
      <c r="BZ29" s="497">
        <v>1</v>
      </c>
      <c r="CA29" s="124">
        <f t="shared" si="2"/>
        <v>20</v>
      </c>
      <c r="CB29" s="497">
        <v>3</v>
      </c>
      <c r="CC29" s="496">
        <v>2</v>
      </c>
      <c r="CD29" s="497" t="s">
        <v>281</v>
      </c>
      <c r="CE29" s="497" t="s">
        <v>178</v>
      </c>
      <c r="CF29" s="497"/>
      <c r="CG29" s="125" t="s">
        <v>314</v>
      </c>
      <c r="CI29" s="136">
        <v>26</v>
      </c>
      <c r="CJ29" s="96">
        <v>50039</v>
      </c>
      <c r="CK29" s="103"/>
      <c r="CL29" s="103"/>
      <c r="CM29" s="103"/>
      <c r="CN29" s="103"/>
      <c r="CO29" s="103"/>
      <c r="CP29" s="103"/>
      <c r="CQ29" s="103"/>
      <c r="CR29" s="103"/>
      <c r="CS29" s="97">
        <f t="shared" si="3"/>
        <v>0</v>
      </c>
      <c r="CT29" s="103"/>
      <c r="CU29" s="39"/>
      <c r="CV29" s="97" t="s">
        <v>281</v>
      </c>
      <c r="CW29" s="97" t="s">
        <v>178</v>
      </c>
      <c r="CX29" s="103"/>
      <c r="CY29" s="14" t="s">
        <v>314</v>
      </c>
    </row>
    <row r="30" spans="1:103" ht="15.75" thickBot="1" x14ac:dyDescent="0.3">
      <c r="A30" s="102">
        <v>28</v>
      </c>
      <c r="B30" s="246">
        <v>50028</v>
      </c>
      <c r="C30" s="156" t="s">
        <v>177</v>
      </c>
      <c r="D30" s="97" t="s">
        <v>177</v>
      </c>
      <c r="E30" s="97" t="s">
        <v>177</v>
      </c>
      <c r="F30" s="97" t="s">
        <v>177</v>
      </c>
      <c r="G30" s="97" t="s">
        <v>177</v>
      </c>
      <c r="H30" s="97" t="s">
        <v>177</v>
      </c>
      <c r="I30" s="97" t="s">
        <v>177</v>
      </c>
      <c r="J30" s="97" t="s">
        <v>177</v>
      </c>
      <c r="K30" s="97" t="s">
        <v>177</v>
      </c>
      <c r="L30" s="97" t="s">
        <v>177</v>
      </c>
      <c r="M30" s="97" t="s">
        <v>177</v>
      </c>
      <c r="N30" s="97" t="s">
        <v>177</v>
      </c>
      <c r="O30" s="97" t="s">
        <v>177</v>
      </c>
      <c r="P30" s="97" t="s">
        <v>177</v>
      </c>
      <c r="Q30" s="97" t="s">
        <v>177</v>
      </c>
      <c r="R30" s="97" t="s">
        <v>177</v>
      </c>
      <c r="S30" s="97" t="s">
        <v>177</v>
      </c>
      <c r="T30" s="97" t="s">
        <v>177</v>
      </c>
      <c r="U30" s="97" t="s">
        <v>177</v>
      </c>
      <c r="V30" s="174" t="s">
        <v>177</v>
      </c>
      <c r="W30" s="471">
        <f t="shared" si="0"/>
        <v>0</v>
      </c>
      <c r="X30" s="633"/>
      <c r="Y30" s="93" t="s">
        <v>280</v>
      </c>
      <c r="Z30" s="97" t="s">
        <v>281</v>
      </c>
      <c r="AA30" s="97" t="s">
        <v>179</v>
      </c>
      <c r="AB30" s="93">
        <v>3</v>
      </c>
      <c r="AC30" s="2" t="s">
        <v>321</v>
      </c>
      <c r="AD30" s="122">
        <v>27</v>
      </c>
      <c r="AE30" s="96">
        <v>50034</v>
      </c>
      <c r="AF30" s="97" t="s">
        <v>177</v>
      </c>
      <c r="AG30" s="97" t="s">
        <v>177</v>
      </c>
      <c r="AH30" s="97" t="s">
        <v>177</v>
      </c>
      <c r="AI30" s="97" t="s">
        <v>177</v>
      </c>
      <c r="AJ30" s="97" t="s">
        <v>177</v>
      </c>
      <c r="AK30" s="97" t="s">
        <v>177</v>
      </c>
      <c r="AL30" s="97" t="s">
        <v>177</v>
      </c>
      <c r="AM30" s="97" t="s">
        <v>177</v>
      </c>
      <c r="AN30" s="97" t="s">
        <v>177</v>
      </c>
      <c r="AO30" s="97" t="s">
        <v>177</v>
      </c>
      <c r="AP30" s="97" t="s">
        <v>177</v>
      </c>
      <c r="AQ30" s="97" t="s">
        <v>177</v>
      </c>
      <c r="AR30" s="97" t="s">
        <v>177</v>
      </c>
      <c r="AS30" s="97"/>
      <c r="AT30" s="97" t="s">
        <v>177</v>
      </c>
      <c r="AU30" s="148" t="s">
        <v>177</v>
      </c>
      <c r="AV30" s="155">
        <f t="shared" si="4"/>
        <v>0</v>
      </c>
      <c r="AW30" s="99"/>
      <c r="AX30" s="99"/>
      <c r="BC30" s="94"/>
      <c r="BD30" s="96">
        <v>27</v>
      </c>
      <c r="BE30" s="96">
        <v>50040</v>
      </c>
      <c r="BF30" s="103">
        <v>2</v>
      </c>
      <c r="BG30" s="103">
        <v>0</v>
      </c>
      <c r="BH30" s="103">
        <v>2</v>
      </c>
      <c r="BI30" s="103">
        <v>0</v>
      </c>
      <c r="BJ30" s="103">
        <v>0</v>
      </c>
      <c r="BK30" s="103">
        <v>0</v>
      </c>
      <c r="BL30" s="103">
        <v>0</v>
      </c>
      <c r="BM30" s="103">
        <v>1</v>
      </c>
      <c r="BN30" s="103">
        <v>3</v>
      </c>
      <c r="BO30" s="103">
        <v>0</v>
      </c>
      <c r="BP30" s="103">
        <v>0</v>
      </c>
      <c r="BQ30" s="103">
        <v>0</v>
      </c>
      <c r="BR30" s="103">
        <v>0</v>
      </c>
      <c r="BS30" s="103">
        <v>0</v>
      </c>
      <c r="BT30" s="103">
        <v>0</v>
      </c>
      <c r="BU30" s="103">
        <v>0</v>
      </c>
      <c r="BV30" s="103">
        <v>0</v>
      </c>
      <c r="BW30" s="103">
        <v>0</v>
      </c>
      <c r="BX30" s="103">
        <v>0</v>
      </c>
      <c r="BY30" s="103">
        <v>0</v>
      </c>
      <c r="BZ30" s="103">
        <v>1</v>
      </c>
      <c r="CA30" s="97">
        <f t="shared" si="2"/>
        <v>9</v>
      </c>
      <c r="CB30" s="103">
        <v>2</v>
      </c>
      <c r="CC30" s="283">
        <v>2</v>
      </c>
      <c r="CD30" s="103" t="s">
        <v>281</v>
      </c>
      <c r="CE30" s="103" t="s">
        <v>179</v>
      </c>
      <c r="CF30" s="103"/>
      <c r="CG30" s="39" t="s">
        <v>324</v>
      </c>
      <c r="CI30" s="137">
        <v>28</v>
      </c>
      <c r="CJ30" s="138">
        <v>50028</v>
      </c>
      <c r="CK30" s="139" t="s">
        <v>177</v>
      </c>
      <c r="CL30" s="139" t="s">
        <v>177</v>
      </c>
      <c r="CM30" s="139" t="s">
        <v>177</v>
      </c>
      <c r="CN30" s="139" t="s">
        <v>177</v>
      </c>
      <c r="CO30" s="139" t="s">
        <v>177</v>
      </c>
      <c r="CP30" s="139" t="s">
        <v>177</v>
      </c>
      <c r="CQ30" s="139" t="s">
        <v>177</v>
      </c>
      <c r="CR30" s="139" t="s">
        <v>177</v>
      </c>
      <c r="CS30" s="139">
        <f t="shared" si="3"/>
        <v>0</v>
      </c>
      <c r="CT30" s="617"/>
      <c r="CU30" s="141" t="s">
        <v>280</v>
      </c>
      <c r="CV30" s="139" t="s">
        <v>281</v>
      </c>
      <c r="CW30" s="139" t="s">
        <v>179</v>
      </c>
      <c r="CX30" s="139" t="s">
        <v>177</v>
      </c>
      <c r="CY30" s="142" t="s">
        <v>321</v>
      </c>
    </row>
    <row r="31" spans="1:103" x14ac:dyDescent="0.25">
      <c r="A31" s="96">
        <v>27</v>
      </c>
      <c r="B31" s="246">
        <v>50030</v>
      </c>
      <c r="C31" s="156" t="s">
        <v>177</v>
      </c>
      <c r="D31" s="97" t="s">
        <v>177</v>
      </c>
      <c r="E31" s="97" t="s">
        <v>177</v>
      </c>
      <c r="F31" s="97" t="s">
        <v>177</v>
      </c>
      <c r="G31" s="97" t="s">
        <v>177</v>
      </c>
      <c r="H31" s="97" t="s">
        <v>177</v>
      </c>
      <c r="I31" s="97" t="s">
        <v>177</v>
      </c>
      <c r="J31" s="97" t="s">
        <v>177</v>
      </c>
      <c r="K31" s="97" t="s">
        <v>177</v>
      </c>
      <c r="L31" s="97" t="s">
        <v>177</v>
      </c>
      <c r="M31" s="97" t="s">
        <v>177</v>
      </c>
      <c r="N31" s="97" t="s">
        <v>177</v>
      </c>
      <c r="O31" s="97" t="s">
        <v>177</v>
      </c>
      <c r="P31" s="97" t="s">
        <v>177</v>
      </c>
      <c r="Q31" s="97" t="s">
        <v>177</v>
      </c>
      <c r="R31" s="97" t="s">
        <v>177</v>
      </c>
      <c r="S31" s="97" t="s">
        <v>177</v>
      </c>
      <c r="T31" s="97" t="s">
        <v>177</v>
      </c>
      <c r="U31" s="97" t="s">
        <v>177</v>
      </c>
      <c r="V31" s="174" t="s">
        <v>177</v>
      </c>
      <c r="W31" s="471">
        <f t="shared" si="0"/>
        <v>0</v>
      </c>
      <c r="X31" s="616"/>
      <c r="Y31" s="97" t="s">
        <v>280</v>
      </c>
      <c r="Z31" s="103" t="s">
        <v>281</v>
      </c>
      <c r="AA31" s="103" t="s">
        <v>178</v>
      </c>
      <c r="AB31" s="284">
        <v>4</v>
      </c>
      <c r="AC31" s="632" t="s">
        <v>791</v>
      </c>
      <c r="AD31" s="122">
        <v>28</v>
      </c>
      <c r="AE31" s="96" t="s">
        <v>177</v>
      </c>
      <c r="AF31" s="97" t="s">
        <v>177</v>
      </c>
      <c r="AG31" s="97" t="s">
        <v>177</v>
      </c>
      <c r="AH31" s="97" t="s">
        <v>177</v>
      </c>
      <c r="AI31" s="97" t="s">
        <v>177</v>
      </c>
      <c r="AJ31" s="97" t="s">
        <v>177</v>
      </c>
      <c r="AK31" s="97" t="s">
        <v>177</v>
      </c>
      <c r="AL31" s="97" t="s">
        <v>177</v>
      </c>
      <c r="AM31" s="97" t="s">
        <v>177</v>
      </c>
      <c r="AN31" s="97" t="s">
        <v>177</v>
      </c>
      <c r="AO31" s="97" t="s">
        <v>177</v>
      </c>
      <c r="AP31" s="97" t="s">
        <v>177</v>
      </c>
      <c r="AQ31" s="97" t="s">
        <v>177</v>
      </c>
      <c r="AR31" s="97" t="s">
        <v>177</v>
      </c>
      <c r="AS31" s="97"/>
      <c r="AT31" s="97" t="s">
        <v>177</v>
      </c>
      <c r="AU31" s="148" t="s">
        <v>177</v>
      </c>
      <c r="AV31" s="156" t="s">
        <v>177</v>
      </c>
      <c r="AW31" s="99" t="s">
        <v>177</v>
      </c>
      <c r="AX31" s="99" t="s">
        <v>177</v>
      </c>
      <c r="AY31" s="97" t="s">
        <v>177</v>
      </c>
      <c r="AZ31" s="97" t="s">
        <v>177</v>
      </c>
      <c r="BA31" s="97" t="s">
        <v>177</v>
      </c>
      <c r="BB31" s="164"/>
      <c r="BC31" s="94"/>
      <c r="BD31" s="96">
        <v>28</v>
      </c>
      <c r="BE31" s="96" t="s">
        <v>177</v>
      </c>
      <c r="BF31" s="97" t="s">
        <v>177</v>
      </c>
      <c r="BG31" s="97" t="s">
        <v>177</v>
      </c>
      <c r="BH31" s="97" t="s">
        <v>177</v>
      </c>
      <c r="BI31" s="97" t="s">
        <v>177</v>
      </c>
      <c r="BJ31" s="97" t="s">
        <v>177</v>
      </c>
      <c r="BK31" s="97" t="s">
        <v>177</v>
      </c>
      <c r="BL31" s="97" t="s">
        <v>177</v>
      </c>
      <c r="BM31" s="97" t="s">
        <v>177</v>
      </c>
      <c r="BN31" s="97" t="s">
        <v>177</v>
      </c>
      <c r="BO31" s="97" t="s">
        <v>177</v>
      </c>
      <c r="BP31" s="97" t="s">
        <v>177</v>
      </c>
      <c r="BQ31" s="97" t="s">
        <v>177</v>
      </c>
      <c r="BR31" s="97" t="s">
        <v>177</v>
      </c>
      <c r="BS31" s="97" t="s">
        <v>177</v>
      </c>
      <c r="BT31" s="97" t="s">
        <v>177</v>
      </c>
      <c r="BU31" s="97"/>
      <c r="BV31" s="97" t="s">
        <v>177</v>
      </c>
      <c r="BW31" s="97" t="s">
        <v>177</v>
      </c>
      <c r="BX31" s="97" t="s">
        <v>177</v>
      </c>
      <c r="BY31" s="97" t="s">
        <v>177</v>
      </c>
      <c r="BZ31" s="148" t="s">
        <v>177</v>
      </c>
      <c r="CA31" s="156" t="s">
        <v>177</v>
      </c>
      <c r="CB31" s="103"/>
      <c r="CC31" s="283"/>
      <c r="CD31" s="103"/>
      <c r="CE31" s="103"/>
      <c r="CF31" s="103"/>
      <c r="CG31" s="14"/>
      <c r="CI31" s="102">
        <v>27</v>
      </c>
      <c r="CJ31" s="246">
        <v>50040</v>
      </c>
      <c r="CK31" s="567"/>
      <c r="CL31" s="497"/>
      <c r="CM31" s="497"/>
      <c r="CN31" s="497"/>
      <c r="CO31" s="497"/>
      <c r="CP31" s="497"/>
      <c r="CQ31" s="497"/>
      <c r="CR31" s="497"/>
      <c r="CS31" s="471">
        <f t="shared" si="3"/>
        <v>0</v>
      </c>
      <c r="CT31" s="633"/>
      <c r="CU31" s="37"/>
      <c r="CV31" s="124" t="s">
        <v>281</v>
      </c>
      <c r="CW31" s="124" t="s">
        <v>179</v>
      </c>
      <c r="CX31" s="284"/>
      <c r="CY31" s="730" t="s">
        <v>324</v>
      </c>
    </row>
    <row r="32" spans="1:103" ht="15.75" thickBot="1" x14ac:dyDescent="0.3">
      <c r="A32" s="96">
        <v>29</v>
      </c>
      <c r="B32" s="639" t="s">
        <v>181</v>
      </c>
      <c r="C32" s="157" t="s">
        <v>177</v>
      </c>
      <c r="D32" s="139" t="s">
        <v>177</v>
      </c>
      <c r="E32" s="139" t="s">
        <v>177</v>
      </c>
      <c r="F32" s="139" t="s">
        <v>177</v>
      </c>
      <c r="G32" s="139" t="s">
        <v>177</v>
      </c>
      <c r="H32" s="139" t="s">
        <v>177</v>
      </c>
      <c r="I32" s="139" t="s">
        <v>177</v>
      </c>
      <c r="J32" s="139" t="s">
        <v>177</v>
      </c>
      <c r="K32" s="139" t="s">
        <v>177</v>
      </c>
      <c r="L32" s="139" t="s">
        <v>177</v>
      </c>
      <c r="M32" s="139" t="s">
        <v>177</v>
      </c>
      <c r="N32" s="139" t="s">
        <v>177</v>
      </c>
      <c r="O32" s="139" t="s">
        <v>177</v>
      </c>
      <c r="P32" s="139" t="s">
        <v>177</v>
      </c>
      <c r="Q32" s="139" t="s">
        <v>177</v>
      </c>
      <c r="R32" s="139" t="s">
        <v>177</v>
      </c>
      <c r="S32" s="139" t="s">
        <v>177</v>
      </c>
      <c r="T32" s="139" t="s">
        <v>177</v>
      </c>
      <c r="U32" s="139" t="s">
        <v>177</v>
      </c>
      <c r="V32" s="362" t="s">
        <v>177</v>
      </c>
      <c r="W32" s="355"/>
      <c r="X32" s="97"/>
      <c r="Y32" s="97"/>
      <c r="AD32" s="122">
        <v>29</v>
      </c>
      <c r="AE32" s="97"/>
      <c r="AF32" s="97"/>
      <c r="AG32" s="97"/>
      <c r="AH32" s="97"/>
      <c r="AI32" s="97"/>
      <c r="AJ32" s="97"/>
      <c r="AK32" s="97"/>
      <c r="AL32" s="97"/>
      <c r="AM32" s="97"/>
      <c r="AN32" s="97"/>
      <c r="AO32" s="97"/>
      <c r="AP32" s="97"/>
      <c r="AQ32" s="97"/>
      <c r="AR32" s="97"/>
      <c r="AS32" s="97"/>
      <c r="AT32" s="97"/>
      <c r="AU32" s="148"/>
      <c r="AV32" s="165"/>
      <c r="AW32" s="99"/>
      <c r="AX32" s="99"/>
      <c r="AY32" s="99"/>
      <c r="AZ32" s="99"/>
      <c r="BA32" s="99"/>
      <c r="BB32" s="164"/>
      <c r="BC32" s="94"/>
      <c r="BD32" s="96">
        <v>29</v>
      </c>
      <c r="BE32" s="99"/>
      <c r="BF32" s="99"/>
      <c r="BG32" s="99"/>
      <c r="BH32" s="99"/>
      <c r="BI32" s="99"/>
      <c r="BJ32" s="99"/>
      <c r="BK32" s="99"/>
      <c r="BL32" s="99"/>
      <c r="BM32" s="99"/>
      <c r="BN32" s="99"/>
      <c r="BO32" s="99"/>
      <c r="BP32" s="99"/>
      <c r="BQ32" s="99"/>
      <c r="BR32" s="99"/>
      <c r="BS32" s="99"/>
      <c r="BT32" s="99"/>
      <c r="BU32" s="99"/>
      <c r="BV32" s="99"/>
      <c r="BW32" s="99"/>
      <c r="BX32" s="99"/>
      <c r="BY32" s="99"/>
      <c r="BZ32" s="152"/>
      <c r="CA32" s="5"/>
      <c r="CB32" s="39"/>
      <c r="CC32" s="39"/>
      <c r="CD32" s="39"/>
      <c r="CE32" s="39"/>
      <c r="CF32" s="39"/>
      <c r="CG32" s="14"/>
      <c r="CI32" s="96">
        <v>29</v>
      </c>
      <c r="CJ32" s="639" t="s">
        <v>181</v>
      </c>
      <c r="CK32" s="157" t="s">
        <v>177</v>
      </c>
      <c r="CL32" s="139" t="s">
        <v>177</v>
      </c>
      <c r="CM32" s="139" t="s">
        <v>177</v>
      </c>
      <c r="CN32" s="139" t="s">
        <v>177</v>
      </c>
      <c r="CO32" s="139" t="s">
        <v>177</v>
      </c>
      <c r="CP32" s="139" t="s">
        <v>177</v>
      </c>
      <c r="CQ32" s="139" t="s">
        <v>177</v>
      </c>
      <c r="CR32" s="139" t="s">
        <v>177</v>
      </c>
      <c r="CS32" s="355"/>
      <c r="CT32" s="97"/>
      <c r="CU32" s="97"/>
    </row>
    <row r="33" spans="1:103" x14ac:dyDescent="0.25">
      <c r="A33" s="895" t="s">
        <v>141</v>
      </c>
      <c r="B33" s="895"/>
      <c r="C33" s="61">
        <f>AVERAGE(C4:C32)</f>
        <v>1</v>
      </c>
      <c r="D33" s="61">
        <f t="shared" ref="D33:AB33" si="5">AVERAGE(D4:D32)</f>
        <v>1.0434782608695652</v>
      </c>
      <c r="E33" s="61">
        <f t="shared" si="5"/>
        <v>0.75</v>
      </c>
      <c r="F33" s="61">
        <f t="shared" si="5"/>
        <v>0.29166666666666669</v>
      </c>
      <c r="G33" s="61">
        <f t="shared" si="5"/>
        <v>0.27272727272727271</v>
      </c>
      <c r="H33" s="61">
        <f t="shared" si="5"/>
        <v>1.625</v>
      </c>
      <c r="I33" s="61">
        <f t="shared" si="5"/>
        <v>0.2857142857142857</v>
      </c>
      <c r="J33" s="61">
        <f t="shared" si="5"/>
        <v>0.54545454545454541</v>
      </c>
      <c r="K33" s="61">
        <f t="shared" si="5"/>
        <v>0.61904761904761907</v>
      </c>
      <c r="L33" s="61">
        <f t="shared" si="5"/>
        <v>0.56521739130434778</v>
      </c>
      <c r="M33" s="61">
        <f t="shared" si="5"/>
        <v>1.4166666666666667</v>
      </c>
      <c r="N33" s="61">
        <f t="shared" si="5"/>
        <v>0.47826086956521741</v>
      </c>
      <c r="O33" s="61">
        <f t="shared" si="5"/>
        <v>0.6470588235294118</v>
      </c>
      <c r="P33" s="61">
        <f t="shared" si="5"/>
        <v>1.1666666666666667</v>
      </c>
      <c r="Q33" s="61">
        <f t="shared" si="5"/>
        <v>0.66666666666666663</v>
      </c>
      <c r="R33" s="61">
        <f t="shared" si="5"/>
        <v>0.83333333333333337</v>
      </c>
      <c r="S33" s="61">
        <f t="shared" si="5"/>
        <v>1.6086956521739131</v>
      </c>
      <c r="T33" s="61">
        <f t="shared" si="5"/>
        <v>1</v>
      </c>
      <c r="U33" s="61">
        <f t="shared" si="5"/>
        <v>0.95652173913043481</v>
      </c>
      <c r="V33" s="61">
        <f t="shared" si="5"/>
        <v>0.81818181818181823</v>
      </c>
      <c r="W33" s="61">
        <f t="shared" si="5"/>
        <v>13.642857142857142</v>
      </c>
      <c r="X33" s="61">
        <f t="shared" si="5"/>
        <v>3.2083333333333335</v>
      </c>
      <c r="Y33" s="61"/>
      <c r="Z33" s="61"/>
      <c r="AA33" s="61"/>
      <c r="AB33" s="61">
        <f t="shared" si="5"/>
        <v>3.5</v>
      </c>
      <c r="AC33" s="51"/>
      <c r="AD33" s="920" t="s">
        <v>141</v>
      </c>
      <c r="AE33" s="895"/>
      <c r="AF33" s="50">
        <f t="shared" ref="AF33" ca="1" si="6">AVERAGE(AF4:AF33)</f>
        <v>0.8</v>
      </c>
      <c r="AG33" s="50">
        <f t="shared" ref="AG33:BA33" ca="1" si="7">AVERAGE(AG4:AG33)</f>
        <v>0.8</v>
      </c>
      <c r="AH33" s="50">
        <f t="shared" ca="1" si="7"/>
        <v>0.8</v>
      </c>
      <c r="AI33" s="50">
        <f t="shared" ca="1" si="7"/>
        <v>0.8</v>
      </c>
      <c r="AJ33" s="50">
        <f t="shared" ca="1" si="7"/>
        <v>0.8</v>
      </c>
      <c r="AK33" s="50">
        <f t="shared" ca="1" si="7"/>
        <v>0.8</v>
      </c>
      <c r="AL33" s="50">
        <f t="shared" ca="1" si="7"/>
        <v>0.8</v>
      </c>
      <c r="AM33" s="50">
        <f t="shared" ca="1" si="7"/>
        <v>0.8</v>
      </c>
      <c r="AN33" s="50">
        <f t="shared" ca="1" si="7"/>
        <v>0.8</v>
      </c>
      <c r="AO33" s="50">
        <f t="shared" ca="1" si="7"/>
        <v>0.8</v>
      </c>
      <c r="AP33" s="50">
        <f t="shared" ca="1" si="7"/>
        <v>0.8</v>
      </c>
      <c r="AQ33" s="50">
        <f t="shared" ca="1" si="7"/>
        <v>0.8</v>
      </c>
      <c r="AR33" s="50">
        <f t="shared" ca="1" si="7"/>
        <v>0.8</v>
      </c>
      <c r="AS33" s="50">
        <f t="shared" ca="1" si="7"/>
        <v>0.8</v>
      </c>
      <c r="AT33" s="50">
        <f t="shared" ca="1" si="7"/>
        <v>0.8</v>
      </c>
      <c r="AU33" s="50">
        <f t="shared" ca="1" si="7"/>
        <v>0.8</v>
      </c>
      <c r="AV33" s="50">
        <f t="shared" ca="1" si="7"/>
        <v>0.8</v>
      </c>
      <c r="AW33" s="50"/>
      <c r="AX33" s="50">
        <f t="shared" ca="1" si="7"/>
        <v>0.8</v>
      </c>
      <c r="AY33" s="50"/>
      <c r="AZ33" s="50"/>
      <c r="BA33" s="50">
        <f t="shared" ca="1" si="7"/>
        <v>0.8</v>
      </c>
      <c r="BB33" s="164"/>
      <c r="BC33" s="94"/>
      <c r="BD33" s="895" t="s">
        <v>141</v>
      </c>
      <c r="BE33" s="895"/>
      <c r="BF33" s="50">
        <f t="shared" ref="BF33" si="8">AVERAGE(BF4:BF31)</f>
        <v>2.52</v>
      </c>
      <c r="BG33" s="50">
        <f t="shared" ref="BG33:CF33" si="9">AVERAGE(BG4:BG31)</f>
        <v>1.52</v>
      </c>
      <c r="BH33" s="50">
        <f t="shared" si="9"/>
        <v>1.72</v>
      </c>
      <c r="BI33" s="50">
        <f t="shared" si="9"/>
        <v>1.76</v>
      </c>
      <c r="BJ33" s="50">
        <f t="shared" si="9"/>
        <v>2.2799999999999998</v>
      </c>
      <c r="BK33" s="50">
        <f t="shared" si="9"/>
        <v>0.44</v>
      </c>
      <c r="BL33" s="50">
        <f t="shared" si="9"/>
        <v>1.1200000000000001</v>
      </c>
      <c r="BM33" s="50">
        <f t="shared" si="9"/>
        <v>1.28</v>
      </c>
      <c r="BN33" s="50">
        <f t="shared" si="9"/>
        <v>2.2000000000000002</v>
      </c>
      <c r="BO33" s="50">
        <f t="shared" si="9"/>
        <v>0.88</v>
      </c>
      <c r="BP33" s="50">
        <f t="shared" si="9"/>
        <v>0.56000000000000005</v>
      </c>
      <c r="BQ33" s="50">
        <f t="shared" si="9"/>
        <v>0.4</v>
      </c>
      <c r="BR33" s="50">
        <f t="shared" si="9"/>
        <v>0.64</v>
      </c>
      <c r="BS33" s="50">
        <f t="shared" si="9"/>
        <v>0.24</v>
      </c>
      <c r="BT33" s="50">
        <f t="shared" si="9"/>
        <v>0.52</v>
      </c>
      <c r="BU33" s="50">
        <f t="shared" si="9"/>
        <v>0.24</v>
      </c>
      <c r="BV33" s="50">
        <f t="shared" si="9"/>
        <v>1</v>
      </c>
      <c r="BW33" s="50">
        <f t="shared" si="9"/>
        <v>0.2</v>
      </c>
      <c r="BX33" s="50">
        <f t="shared" si="9"/>
        <v>0.4</v>
      </c>
      <c r="BY33" s="50">
        <f t="shared" si="9"/>
        <v>0.4</v>
      </c>
      <c r="BZ33" s="50">
        <f t="shared" si="9"/>
        <v>0.96</v>
      </c>
      <c r="CA33" s="50">
        <f t="shared" si="9"/>
        <v>19.703703703703702</v>
      </c>
      <c r="CB33" s="50">
        <f t="shared" si="9"/>
        <v>2.96</v>
      </c>
      <c r="CC33" s="50"/>
      <c r="CD33" s="50"/>
      <c r="CE33" s="50"/>
      <c r="CF33" s="50">
        <f t="shared" si="9"/>
        <v>3.6956521739130435</v>
      </c>
      <c r="CG33" s="51"/>
      <c r="CI33" s="895" t="s">
        <v>141</v>
      </c>
      <c r="CJ33" s="895"/>
      <c r="CK33" s="61">
        <f>AVERAGE(CK4:CK32)</f>
        <v>1.2173913043478262</v>
      </c>
      <c r="CL33" s="61">
        <f t="shared" ref="CL33:CX33" si="10">AVERAGE(CL4:CL32)</f>
        <v>0.60869565217391308</v>
      </c>
      <c r="CM33" s="61">
        <f t="shared" si="10"/>
        <v>0.82608695652173914</v>
      </c>
      <c r="CN33" s="61">
        <f t="shared" si="10"/>
        <v>0.95652173913043481</v>
      </c>
      <c r="CO33" s="61">
        <f t="shared" si="10"/>
        <v>0.30434782608695654</v>
      </c>
      <c r="CP33" s="61">
        <f t="shared" si="10"/>
        <v>0.2608695652173913</v>
      </c>
      <c r="CQ33" s="61">
        <f t="shared" si="10"/>
        <v>0.56521739130434778</v>
      </c>
      <c r="CR33" s="61">
        <f t="shared" si="10"/>
        <v>0.60869565217391308</v>
      </c>
      <c r="CS33" s="61">
        <f t="shared" si="10"/>
        <v>4.3928571428571432</v>
      </c>
      <c r="CT33" s="61">
        <f t="shared" si="10"/>
        <v>2.9130434782608696</v>
      </c>
      <c r="CU33" s="61"/>
      <c r="CV33" s="61"/>
      <c r="CW33" s="61"/>
      <c r="CX33" s="61">
        <f t="shared" si="10"/>
        <v>3.9565217391304346</v>
      </c>
      <c r="CY33" s="51"/>
    </row>
    <row r="34" spans="1:103" x14ac:dyDescent="0.25">
      <c r="B34" s="39">
        <v>5</v>
      </c>
      <c r="C34" s="50">
        <f>C27</f>
        <v>1</v>
      </c>
      <c r="D34" s="50">
        <f t="shared" ref="D34:AB34" si="11">D27</f>
        <v>2</v>
      </c>
      <c r="E34" s="50">
        <f t="shared" si="11"/>
        <v>2</v>
      </c>
      <c r="F34" s="179">
        <f t="shared" si="11"/>
        <v>0</v>
      </c>
      <c r="G34" s="179">
        <f t="shared" si="11"/>
        <v>0</v>
      </c>
      <c r="H34" s="50">
        <f t="shared" si="11"/>
        <v>2</v>
      </c>
      <c r="I34" s="50">
        <f t="shared" si="11"/>
        <v>1</v>
      </c>
      <c r="J34" s="50">
        <f t="shared" si="11"/>
        <v>1</v>
      </c>
      <c r="K34" s="50">
        <f t="shared" si="11"/>
        <v>1</v>
      </c>
      <c r="L34" s="50">
        <f t="shared" si="11"/>
        <v>1</v>
      </c>
      <c r="M34" s="50">
        <f t="shared" si="11"/>
        <v>2</v>
      </c>
      <c r="N34" s="50">
        <f t="shared" si="11"/>
        <v>1</v>
      </c>
      <c r="O34" s="50">
        <f t="shared" si="11"/>
        <v>1</v>
      </c>
      <c r="P34" s="50">
        <f t="shared" si="11"/>
        <v>2</v>
      </c>
      <c r="Q34" s="50">
        <f t="shared" si="11"/>
        <v>1</v>
      </c>
      <c r="R34" s="179">
        <f t="shared" si="11"/>
        <v>1</v>
      </c>
      <c r="S34" s="50">
        <f t="shared" si="11"/>
        <v>2</v>
      </c>
      <c r="T34" s="50">
        <f t="shared" si="11"/>
        <v>1</v>
      </c>
      <c r="U34" s="50">
        <f t="shared" si="11"/>
        <v>1</v>
      </c>
      <c r="V34" s="50">
        <f t="shared" si="11"/>
        <v>1</v>
      </c>
      <c r="W34" s="39">
        <f t="shared" si="11"/>
        <v>24</v>
      </c>
      <c r="X34" s="39">
        <f t="shared" si="11"/>
        <v>5</v>
      </c>
      <c r="Y34" s="39"/>
      <c r="Z34" s="39"/>
      <c r="AA34" s="39"/>
      <c r="AB34" s="39">
        <f t="shared" si="11"/>
        <v>4</v>
      </c>
      <c r="AC34" s="14"/>
      <c r="AD34" s="41"/>
      <c r="AE34" s="116">
        <v>5</v>
      </c>
      <c r="AF34" s="50">
        <f>(AF26+AF25)/2</f>
        <v>1</v>
      </c>
      <c r="AG34" s="179">
        <f t="shared" ref="AG34:BA34" si="12">(AG26+AG25)/2</f>
        <v>0.5</v>
      </c>
      <c r="AH34" s="50">
        <f t="shared" si="12"/>
        <v>1</v>
      </c>
      <c r="AI34" s="50">
        <f t="shared" si="12"/>
        <v>1</v>
      </c>
      <c r="AJ34" s="50">
        <f t="shared" si="12"/>
        <v>1</v>
      </c>
      <c r="AK34" s="50">
        <f t="shared" si="12"/>
        <v>2</v>
      </c>
      <c r="AL34" s="179">
        <f t="shared" si="12"/>
        <v>0.5</v>
      </c>
      <c r="AM34" s="50">
        <f t="shared" si="12"/>
        <v>1</v>
      </c>
      <c r="AN34" s="50">
        <f t="shared" si="12"/>
        <v>2</v>
      </c>
      <c r="AO34" s="50">
        <f t="shared" si="12"/>
        <v>1.5</v>
      </c>
      <c r="AP34" s="179">
        <f t="shared" si="12"/>
        <v>0.5</v>
      </c>
      <c r="AQ34" s="50">
        <f t="shared" si="12"/>
        <v>1</v>
      </c>
      <c r="AR34" s="50">
        <f t="shared" si="12"/>
        <v>1</v>
      </c>
      <c r="AS34" s="50">
        <f t="shared" si="12"/>
        <v>0.5</v>
      </c>
      <c r="AT34" s="50">
        <f t="shared" si="12"/>
        <v>0.5</v>
      </c>
      <c r="AU34" s="50">
        <f t="shared" si="12"/>
        <v>0</v>
      </c>
      <c r="AV34" s="50">
        <f t="shared" si="12"/>
        <v>15</v>
      </c>
      <c r="AW34" s="50"/>
      <c r="AX34" s="50">
        <f t="shared" si="12"/>
        <v>5</v>
      </c>
      <c r="AY34" s="50"/>
      <c r="AZ34" s="50"/>
      <c r="BA34" s="50">
        <f t="shared" si="12"/>
        <v>5</v>
      </c>
      <c r="BB34" s="51"/>
      <c r="BC34" s="113"/>
      <c r="BD34" s="39"/>
      <c r="BE34" s="116">
        <v>5</v>
      </c>
      <c r="BF34" s="50"/>
      <c r="BG34" s="50"/>
      <c r="BH34" s="50"/>
      <c r="BI34" s="50"/>
      <c r="BJ34" s="50"/>
      <c r="BK34" s="50"/>
      <c r="BL34" s="50"/>
      <c r="BM34" s="50"/>
      <c r="BN34" s="50"/>
      <c r="BO34" s="50"/>
      <c r="BP34" s="50"/>
      <c r="BQ34" s="50"/>
      <c r="BR34" s="50"/>
      <c r="BS34" s="50"/>
      <c r="BT34" s="50"/>
      <c r="BU34" s="50"/>
      <c r="BV34" s="50"/>
      <c r="BW34" s="50"/>
      <c r="BX34" s="50"/>
      <c r="BY34" s="50"/>
      <c r="BZ34" s="50"/>
      <c r="CA34" s="50"/>
      <c r="CB34" s="50"/>
      <c r="CC34" s="50"/>
      <c r="CD34" s="50"/>
      <c r="CE34" s="50"/>
      <c r="CF34" s="50"/>
      <c r="CG34" s="51"/>
      <c r="CJ34" s="39">
        <v>5</v>
      </c>
      <c r="CK34" s="50">
        <f>(CK26+CK25)/2</f>
        <v>2</v>
      </c>
      <c r="CL34" s="50">
        <f t="shared" ref="CL34:CX34" si="13">(CL26+CL25)/2</f>
        <v>1</v>
      </c>
      <c r="CM34" s="50">
        <f t="shared" si="13"/>
        <v>3</v>
      </c>
      <c r="CN34" s="50">
        <f t="shared" si="13"/>
        <v>2.5</v>
      </c>
      <c r="CO34" s="179">
        <f t="shared" si="13"/>
        <v>0.5</v>
      </c>
      <c r="CP34" s="50">
        <f t="shared" si="13"/>
        <v>1.5</v>
      </c>
      <c r="CQ34" s="50">
        <f t="shared" si="13"/>
        <v>1</v>
      </c>
      <c r="CR34" s="50">
        <f t="shared" si="13"/>
        <v>2</v>
      </c>
      <c r="CS34" s="39">
        <f t="shared" si="13"/>
        <v>13.5</v>
      </c>
      <c r="CT34" s="39">
        <f t="shared" si="13"/>
        <v>5</v>
      </c>
      <c r="CU34" s="39"/>
      <c r="CV34" s="39"/>
      <c r="CW34" s="39"/>
      <c r="CX34" s="39">
        <f t="shared" si="13"/>
        <v>4.5</v>
      </c>
      <c r="CY34" s="14"/>
    </row>
    <row r="35" spans="1:103" x14ac:dyDescent="0.25">
      <c r="B35" s="83">
        <v>4</v>
      </c>
      <c r="C35" s="50">
        <f>(C26+C25+C24+C23+C20+C21+C22)/7</f>
        <v>1</v>
      </c>
      <c r="D35" s="50">
        <f t="shared" ref="D35:AB35" si="14">(D26+D25+D24+D23+D20+D21+D22)/7</f>
        <v>1.4285714285714286</v>
      </c>
      <c r="E35" s="50">
        <f t="shared" si="14"/>
        <v>1.1428571428571428</v>
      </c>
      <c r="F35" s="179">
        <f t="shared" si="14"/>
        <v>0.42857142857142855</v>
      </c>
      <c r="G35" s="179">
        <f t="shared" si="14"/>
        <v>0.42857142857142855</v>
      </c>
      <c r="H35" s="50">
        <f t="shared" si="14"/>
        <v>1.8571428571428572</v>
      </c>
      <c r="I35" s="50">
        <f t="shared" si="14"/>
        <v>0.42857142857142855</v>
      </c>
      <c r="J35" s="50">
        <f t="shared" si="14"/>
        <v>0.7142857142857143</v>
      </c>
      <c r="K35" s="50">
        <f t="shared" si="14"/>
        <v>0.7142857142857143</v>
      </c>
      <c r="L35" s="50">
        <f t="shared" si="14"/>
        <v>0.7142857142857143</v>
      </c>
      <c r="M35" s="50">
        <f t="shared" si="14"/>
        <v>1.7142857142857142</v>
      </c>
      <c r="N35" s="50">
        <f t="shared" si="14"/>
        <v>0.8571428571428571</v>
      </c>
      <c r="O35" s="50">
        <f t="shared" si="14"/>
        <v>0.8571428571428571</v>
      </c>
      <c r="P35" s="50">
        <f t="shared" si="14"/>
        <v>1.4285714285714286</v>
      </c>
      <c r="Q35" s="50">
        <f t="shared" si="14"/>
        <v>1.2857142857142858</v>
      </c>
      <c r="R35" s="179">
        <f t="shared" si="14"/>
        <v>1.2857142857142858</v>
      </c>
      <c r="S35" s="50">
        <f t="shared" si="14"/>
        <v>2</v>
      </c>
      <c r="T35" s="50">
        <f t="shared" si="14"/>
        <v>1</v>
      </c>
      <c r="U35" s="50">
        <f t="shared" si="14"/>
        <v>1</v>
      </c>
      <c r="V35" s="50">
        <f t="shared" si="14"/>
        <v>0.8571428571428571</v>
      </c>
      <c r="W35" s="50">
        <f t="shared" si="14"/>
        <v>21.142857142857142</v>
      </c>
      <c r="X35" s="50">
        <f t="shared" si="14"/>
        <v>4</v>
      </c>
      <c r="Y35" s="50"/>
      <c r="Z35" s="50"/>
      <c r="AA35" s="50"/>
      <c r="AB35" s="50">
        <f t="shared" si="14"/>
        <v>3.8571428571428572</v>
      </c>
      <c r="AC35" s="51"/>
      <c r="AD35" s="41"/>
      <c r="AE35" s="83">
        <v>4</v>
      </c>
      <c r="AF35" s="50">
        <f>(AF20+AF21+AF22+AF23+AF24)/5</f>
        <v>0.8</v>
      </c>
      <c r="AG35" s="179">
        <f t="shared" ref="AG35:BA35" si="15">(AG20+AG21+AG22+AG23+AG24)/5</f>
        <v>0.6</v>
      </c>
      <c r="AH35" s="50">
        <f t="shared" si="15"/>
        <v>0.8</v>
      </c>
      <c r="AI35" s="50">
        <f t="shared" si="15"/>
        <v>0.6</v>
      </c>
      <c r="AJ35" s="50">
        <f t="shared" si="15"/>
        <v>1</v>
      </c>
      <c r="AK35" s="50">
        <f t="shared" si="15"/>
        <v>0.8</v>
      </c>
      <c r="AL35" s="179">
        <f t="shared" si="15"/>
        <v>0.6</v>
      </c>
      <c r="AM35" s="50">
        <f t="shared" si="15"/>
        <v>0.4</v>
      </c>
      <c r="AN35" s="50">
        <f t="shared" si="15"/>
        <v>1.6</v>
      </c>
      <c r="AO35" s="179">
        <f t="shared" si="15"/>
        <v>1</v>
      </c>
      <c r="AP35" s="179">
        <f t="shared" si="15"/>
        <v>1</v>
      </c>
      <c r="AQ35" s="50">
        <f t="shared" si="15"/>
        <v>1</v>
      </c>
      <c r="AR35" s="179">
        <f t="shared" si="15"/>
        <v>0</v>
      </c>
      <c r="AS35" s="50">
        <f t="shared" si="15"/>
        <v>0.6</v>
      </c>
      <c r="AT35" s="50">
        <f t="shared" si="15"/>
        <v>0.4</v>
      </c>
      <c r="AU35" s="50">
        <f t="shared" si="15"/>
        <v>0</v>
      </c>
      <c r="AV35" s="50">
        <f t="shared" si="15"/>
        <v>11.2</v>
      </c>
      <c r="AW35" s="50"/>
      <c r="AX35" s="50">
        <f t="shared" si="15"/>
        <v>4</v>
      </c>
      <c r="AY35" s="50"/>
      <c r="AZ35" s="50"/>
      <c r="BA35" s="50">
        <f t="shared" si="15"/>
        <v>4</v>
      </c>
      <c r="BB35" s="51"/>
      <c r="BC35" s="37"/>
      <c r="BD35" s="39"/>
      <c r="BE35" s="83">
        <v>4</v>
      </c>
      <c r="BF35" s="50">
        <f>(BF21+BF22+BF23+BF24+BF25+BF26+BF20)/7</f>
        <v>3.1428571428571428</v>
      </c>
      <c r="BG35" s="50">
        <f t="shared" ref="BG35:CF35" si="16">(BG21+BG22+BG23+BG24+BG25+BG26+BG20)/7</f>
        <v>2.1428571428571428</v>
      </c>
      <c r="BH35" s="50">
        <f t="shared" si="16"/>
        <v>2</v>
      </c>
      <c r="BI35" s="50">
        <f t="shared" si="16"/>
        <v>2.2857142857142856</v>
      </c>
      <c r="BJ35" s="50">
        <f t="shared" si="16"/>
        <v>3</v>
      </c>
      <c r="BK35" s="179">
        <f t="shared" si="16"/>
        <v>0.2857142857142857</v>
      </c>
      <c r="BL35" s="50">
        <f t="shared" si="16"/>
        <v>2.2857142857142856</v>
      </c>
      <c r="BM35" s="179">
        <f t="shared" si="16"/>
        <v>1.4285714285714286</v>
      </c>
      <c r="BN35" s="50">
        <f t="shared" si="16"/>
        <v>2.4285714285714284</v>
      </c>
      <c r="BO35" s="50">
        <f t="shared" si="16"/>
        <v>1.5714285714285714</v>
      </c>
      <c r="BP35" s="50">
        <f t="shared" si="16"/>
        <v>1.4285714285714286</v>
      </c>
      <c r="BQ35" s="50">
        <f t="shared" si="16"/>
        <v>1</v>
      </c>
      <c r="BR35" s="50">
        <f t="shared" si="16"/>
        <v>1.5714285714285714</v>
      </c>
      <c r="BS35" s="50">
        <f t="shared" si="16"/>
        <v>0.7142857142857143</v>
      </c>
      <c r="BT35" s="50">
        <f t="shared" si="16"/>
        <v>1.4285714285714286</v>
      </c>
      <c r="BU35" s="50">
        <f t="shared" si="16"/>
        <v>0.7142857142857143</v>
      </c>
      <c r="BV35" s="50">
        <f t="shared" si="16"/>
        <v>1.7142857142857142</v>
      </c>
      <c r="BW35" s="50">
        <f t="shared" si="16"/>
        <v>0.42857142857142855</v>
      </c>
      <c r="BX35" s="50">
        <f t="shared" si="16"/>
        <v>0.8571428571428571</v>
      </c>
      <c r="BY35" s="50">
        <f t="shared" si="16"/>
        <v>0.5714285714285714</v>
      </c>
      <c r="BZ35" s="50">
        <f t="shared" si="16"/>
        <v>1</v>
      </c>
      <c r="CA35" s="50">
        <f t="shared" si="16"/>
        <v>32</v>
      </c>
      <c r="CB35" s="50">
        <f t="shared" si="16"/>
        <v>4</v>
      </c>
      <c r="CC35" s="50"/>
      <c r="CD35" s="50"/>
      <c r="CE35" s="50"/>
      <c r="CF35" s="50">
        <f t="shared" si="16"/>
        <v>4.1428571428571432</v>
      </c>
      <c r="CG35" s="51"/>
      <c r="CJ35" s="83">
        <v>4</v>
      </c>
      <c r="CK35" s="50">
        <f>(CK24+CK23+CK22)/3</f>
        <v>2</v>
      </c>
      <c r="CL35" s="50">
        <f t="shared" ref="CL35:CX35" si="17">(CL24+CL23+CL22)/3</f>
        <v>1</v>
      </c>
      <c r="CM35" s="50">
        <f t="shared" si="17"/>
        <v>2.3333333333333335</v>
      </c>
      <c r="CN35" s="50">
        <f t="shared" si="17"/>
        <v>2.3333333333333335</v>
      </c>
      <c r="CO35" s="179">
        <f t="shared" si="17"/>
        <v>0.66666666666666663</v>
      </c>
      <c r="CP35" s="50">
        <f t="shared" si="17"/>
        <v>0.33333333333333331</v>
      </c>
      <c r="CQ35" s="179">
        <f t="shared" si="17"/>
        <v>0.33333333333333331</v>
      </c>
      <c r="CR35" s="50">
        <f t="shared" si="17"/>
        <v>0.66666666666666663</v>
      </c>
      <c r="CS35" s="50">
        <f t="shared" si="17"/>
        <v>9.6666666666666661</v>
      </c>
      <c r="CT35" s="50">
        <f t="shared" si="17"/>
        <v>4</v>
      </c>
      <c r="CU35" s="50"/>
      <c r="CV35" s="50"/>
      <c r="CW35" s="50"/>
      <c r="CX35" s="50">
        <f t="shared" si="17"/>
        <v>4.666666666666667</v>
      </c>
      <c r="CY35" s="51"/>
    </row>
    <row r="36" spans="1:103" x14ac:dyDescent="0.25">
      <c r="B36" s="83">
        <v>3</v>
      </c>
      <c r="C36" s="50">
        <f>(C9+C10+C11+C12+C13+C8+C16+C15+C14+C17+C18+C19)/12</f>
        <v>1</v>
      </c>
      <c r="D36" s="50">
        <f t="shared" ref="D36:AB36" si="18">(D9+D10+D11+D12+D13+D8+D16+D15+D14+D17+D18+D19)/12</f>
        <v>0.83333333333333337</v>
      </c>
      <c r="E36" s="50">
        <f t="shared" si="18"/>
        <v>0.5</v>
      </c>
      <c r="F36" s="50">
        <f t="shared" si="18"/>
        <v>0.33333333333333331</v>
      </c>
      <c r="G36" s="50">
        <f t="shared" si="18"/>
        <v>0.25</v>
      </c>
      <c r="H36" s="50">
        <f t="shared" si="18"/>
        <v>1.6666666666666667</v>
      </c>
      <c r="I36" s="50">
        <f t="shared" si="18"/>
        <v>0.16666666666666666</v>
      </c>
      <c r="J36" s="50">
        <f t="shared" si="18"/>
        <v>0.41666666666666669</v>
      </c>
      <c r="K36" s="179">
        <f t="shared" si="18"/>
        <v>0.41666666666666669</v>
      </c>
      <c r="L36" s="50">
        <f t="shared" si="18"/>
        <v>0.5</v>
      </c>
      <c r="M36" s="50">
        <f t="shared" si="18"/>
        <v>1.25</v>
      </c>
      <c r="N36" s="50">
        <f t="shared" si="18"/>
        <v>0.33333333333333331</v>
      </c>
      <c r="O36" s="50">
        <f t="shared" si="18"/>
        <v>0.25</v>
      </c>
      <c r="P36" s="50">
        <f t="shared" si="18"/>
        <v>1.0833333333333333</v>
      </c>
      <c r="Q36" s="50">
        <f t="shared" si="18"/>
        <v>0.5</v>
      </c>
      <c r="R36" s="50">
        <f t="shared" si="18"/>
        <v>0.83333333333333337</v>
      </c>
      <c r="S36" s="50">
        <f t="shared" si="18"/>
        <v>1.4166666666666667</v>
      </c>
      <c r="T36" s="179">
        <f t="shared" si="18"/>
        <v>0.91666666666666663</v>
      </c>
      <c r="U36" s="179">
        <f t="shared" si="18"/>
        <v>0.83333333333333337</v>
      </c>
      <c r="V36" s="50">
        <f t="shared" si="18"/>
        <v>0.75</v>
      </c>
      <c r="W36" s="50">
        <f t="shared" si="18"/>
        <v>14.25</v>
      </c>
      <c r="X36" s="50">
        <f t="shared" si="18"/>
        <v>3</v>
      </c>
      <c r="Y36" s="50"/>
      <c r="Z36" s="50"/>
      <c r="AA36" s="50"/>
      <c r="AB36" s="50">
        <f t="shared" si="18"/>
        <v>3.3333333333333335</v>
      </c>
      <c r="AC36" s="51"/>
      <c r="AD36" s="41"/>
      <c r="AE36" s="83">
        <v>3</v>
      </c>
      <c r="AF36" s="50">
        <f>(AF13+AF14+AF15+AF16+AF17+AF18+AF19)/7</f>
        <v>0.2857142857142857</v>
      </c>
      <c r="AG36" s="179">
        <f t="shared" ref="AG36:BA36" si="19">(AG13+AG14+AG15+AG16+AG17+AG18+AG19)/7</f>
        <v>0.7142857142857143</v>
      </c>
      <c r="AH36" s="50">
        <f t="shared" si="19"/>
        <v>0.7142857142857143</v>
      </c>
      <c r="AI36" s="50">
        <f t="shared" si="19"/>
        <v>0.14285714285714285</v>
      </c>
      <c r="AJ36" s="50">
        <f t="shared" si="19"/>
        <v>1</v>
      </c>
      <c r="AK36" s="50">
        <f t="shared" si="19"/>
        <v>0.5714285714285714</v>
      </c>
      <c r="AL36" s="50">
        <f t="shared" si="19"/>
        <v>0</v>
      </c>
      <c r="AM36" s="50">
        <f t="shared" si="19"/>
        <v>0.2857142857142857</v>
      </c>
      <c r="AN36" s="50">
        <f t="shared" si="19"/>
        <v>1.4285714285714286</v>
      </c>
      <c r="AO36" s="179">
        <f t="shared" si="19"/>
        <v>1.1428571428571428</v>
      </c>
      <c r="AP36" s="50">
        <f t="shared" si="19"/>
        <v>0.8571428571428571</v>
      </c>
      <c r="AQ36" s="50">
        <f t="shared" si="19"/>
        <v>1</v>
      </c>
      <c r="AR36" s="179">
        <f t="shared" si="19"/>
        <v>0.14285714285714285</v>
      </c>
      <c r="AS36" s="50">
        <f t="shared" si="19"/>
        <v>0.2857142857142857</v>
      </c>
      <c r="AT36" s="50">
        <f t="shared" si="19"/>
        <v>0</v>
      </c>
      <c r="AU36" s="50">
        <f t="shared" si="19"/>
        <v>0</v>
      </c>
      <c r="AV36" s="50">
        <f t="shared" si="19"/>
        <v>8.5714285714285712</v>
      </c>
      <c r="AW36" s="50"/>
      <c r="AX36" s="50">
        <f t="shared" si="19"/>
        <v>3</v>
      </c>
      <c r="AY36" s="50"/>
      <c r="AZ36" s="50"/>
      <c r="BA36" s="50">
        <f t="shared" si="19"/>
        <v>3.7142857142857144</v>
      </c>
      <c r="BB36" s="51"/>
      <c r="BC36" s="37"/>
      <c r="BD36" s="39"/>
      <c r="BE36" s="83">
        <v>3</v>
      </c>
      <c r="BF36" s="50">
        <f>(BF19+BF11+BF12+BF13+BF18+BF14+BF15+BF16+BF17)/9</f>
        <v>2.6666666666666665</v>
      </c>
      <c r="BG36" s="50">
        <f t="shared" ref="BG36:CF36" si="20">(BG19+BG11+BG12+BG13+BG18+BG14+BG15+BG16+BG17)/9</f>
        <v>1.6666666666666667</v>
      </c>
      <c r="BH36" s="50">
        <f t="shared" si="20"/>
        <v>1.8888888888888888</v>
      </c>
      <c r="BI36" s="50">
        <f t="shared" si="20"/>
        <v>1.8888888888888888</v>
      </c>
      <c r="BJ36" s="50">
        <f t="shared" si="20"/>
        <v>2.2222222222222223</v>
      </c>
      <c r="BK36" s="179">
        <f t="shared" si="20"/>
        <v>1</v>
      </c>
      <c r="BL36" s="50">
        <f t="shared" si="20"/>
        <v>1</v>
      </c>
      <c r="BM36" s="179">
        <f t="shared" si="20"/>
        <v>1.5555555555555556</v>
      </c>
      <c r="BN36" s="50">
        <f t="shared" si="20"/>
        <v>2.3333333333333335</v>
      </c>
      <c r="BO36" s="50">
        <f t="shared" si="20"/>
        <v>0.77777777777777779</v>
      </c>
      <c r="BP36" s="50">
        <f t="shared" si="20"/>
        <v>0.33333333333333331</v>
      </c>
      <c r="BQ36" s="50">
        <f t="shared" si="20"/>
        <v>0.22222222222222221</v>
      </c>
      <c r="BR36" s="179">
        <f t="shared" si="20"/>
        <v>0.1111111111111111</v>
      </c>
      <c r="BS36" s="50">
        <f t="shared" si="20"/>
        <v>0.1111111111111111</v>
      </c>
      <c r="BT36" s="50">
        <f t="shared" si="20"/>
        <v>0.22222222222222221</v>
      </c>
      <c r="BU36" s="50">
        <f t="shared" si="20"/>
        <v>0.1111111111111111</v>
      </c>
      <c r="BV36" s="50">
        <f t="shared" si="20"/>
        <v>0.88888888888888884</v>
      </c>
      <c r="BW36" s="50">
        <f t="shared" si="20"/>
        <v>0.22222222222222221</v>
      </c>
      <c r="BX36" s="50">
        <f t="shared" si="20"/>
        <v>0.44444444444444442</v>
      </c>
      <c r="BY36" s="50">
        <f t="shared" si="20"/>
        <v>0.33333333333333331</v>
      </c>
      <c r="BZ36" s="50">
        <f t="shared" si="20"/>
        <v>0.88888888888888884</v>
      </c>
      <c r="CA36" s="50">
        <f t="shared" si="20"/>
        <v>20.888888888888889</v>
      </c>
      <c r="CB36" s="50">
        <f t="shared" si="20"/>
        <v>3</v>
      </c>
      <c r="CC36" s="50"/>
      <c r="CD36" s="50"/>
      <c r="CE36" s="50"/>
      <c r="CF36" s="50">
        <f t="shared" si="20"/>
        <v>3.7777777777777777</v>
      </c>
      <c r="CG36" s="51"/>
      <c r="CJ36" s="83">
        <v>3</v>
      </c>
      <c r="CK36" s="50">
        <f>(CK17+CK14+CK21+CK20+CK13+CK16+CK15+CK18+CK19)/9</f>
        <v>1.5555555555555556</v>
      </c>
      <c r="CL36" s="50">
        <f t="shared" ref="CL36:CX36" si="21">(CL17+CL14+CL21+CL20+CL13+CL16+CL15+CL18+CL19)/9</f>
        <v>0.66666666666666663</v>
      </c>
      <c r="CM36" s="50">
        <f t="shared" si="21"/>
        <v>0.44444444444444442</v>
      </c>
      <c r="CN36" s="50">
        <f t="shared" si="21"/>
        <v>0.77777777777777779</v>
      </c>
      <c r="CO36" s="50">
        <f t="shared" si="21"/>
        <v>0.44444444444444442</v>
      </c>
      <c r="CP36" s="50">
        <f t="shared" si="21"/>
        <v>0.1111111111111111</v>
      </c>
      <c r="CQ36" s="179">
        <f t="shared" si="21"/>
        <v>0.88888888888888884</v>
      </c>
      <c r="CR36" s="50">
        <f t="shared" si="21"/>
        <v>0.55555555555555558</v>
      </c>
      <c r="CS36" s="50">
        <f t="shared" si="21"/>
        <v>5.4444444444444446</v>
      </c>
      <c r="CT36" s="50">
        <f t="shared" si="21"/>
        <v>3</v>
      </c>
      <c r="CU36" s="50"/>
      <c r="CV36" s="50"/>
      <c r="CW36" s="50"/>
      <c r="CX36" s="50">
        <f t="shared" si="21"/>
        <v>3.7777777777777777</v>
      </c>
      <c r="CY36" s="51"/>
    </row>
    <row r="37" spans="1:103" x14ac:dyDescent="0.25">
      <c r="B37" s="109">
        <v>2</v>
      </c>
      <c r="C37" s="50">
        <f>(C4+C5+C6+C7)/4</f>
        <v>1</v>
      </c>
      <c r="D37" s="50">
        <f t="shared" ref="D37:AB37" si="22">(D4+D5+D6+D7)/4</f>
        <v>0.5</v>
      </c>
      <c r="E37" s="50">
        <f t="shared" si="22"/>
        <v>0.5</v>
      </c>
      <c r="F37" s="50">
        <f t="shared" si="22"/>
        <v>0</v>
      </c>
      <c r="G37" s="50">
        <f t="shared" si="22"/>
        <v>0</v>
      </c>
      <c r="H37" s="50">
        <f t="shared" si="22"/>
        <v>1</v>
      </c>
      <c r="I37" s="50">
        <f t="shared" si="22"/>
        <v>0</v>
      </c>
      <c r="J37" s="50">
        <f t="shared" si="22"/>
        <v>0.25</v>
      </c>
      <c r="K37" s="179">
        <f t="shared" si="22"/>
        <v>0.5</v>
      </c>
      <c r="L37" s="50">
        <f t="shared" si="22"/>
        <v>0.25</v>
      </c>
      <c r="M37" s="50">
        <f t="shared" si="22"/>
        <v>1.25</v>
      </c>
      <c r="N37" s="50">
        <f t="shared" si="22"/>
        <v>0</v>
      </c>
      <c r="O37" s="50">
        <f t="shared" si="22"/>
        <v>0.25</v>
      </c>
      <c r="P37" s="50">
        <f t="shared" si="22"/>
        <v>0.75</v>
      </c>
      <c r="Q37" s="50">
        <f t="shared" si="22"/>
        <v>0</v>
      </c>
      <c r="R37" s="50">
        <f t="shared" si="22"/>
        <v>0</v>
      </c>
      <c r="S37" s="50">
        <f t="shared" si="22"/>
        <v>1</v>
      </c>
      <c r="T37" s="179">
        <f t="shared" si="22"/>
        <v>1</v>
      </c>
      <c r="U37" s="179">
        <f t="shared" si="22"/>
        <v>1</v>
      </c>
      <c r="V37" s="50">
        <f t="shared" si="22"/>
        <v>0.5</v>
      </c>
      <c r="W37" s="50">
        <f t="shared" si="22"/>
        <v>9.75</v>
      </c>
      <c r="X37" s="50">
        <f t="shared" si="22"/>
        <v>2</v>
      </c>
      <c r="Y37" s="50"/>
      <c r="Z37" s="50"/>
      <c r="AA37" s="50"/>
      <c r="AB37" s="50">
        <f t="shared" si="22"/>
        <v>3.25</v>
      </c>
      <c r="AC37" s="51"/>
      <c r="AD37" s="41"/>
      <c r="AE37" s="116">
        <v>2</v>
      </c>
      <c r="AF37" s="50">
        <f>(AF4+AF8+AF7+AF6+AF9+AF10+AF11+AF12)/9</f>
        <v>0.1111111111111111</v>
      </c>
      <c r="AG37" s="50">
        <f t="shared" ref="AG37:BA37" si="23">(AG4+AG8+AG7+AG6+AG9+AG10+AG11+AG12)/9</f>
        <v>0.22222222222222221</v>
      </c>
      <c r="AH37" s="50">
        <f t="shared" si="23"/>
        <v>0.22222222222222221</v>
      </c>
      <c r="AI37" s="50">
        <f t="shared" si="23"/>
        <v>0</v>
      </c>
      <c r="AJ37" s="50">
        <f t="shared" si="23"/>
        <v>0.1111111111111111</v>
      </c>
      <c r="AK37" s="50">
        <f t="shared" si="23"/>
        <v>0.22222222222222221</v>
      </c>
      <c r="AL37" s="50">
        <f t="shared" si="23"/>
        <v>0</v>
      </c>
      <c r="AM37" s="50">
        <f t="shared" si="23"/>
        <v>0.1111111111111111</v>
      </c>
      <c r="AN37" s="50">
        <f t="shared" si="23"/>
        <v>0.33333333333333331</v>
      </c>
      <c r="AO37" s="50">
        <f t="shared" si="23"/>
        <v>0.1111111111111111</v>
      </c>
      <c r="AP37" s="50">
        <f t="shared" si="23"/>
        <v>0.55555555555555558</v>
      </c>
      <c r="AQ37" s="50">
        <f t="shared" si="23"/>
        <v>0.33333333333333331</v>
      </c>
      <c r="AR37" s="50">
        <f t="shared" si="23"/>
        <v>0</v>
      </c>
      <c r="AS37" s="50">
        <f t="shared" si="23"/>
        <v>0</v>
      </c>
      <c r="AT37" s="50">
        <f t="shared" si="23"/>
        <v>0</v>
      </c>
      <c r="AU37" s="50">
        <f t="shared" si="23"/>
        <v>0</v>
      </c>
      <c r="AV37" s="50">
        <f t="shared" si="23"/>
        <v>2.3333333333333335</v>
      </c>
      <c r="AW37" s="50"/>
      <c r="AX37" s="50">
        <f t="shared" si="23"/>
        <v>1.7777777777777777</v>
      </c>
      <c r="AY37" s="50"/>
      <c r="AZ37" s="50"/>
      <c r="BA37" s="50">
        <f t="shared" si="23"/>
        <v>2.7777777777777777</v>
      </c>
      <c r="BB37" s="51"/>
      <c r="BC37" s="37"/>
      <c r="BD37" s="39"/>
      <c r="BE37" s="116">
        <v>2</v>
      </c>
      <c r="BF37" s="50">
        <f>(BF4+BF5+BF7+BF6+BF8+BF9+BF10)/7</f>
        <v>1.7142857142857142</v>
      </c>
      <c r="BG37" s="50">
        <f t="shared" ref="BG37:CF37" si="24">(BG4+BG5+BG7+BG6+BG8+BG9+BG10)/7</f>
        <v>0.8571428571428571</v>
      </c>
      <c r="BH37" s="50">
        <f t="shared" si="24"/>
        <v>1</v>
      </c>
      <c r="BI37" s="50">
        <f t="shared" si="24"/>
        <v>1.1428571428571428</v>
      </c>
      <c r="BJ37" s="50">
        <f t="shared" si="24"/>
        <v>1.8571428571428572</v>
      </c>
      <c r="BK37" s="50">
        <f t="shared" si="24"/>
        <v>0</v>
      </c>
      <c r="BL37" s="50">
        <f t="shared" si="24"/>
        <v>0.42857142857142855</v>
      </c>
      <c r="BM37" s="50">
        <f t="shared" si="24"/>
        <v>0.8571428571428571</v>
      </c>
      <c r="BN37" s="50">
        <f t="shared" si="24"/>
        <v>1.5714285714285714</v>
      </c>
      <c r="BO37" s="50">
        <f t="shared" si="24"/>
        <v>0.5714285714285714</v>
      </c>
      <c r="BP37" s="50">
        <f t="shared" si="24"/>
        <v>0.14285714285714285</v>
      </c>
      <c r="BQ37" s="50">
        <f t="shared" si="24"/>
        <v>0.14285714285714285</v>
      </c>
      <c r="BR37" s="179">
        <f t="shared" si="24"/>
        <v>0.5714285714285714</v>
      </c>
      <c r="BS37" s="50">
        <f t="shared" si="24"/>
        <v>0</v>
      </c>
      <c r="BT37" s="50">
        <f t="shared" si="24"/>
        <v>0</v>
      </c>
      <c r="BU37" s="50">
        <f t="shared" si="24"/>
        <v>0</v>
      </c>
      <c r="BV37" s="50">
        <f t="shared" si="24"/>
        <v>0.7142857142857143</v>
      </c>
      <c r="BW37" s="50">
        <f t="shared" si="24"/>
        <v>0</v>
      </c>
      <c r="BX37" s="50">
        <f t="shared" si="24"/>
        <v>0</v>
      </c>
      <c r="BY37" s="50">
        <f t="shared" si="24"/>
        <v>0.42857142857142855</v>
      </c>
      <c r="BZ37" s="50">
        <f t="shared" si="24"/>
        <v>1</v>
      </c>
      <c r="CA37" s="50">
        <f t="shared" si="24"/>
        <v>13</v>
      </c>
      <c r="CB37" s="50">
        <f t="shared" si="24"/>
        <v>2</v>
      </c>
      <c r="CC37" s="50"/>
      <c r="CD37" s="50"/>
      <c r="CE37" s="50"/>
      <c r="CF37" s="50">
        <f t="shared" si="24"/>
        <v>3.1428571428571428</v>
      </c>
      <c r="CG37" s="51"/>
      <c r="CJ37" s="592">
        <v>2</v>
      </c>
      <c r="CK37" s="50">
        <f>(CK4+CK5+CK6+CK7+CK8+CK9+CK10+CK11+CK12)/9</f>
        <v>0.44444444444444442</v>
      </c>
      <c r="CL37" s="50">
        <f t="shared" ref="CL37:CX37" si="25">(CL4+CL5+CL6+CL7+CL8+CL9+CL10+CL11+CL12)/9</f>
        <v>0.33333333333333331</v>
      </c>
      <c r="CM37" s="50">
        <f t="shared" si="25"/>
        <v>0.22222222222222221</v>
      </c>
      <c r="CN37" s="50">
        <f t="shared" si="25"/>
        <v>0.33333333333333331</v>
      </c>
      <c r="CO37" s="50">
        <f t="shared" si="25"/>
        <v>0</v>
      </c>
      <c r="CP37" s="50">
        <f t="shared" si="25"/>
        <v>0.1111111111111111</v>
      </c>
      <c r="CQ37" s="50">
        <f t="shared" si="25"/>
        <v>0.22222222222222221</v>
      </c>
      <c r="CR37" s="50">
        <f t="shared" si="25"/>
        <v>0.33333333333333331</v>
      </c>
      <c r="CS37" s="50">
        <f t="shared" si="25"/>
        <v>2</v>
      </c>
      <c r="CT37" s="50">
        <f t="shared" si="25"/>
        <v>2</v>
      </c>
      <c r="CU37" s="50"/>
      <c r="CV37" s="50"/>
      <c r="CW37" s="50"/>
      <c r="CX37" s="50">
        <f t="shared" si="25"/>
        <v>3.7777777777777777</v>
      </c>
      <c r="CY37" s="51"/>
    </row>
    <row r="38" spans="1:103" ht="15.75" thickBot="1" x14ac:dyDescent="0.3">
      <c r="B38" s="39" t="s">
        <v>143</v>
      </c>
      <c r="C38" s="50">
        <f>MEDIAN(C34:C37)</f>
        <v>1</v>
      </c>
      <c r="D38" s="50">
        <f t="shared" ref="D38:AB38" si="26">MEDIAN(D34:D37)</f>
        <v>1.1309523809523809</v>
      </c>
      <c r="E38" s="50">
        <f t="shared" si="26"/>
        <v>0.8214285714285714</v>
      </c>
      <c r="F38" s="50">
        <f t="shared" si="26"/>
        <v>0.16666666666666666</v>
      </c>
      <c r="G38" s="50">
        <f t="shared" si="26"/>
        <v>0.125</v>
      </c>
      <c r="H38" s="50">
        <f t="shared" si="26"/>
        <v>1.7619047619047619</v>
      </c>
      <c r="I38" s="50">
        <f t="shared" si="26"/>
        <v>0.29761904761904756</v>
      </c>
      <c r="J38" s="50">
        <f t="shared" si="26"/>
        <v>0.56547619047619047</v>
      </c>
      <c r="K38" s="50">
        <f t="shared" si="26"/>
        <v>0.60714285714285721</v>
      </c>
      <c r="L38" s="50">
        <f t="shared" si="26"/>
        <v>0.60714285714285721</v>
      </c>
      <c r="M38" s="50">
        <f t="shared" si="26"/>
        <v>1.4821428571428572</v>
      </c>
      <c r="N38" s="50">
        <f t="shared" si="26"/>
        <v>0.59523809523809512</v>
      </c>
      <c r="O38" s="50">
        <f t="shared" si="26"/>
        <v>0.5535714285714286</v>
      </c>
      <c r="P38" s="50">
        <f t="shared" si="26"/>
        <v>1.2559523809523809</v>
      </c>
      <c r="Q38" s="50">
        <f t="shared" si="26"/>
        <v>0.75</v>
      </c>
      <c r="R38" s="50">
        <f t="shared" si="26"/>
        <v>0.91666666666666674</v>
      </c>
      <c r="S38" s="50">
        <f t="shared" si="26"/>
        <v>1.7083333333333335</v>
      </c>
      <c r="T38" s="50">
        <f t="shared" si="26"/>
        <v>1</v>
      </c>
      <c r="U38" s="50">
        <f t="shared" si="26"/>
        <v>1</v>
      </c>
      <c r="V38" s="50">
        <f t="shared" si="26"/>
        <v>0.8035714285714286</v>
      </c>
      <c r="W38" s="50">
        <f t="shared" si="26"/>
        <v>17.696428571428569</v>
      </c>
      <c r="X38" s="50">
        <f t="shared" si="26"/>
        <v>3.5</v>
      </c>
      <c r="Y38" s="50"/>
      <c r="Z38" s="50"/>
      <c r="AA38" s="50"/>
      <c r="AB38" s="50">
        <f t="shared" si="26"/>
        <v>3.5952380952380953</v>
      </c>
      <c r="AC38" s="53"/>
      <c r="AD38" s="41"/>
      <c r="AE38" s="39" t="s">
        <v>143</v>
      </c>
      <c r="AF38" s="50">
        <f>MEDIAN(AF34:AF37)</f>
        <v>0.54285714285714293</v>
      </c>
      <c r="AG38" s="50">
        <f t="shared" ref="AG38:BA38" si="27">MEDIAN(AG34:AG37)</f>
        <v>0.55000000000000004</v>
      </c>
      <c r="AH38" s="50">
        <f t="shared" si="27"/>
        <v>0.75714285714285712</v>
      </c>
      <c r="AI38" s="50">
        <f t="shared" si="27"/>
        <v>0.37142857142857144</v>
      </c>
      <c r="AJ38" s="50">
        <f t="shared" si="27"/>
        <v>1</v>
      </c>
      <c r="AK38" s="50">
        <f t="shared" si="27"/>
        <v>0.68571428571428572</v>
      </c>
      <c r="AL38" s="50">
        <f t="shared" si="27"/>
        <v>0.25</v>
      </c>
      <c r="AM38" s="50">
        <f t="shared" si="27"/>
        <v>0.34285714285714286</v>
      </c>
      <c r="AN38" s="50">
        <f t="shared" si="27"/>
        <v>1.5142857142857142</v>
      </c>
      <c r="AO38" s="50">
        <f t="shared" si="27"/>
        <v>1.0714285714285714</v>
      </c>
      <c r="AP38" s="50">
        <f t="shared" si="27"/>
        <v>0.70634920634920628</v>
      </c>
      <c r="AQ38" s="50">
        <f t="shared" si="27"/>
        <v>1</v>
      </c>
      <c r="AR38" s="50">
        <f t="shared" si="27"/>
        <v>7.1428571428571425E-2</v>
      </c>
      <c r="AS38" s="50">
        <f t="shared" si="27"/>
        <v>0.39285714285714285</v>
      </c>
      <c r="AT38" s="50">
        <f t="shared" si="27"/>
        <v>0.2</v>
      </c>
      <c r="AU38" s="50">
        <f t="shared" si="27"/>
        <v>0</v>
      </c>
      <c r="AV38" s="50">
        <f t="shared" si="27"/>
        <v>9.8857142857142861</v>
      </c>
      <c r="AW38" s="50"/>
      <c r="AX38" s="50">
        <f t="shared" si="27"/>
        <v>3.5</v>
      </c>
      <c r="AY38" s="50"/>
      <c r="AZ38" s="50"/>
      <c r="BA38" s="50">
        <f t="shared" si="27"/>
        <v>3.8571428571428572</v>
      </c>
      <c r="BB38" s="53"/>
      <c r="BC38" s="37"/>
      <c r="BD38" s="39"/>
      <c r="BE38" s="39" t="s">
        <v>143</v>
      </c>
      <c r="BF38" s="50">
        <f>MEDIAN(BF34:BF37)</f>
        <v>2.6666666666666665</v>
      </c>
      <c r="BG38" s="50">
        <f t="shared" ref="BG38:CF38" si="28">MEDIAN(BG34:BG37)</f>
        <v>1.6666666666666667</v>
      </c>
      <c r="BH38" s="50">
        <f t="shared" si="28"/>
        <v>1.8888888888888888</v>
      </c>
      <c r="BI38" s="50">
        <f t="shared" si="28"/>
        <v>1.8888888888888888</v>
      </c>
      <c r="BJ38" s="50">
        <f t="shared" si="28"/>
        <v>2.2222222222222223</v>
      </c>
      <c r="BK38" s="50">
        <f t="shared" si="28"/>
        <v>0.2857142857142857</v>
      </c>
      <c r="BL38" s="50">
        <f t="shared" si="28"/>
        <v>1</v>
      </c>
      <c r="BM38" s="50">
        <f t="shared" si="28"/>
        <v>1.4285714285714286</v>
      </c>
      <c r="BN38" s="50">
        <f t="shared" si="28"/>
        <v>2.3333333333333335</v>
      </c>
      <c r="BO38" s="50">
        <f t="shared" si="28"/>
        <v>0.77777777777777779</v>
      </c>
      <c r="BP38" s="50">
        <f t="shared" si="28"/>
        <v>0.33333333333333331</v>
      </c>
      <c r="BQ38" s="50">
        <f t="shared" si="28"/>
        <v>0.22222222222222221</v>
      </c>
      <c r="BR38" s="50">
        <f t="shared" si="28"/>
        <v>0.5714285714285714</v>
      </c>
      <c r="BS38" s="50">
        <f t="shared" si="28"/>
        <v>0.1111111111111111</v>
      </c>
      <c r="BT38" s="50">
        <f t="shared" si="28"/>
        <v>0.22222222222222221</v>
      </c>
      <c r="BU38" s="50">
        <f t="shared" si="28"/>
        <v>0.1111111111111111</v>
      </c>
      <c r="BV38" s="50">
        <f t="shared" si="28"/>
        <v>0.88888888888888884</v>
      </c>
      <c r="BW38" s="50">
        <f t="shared" si="28"/>
        <v>0.22222222222222221</v>
      </c>
      <c r="BX38" s="50">
        <f t="shared" si="28"/>
        <v>0.44444444444444442</v>
      </c>
      <c r="BY38" s="50">
        <f t="shared" si="28"/>
        <v>0.42857142857142855</v>
      </c>
      <c r="BZ38" s="50">
        <f t="shared" si="28"/>
        <v>1</v>
      </c>
      <c r="CA38" s="50">
        <f t="shared" si="28"/>
        <v>20.888888888888889</v>
      </c>
      <c r="CB38" s="50">
        <f t="shared" si="28"/>
        <v>3</v>
      </c>
      <c r="CC38" s="50"/>
      <c r="CD38" s="50"/>
      <c r="CE38" s="50"/>
      <c r="CF38" s="50">
        <f t="shared" si="28"/>
        <v>3.7777777777777777</v>
      </c>
      <c r="CG38" s="53"/>
      <c r="CJ38" s="39" t="s">
        <v>143</v>
      </c>
      <c r="CK38" s="50">
        <f>MEDIAN(CK34:CK37)</f>
        <v>1.7777777777777777</v>
      </c>
      <c r="CL38" s="50">
        <f t="shared" ref="CL38:CX38" si="29">MEDIAN(CL34:CL37)</f>
        <v>0.83333333333333326</v>
      </c>
      <c r="CM38" s="50">
        <f t="shared" si="29"/>
        <v>1.3888888888888888</v>
      </c>
      <c r="CN38" s="50">
        <f t="shared" si="29"/>
        <v>1.5555555555555558</v>
      </c>
      <c r="CO38" s="50">
        <f t="shared" si="29"/>
        <v>0.47222222222222221</v>
      </c>
      <c r="CP38" s="50">
        <f t="shared" si="29"/>
        <v>0.22222222222222221</v>
      </c>
      <c r="CQ38" s="50">
        <f t="shared" si="29"/>
        <v>0.61111111111111116</v>
      </c>
      <c r="CR38" s="50">
        <f t="shared" si="29"/>
        <v>0.61111111111111116</v>
      </c>
      <c r="CS38" s="50">
        <f t="shared" si="29"/>
        <v>7.5555555555555554</v>
      </c>
      <c r="CT38" s="50">
        <f t="shared" si="29"/>
        <v>3.5</v>
      </c>
      <c r="CU38" s="50"/>
      <c r="CV38" s="50"/>
      <c r="CW38" s="50"/>
      <c r="CX38" s="50">
        <f t="shared" si="29"/>
        <v>4.1388888888888893</v>
      </c>
      <c r="CY38" s="53"/>
    </row>
    <row r="55" spans="1:70" x14ac:dyDescent="0.25">
      <c r="A55" s="180"/>
      <c r="B55" s="180"/>
    </row>
    <row r="56" spans="1:70" x14ac:dyDescent="0.25">
      <c r="A56" s="180"/>
      <c r="B56" s="180"/>
      <c r="C56" s="885" t="s">
        <v>348</v>
      </c>
      <c r="D56" s="885"/>
      <c r="E56" s="885"/>
      <c r="F56" s="885"/>
      <c r="G56" s="885"/>
      <c r="H56" s="885"/>
      <c r="I56" s="885"/>
      <c r="J56" s="885"/>
      <c r="K56" s="885"/>
      <c r="L56" s="885"/>
      <c r="M56" s="885"/>
      <c r="N56" s="885"/>
      <c r="O56" s="885"/>
      <c r="P56" s="885"/>
      <c r="Q56" s="885"/>
      <c r="R56" s="885"/>
      <c r="S56" s="885"/>
      <c r="T56" s="885"/>
      <c r="U56" s="885"/>
      <c r="V56" s="885"/>
      <c r="W56" s="885"/>
      <c r="X56" s="180"/>
      <c r="Y56" s="180"/>
      <c r="Z56" s="180"/>
      <c r="AA56" s="180"/>
      <c r="AB56" s="180"/>
      <c r="AC56" s="180"/>
      <c r="AD56" s="180"/>
      <c r="AE56" s="884" t="s">
        <v>333</v>
      </c>
      <c r="AF56" s="884"/>
      <c r="AG56" s="884"/>
      <c r="AH56" s="884"/>
      <c r="AI56" s="884"/>
      <c r="AJ56" s="884"/>
      <c r="AK56" s="884"/>
      <c r="AL56" s="884"/>
      <c r="AM56" s="884"/>
      <c r="AN56" s="884"/>
      <c r="AO56" s="884"/>
      <c r="AP56" s="884"/>
      <c r="AQ56" s="884"/>
      <c r="AR56" s="884"/>
      <c r="AS56" s="531"/>
      <c r="AT56" s="180"/>
      <c r="AU56" s="180"/>
    </row>
    <row r="57" spans="1:70" x14ac:dyDescent="0.25">
      <c r="A57" s="180"/>
      <c r="B57" s="180"/>
      <c r="C57" s="885" t="s">
        <v>349</v>
      </c>
      <c r="D57" s="885"/>
      <c r="E57" s="885"/>
      <c r="F57" s="885"/>
      <c r="G57" s="885"/>
      <c r="H57" s="885"/>
      <c r="I57" s="885"/>
      <c r="J57" s="885"/>
      <c r="K57" s="885"/>
      <c r="L57" s="885"/>
      <c r="M57" s="885"/>
      <c r="N57" s="885"/>
      <c r="O57" s="885"/>
      <c r="P57" s="885"/>
      <c r="Q57" s="885"/>
      <c r="R57" s="885"/>
      <c r="S57" s="885"/>
      <c r="T57" s="885"/>
      <c r="U57" s="885"/>
      <c r="V57" s="885"/>
      <c r="W57" s="885"/>
      <c r="X57" s="180"/>
      <c r="Y57" s="180"/>
      <c r="Z57" s="180"/>
      <c r="AA57" s="180"/>
      <c r="AB57" s="180"/>
      <c r="AC57" s="180"/>
      <c r="AD57" s="180"/>
      <c r="AE57" s="884" t="s">
        <v>334</v>
      </c>
      <c r="AF57" s="884"/>
      <c r="AG57" s="884"/>
      <c r="AH57" s="884"/>
      <c r="AI57" s="884"/>
      <c r="AJ57" s="884"/>
      <c r="AK57" s="884"/>
      <c r="AL57" s="884"/>
      <c r="AM57" s="884"/>
      <c r="AN57" s="884"/>
      <c r="AO57" s="884"/>
      <c r="AP57" s="884"/>
      <c r="AQ57" s="884"/>
      <c r="AR57" s="884"/>
      <c r="AS57" s="531"/>
      <c r="AT57" s="180"/>
      <c r="AU57" s="180"/>
      <c r="BF57" s="884" t="s">
        <v>363</v>
      </c>
      <c r="BG57" s="884"/>
      <c r="BH57" s="884"/>
      <c r="BI57" s="884"/>
      <c r="BJ57" s="884"/>
      <c r="BK57" s="884"/>
      <c r="BL57" s="884"/>
      <c r="BM57" s="884"/>
      <c r="BN57" s="884"/>
      <c r="BO57" s="884"/>
      <c r="BP57" s="884"/>
      <c r="BQ57" s="884"/>
      <c r="BR57" s="884"/>
    </row>
    <row r="58" spans="1:70" x14ac:dyDescent="0.25">
      <c r="A58" s="180"/>
      <c r="B58" s="180"/>
      <c r="C58" s="885" t="s">
        <v>350</v>
      </c>
      <c r="D58" s="885"/>
      <c r="E58" s="885"/>
      <c r="F58" s="885"/>
      <c r="G58" s="885"/>
      <c r="H58" s="885"/>
      <c r="I58" s="885"/>
      <c r="J58" s="885"/>
      <c r="K58" s="885"/>
      <c r="L58" s="885"/>
      <c r="M58" s="885"/>
      <c r="N58" s="885"/>
      <c r="O58" s="885"/>
      <c r="P58" s="885"/>
      <c r="Q58" s="885"/>
      <c r="R58" s="885"/>
      <c r="S58" s="885"/>
      <c r="T58" s="885"/>
      <c r="U58" s="885"/>
      <c r="V58" s="885"/>
      <c r="W58" s="885"/>
      <c r="X58" s="180"/>
      <c r="Y58" s="180"/>
      <c r="Z58" s="180"/>
      <c r="AA58" s="180"/>
      <c r="AB58" s="180"/>
      <c r="AC58" s="180"/>
      <c r="AD58" s="180"/>
      <c r="AE58" s="884" t="s">
        <v>335</v>
      </c>
      <c r="AF58" s="884"/>
      <c r="AG58" s="884"/>
      <c r="AH58" s="884"/>
      <c r="AI58" s="884"/>
      <c r="AJ58" s="884"/>
      <c r="AK58" s="884"/>
      <c r="AL58" s="884"/>
      <c r="AM58" s="884"/>
      <c r="AN58" s="884"/>
      <c r="AO58" s="884"/>
      <c r="AP58" s="884"/>
      <c r="AQ58" s="884"/>
      <c r="AR58" s="884"/>
      <c r="AS58" s="531"/>
      <c r="AT58" s="180"/>
      <c r="AU58" s="180"/>
      <c r="BF58" s="884" t="s">
        <v>364</v>
      </c>
      <c r="BG58" s="884"/>
      <c r="BH58" s="884"/>
      <c r="BI58" s="884"/>
      <c r="BJ58" s="884"/>
      <c r="BK58" s="884"/>
      <c r="BL58" s="884"/>
      <c r="BM58" s="884"/>
      <c r="BN58" s="884"/>
      <c r="BO58" s="884"/>
      <c r="BP58" s="884"/>
      <c r="BQ58" s="884"/>
      <c r="BR58" s="884"/>
    </row>
    <row r="59" spans="1:70" x14ac:dyDescent="0.25">
      <c r="A59" s="180"/>
      <c r="B59" s="180"/>
      <c r="C59" s="885" t="s">
        <v>351</v>
      </c>
      <c r="D59" s="885"/>
      <c r="E59" s="885"/>
      <c r="F59" s="885"/>
      <c r="G59" s="885"/>
      <c r="H59" s="885"/>
      <c r="I59" s="885"/>
      <c r="J59" s="885"/>
      <c r="K59" s="885"/>
      <c r="L59" s="885"/>
      <c r="M59" s="885"/>
      <c r="N59" s="885"/>
      <c r="O59" s="885"/>
      <c r="P59" s="885"/>
      <c r="Q59" s="885"/>
      <c r="R59" s="885"/>
      <c r="S59" s="885"/>
      <c r="T59" s="885"/>
      <c r="U59" s="885"/>
      <c r="V59" s="885"/>
      <c r="W59" s="885"/>
      <c r="X59" s="180"/>
      <c r="Y59" s="180"/>
      <c r="Z59" s="180"/>
      <c r="AA59" s="180"/>
      <c r="AB59" s="180"/>
      <c r="AC59" s="180"/>
      <c r="AD59" s="180"/>
      <c r="AE59" s="884" t="s">
        <v>336</v>
      </c>
      <c r="AF59" s="884"/>
      <c r="AG59" s="884"/>
      <c r="AH59" s="884"/>
      <c r="AI59" s="884"/>
      <c r="AJ59" s="884"/>
      <c r="AK59" s="884"/>
      <c r="AL59" s="884"/>
      <c r="AM59" s="884"/>
      <c r="AN59" s="884"/>
      <c r="AO59" s="884"/>
      <c r="AP59" s="884"/>
      <c r="AQ59" s="884"/>
      <c r="AR59" s="884"/>
      <c r="AS59" s="531"/>
      <c r="AT59" s="180"/>
      <c r="AU59" s="180"/>
      <c r="BF59" s="885" t="s">
        <v>365</v>
      </c>
      <c r="BG59" s="885"/>
      <c r="BH59" s="885"/>
      <c r="BI59" s="885"/>
      <c r="BJ59" s="885"/>
      <c r="BK59" s="885"/>
      <c r="BL59" s="885"/>
      <c r="BM59" s="885"/>
      <c r="BN59" s="885"/>
      <c r="BO59" s="885"/>
      <c r="BP59" s="885"/>
      <c r="BQ59" s="885"/>
      <c r="BR59" s="885"/>
    </row>
    <row r="60" spans="1:70" x14ac:dyDescent="0.25">
      <c r="A60" s="180"/>
      <c r="B60" s="180"/>
      <c r="C60" s="885" t="s">
        <v>352</v>
      </c>
      <c r="D60" s="885"/>
      <c r="E60" s="885"/>
      <c r="F60" s="885"/>
      <c r="G60" s="885"/>
      <c r="H60" s="885"/>
      <c r="I60" s="885"/>
      <c r="J60" s="885"/>
      <c r="K60" s="885"/>
      <c r="L60" s="885"/>
      <c r="M60" s="885"/>
      <c r="N60" s="885"/>
      <c r="O60" s="885"/>
      <c r="P60" s="885"/>
      <c r="Q60" s="885"/>
      <c r="R60" s="885"/>
      <c r="S60" s="885"/>
      <c r="T60" s="885"/>
      <c r="U60" s="885"/>
      <c r="V60" s="885"/>
      <c r="W60" s="885"/>
      <c r="X60" s="180"/>
      <c r="Y60" s="180"/>
      <c r="Z60" s="180"/>
      <c r="AA60" s="180"/>
      <c r="AB60" s="180"/>
      <c r="AC60" s="180"/>
      <c r="AD60" s="180"/>
      <c r="AE60" s="884" t="s">
        <v>337</v>
      </c>
      <c r="AF60" s="884"/>
      <c r="AG60" s="884"/>
      <c r="AH60" s="884"/>
      <c r="AI60" s="884"/>
      <c r="AJ60" s="884"/>
      <c r="AK60" s="884"/>
      <c r="AL60" s="884"/>
      <c r="AM60" s="884"/>
      <c r="AN60" s="884"/>
      <c r="AO60" s="884"/>
      <c r="AP60" s="884"/>
      <c r="AQ60" s="884"/>
      <c r="AR60" s="884"/>
      <c r="AS60" s="531"/>
      <c r="AT60" s="180"/>
      <c r="AU60" s="180"/>
      <c r="BF60" s="884" t="s">
        <v>366</v>
      </c>
      <c r="BG60" s="884"/>
      <c r="BH60" s="884"/>
      <c r="BI60" s="884"/>
      <c r="BJ60" s="884"/>
      <c r="BK60" s="884"/>
      <c r="BL60" s="884"/>
      <c r="BM60" s="884"/>
      <c r="BN60" s="884"/>
      <c r="BO60" s="884"/>
      <c r="BP60" s="884"/>
      <c r="BQ60" s="884"/>
      <c r="BR60" s="884"/>
    </row>
    <row r="61" spans="1:70" x14ac:dyDescent="0.25">
      <c r="A61" s="180"/>
      <c r="B61" s="180"/>
      <c r="C61" s="885" t="s">
        <v>353</v>
      </c>
      <c r="D61" s="885"/>
      <c r="E61" s="885"/>
      <c r="F61" s="885"/>
      <c r="G61" s="885"/>
      <c r="H61" s="885"/>
      <c r="I61" s="885"/>
      <c r="J61" s="885"/>
      <c r="K61" s="885"/>
      <c r="L61" s="885"/>
      <c r="M61" s="885"/>
      <c r="N61" s="885"/>
      <c r="O61" s="885"/>
      <c r="P61" s="885"/>
      <c r="Q61" s="885"/>
      <c r="R61" s="885"/>
      <c r="S61" s="885"/>
      <c r="T61" s="885"/>
      <c r="U61" s="885"/>
      <c r="V61" s="885"/>
      <c r="W61" s="885"/>
      <c r="X61" s="180"/>
      <c r="Y61" s="180"/>
      <c r="Z61" s="180"/>
      <c r="AA61" s="180"/>
      <c r="AB61" s="180"/>
      <c r="AC61" s="180"/>
      <c r="AD61" s="180"/>
      <c r="AE61" s="884" t="s">
        <v>338</v>
      </c>
      <c r="AF61" s="884"/>
      <c r="AG61" s="884"/>
      <c r="AH61" s="884"/>
      <c r="AI61" s="884"/>
      <c r="AJ61" s="884"/>
      <c r="AK61" s="884"/>
      <c r="AL61" s="884"/>
      <c r="AM61" s="884"/>
      <c r="AN61" s="884"/>
      <c r="AO61" s="884"/>
      <c r="AP61" s="884"/>
      <c r="AQ61" s="884"/>
      <c r="AR61" s="884"/>
      <c r="AS61" s="531"/>
      <c r="AT61" s="180"/>
      <c r="AU61" s="180"/>
      <c r="BF61" s="884" t="s">
        <v>367</v>
      </c>
      <c r="BG61" s="884"/>
      <c r="BH61" s="884"/>
      <c r="BI61" s="884"/>
      <c r="BJ61" s="884"/>
      <c r="BK61" s="884"/>
      <c r="BL61" s="884"/>
      <c r="BM61" s="884"/>
      <c r="BN61" s="884"/>
      <c r="BO61" s="884"/>
      <c r="BP61" s="884"/>
      <c r="BQ61" s="884"/>
      <c r="BR61" s="884"/>
    </row>
    <row r="62" spans="1:70" x14ac:dyDescent="0.25">
      <c r="A62" s="180"/>
      <c r="B62" s="180"/>
      <c r="C62" s="885" t="s">
        <v>354</v>
      </c>
      <c r="D62" s="885"/>
      <c r="E62" s="885"/>
      <c r="F62" s="885"/>
      <c r="G62" s="885"/>
      <c r="H62" s="885"/>
      <c r="I62" s="885"/>
      <c r="J62" s="885"/>
      <c r="K62" s="885"/>
      <c r="L62" s="885"/>
      <c r="M62" s="885"/>
      <c r="N62" s="885"/>
      <c r="O62" s="885"/>
      <c r="P62" s="885"/>
      <c r="Q62" s="885"/>
      <c r="R62" s="885"/>
      <c r="S62" s="885"/>
      <c r="T62" s="885"/>
      <c r="U62" s="885"/>
      <c r="V62" s="885"/>
      <c r="W62" s="885"/>
      <c r="X62" s="180"/>
      <c r="Y62" s="180"/>
      <c r="Z62" s="180"/>
      <c r="AA62" s="180"/>
      <c r="AB62" s="180"/>
      <c r="AC62" s="180"/>
      <c r="AD62" s="180"/>
      <c r="AE62" s="884" t="s">
        <v>339</v>
      </c>
      <c r="AF62" s="884"/>
      <c r="AG62" s="884"/>
      <c r="AH62" s="884"/>
      <c r="AI62" s="884"/>
      <c r="AJ62" s="884"/>
      <c r="AK62" s="884"/>
      <c r="AL62" s="884"/>
      <c r="AM62" s="884"/>
      <c r="AN62" s="884"/>
      <c r="AO62" s="884"/>
      <c r="AP62" s="884"/>
      <c r="AQ62" s="884"/>
      <c r="AR62" s="884"/>
      <c r="AS62" s="531"/>
      <c r="AT62" s="180"/>
      <c r="AU62" s="180"/>
      <c r="BF62" s="884" t="s">
        <v>368</v>
      </c>
      <c r="BG62" s="884"/>
      <c r="BH62" s="884"/>
      <c r="BI62" s="884"/>
      <c r="BJ62" s="884"/>
      <c r="BK62" s="884"/>
      <c r="BL62" s="884"/>
      <c r="BM62" s="884"/>
      <c r="BN62" s="884"/>
      <c r="BO62" s="884"/>
      <c r="BP62" s="884"/>
      <c r="BQ62" s="884"/>
      <c r="BR62" s="884"/>
    </row>
    <row r="63" spans="1:70" x14ac:dyDescent="0.25">
      <c r="A63" s="180"/>
      <c r="B63" s="180"/>
      <c r="C63" s="885" t="s">
        <v>355</v>
      </c>
      <c r="D63" s="885"/>
      <c r="E63" s="885"/>
      <c r="F63" s="885"/>
      <c r="G63" s="885"/>
      <c r="H63" s="885"/>
      <c r="I63" s="885"/>
      <c r="J63" s="885"/>
      <c r="K63" s="885"/>
      <c r="L63" s="885"/>
      <c r="M63" s="885"/>
      <c r="N63" s="885"/>
      <c r="O63" s="885"/>
      <c r="P63" s="885"/>
      <c r="Q63" s="885"/>
      <c r="R63" s="885"/>
      <c r="S63" s="885"/>
      <c r="T63" s="885"/>
      <c r="U63" s="885"/>
      <c r="V63" s="885"/>
      <c r="W63" s="885"/>
      <c r="X63" s="180"/>
      <c r="Y63" s="180"/>
      <c r="Z63" s="180"/>
      <c r="AA63" s="180"/>
      <c r="AB63" s="180"/>
      <c r="AC63" s="180"/>
      <c r="AD63" s="180"/>
      <c r="AE63" s="884" t="s">
        <v>340</v>
      </c>
      <c r="AF63" s="884"/>
      <c r="AG63" s="884"/>
      <c r="AH63" s="884"/>
      <c r="AI63" s="884"/>
      <c r="AJ63" s="884"/>
      <c r="AK63" s="884"/>
      <c r="AL63" s="884"/>
      <c r="AM63" s="884"/>
      <c r="AN63" s="884"/>
      <c r="AO63" s="884"/>
      <c r="AP63" s="884"/>
      <c r="AQ63" s="884"/>
      <c r="AR63" s="884"/>
      <c r="AS63" s="531"/>
      <c r="AT63" s="180"/>
      <c r="AU63" s="180"/>
      <c r="BF63" s="884" t="s">
        <v>369</v>
      </c>
      <c r="BG63" s="884"/>
      <c r="BH63" s="884"/>
      <c r="BI63" s="884"/>
      <c r="BJ63" s="884"/>
      <c r="BK63" s="884"/>
      <c r="BL63" s="884"/>
      <c r="BM63" s="884"/>
      <c r="BN63" s="884"/>
      <c r="BO63" s="884"/>
      <c r="BP63" s="884"/>
      <c r="BQ63" s="884"/>
      <c r="BR63" s="884"/>
    </row>
    <row r="64" spans="1:70" x14ac:dyDescent="0.25">
      <c r="A64" s="180"/>
      <c r="B64" s="180"/>
      <c r="C64" s="885" t="s">
        <v>356</v>
      </c>
      <c r="D64" s="885"/>
      <c r="E64" s="885"/>
      <c r="F64" s="885"/>
      <c r="G64" s="885"/>
      <c r="H64" s="885"/>
      <c r="I64" s="885"/>
      <c r="J64" s="885"/>
      <c r="K64" s="885"/>
      <c r="L64" s="885"/>
      <c r="M64" s="885"/>
      <c r="N64" s="885"/>
      <c r="O64" s="885"/>
      <c r="P64" s="885"/>
      <c r="Q64" s="885"/>
      <c r="R64" s="885"/>
      <c r="S64" s="885"/>
      <c r="T64" s="885"/>
      <c r="U64" s="885"/>
      <c r="V64" s="885"/>
      <c r="W64" s="885"/>
      <c r="X64" s="180"/>
      <c r="Y64" s="180"/>
      <c r="Z64" s="180"/>
      <c r="AA64" s="180"/>
      <c r="AB64" s="180"/>
      <c r="AC64" s="180"/>
      <c r="AD64" s="180"/>
      <c r="AE64" s="884" t="s">
        <v>341</v>
      </c>
      <c r="AF64" s="884"/>
      <c r="AG64" s="884"/>
      <c r="AH64" s="884"/>
      <c r="AI64" s="884"/>
      <c r="AJ64" s="884"/>
      <c r="AK64" s="884"/>
      <c r="AL64" s="884"/>
      <c r="AM64" s="884"/>
      <c r="AN64" s="884"/>
      <c r="AO64" s="884"/>
      <c r="AP64" s="884"/>
      <c r="AQ64" s="884"/>
      <c r="AR64" s="884"/>
      <c r="AS64" s="531"/>
      <c r="AT64" s="180"/>
      <c r="AU64" s="180"/>
      <c r="BF64" s="884" t="s">
        <v>370</v>
      </c>
      <c r="BG64" s="884"/>
      <c r="BH64" s="884"/>
      <c r="BI64" s="884"/>
      <c r="BJ64" s="884"/>
      <c r="BK64" s="884"/>
      <c r="BL64" s="884"/>
      <c r="BM64" s="884"/>
      <c r="BN64" s="884"/>
      <c r="BO64" s="884"/>
      <c r="BP64" s="884"/>
      <c r="BQ64" s="884"/>
      <c r="BR64" s="884"/>
    </row>
    <row r="65" spans="1:70" x14ac:dyDescent="0.25">
      <c r="A65" s="180"/>
      <c r="B65" s="180"/>
      <c r="C65" s="885" t="s">
        <v>357</v>
      </c>
      <c r="D65" s="885"/>
      <c r="E65" s="885"/>
      <c r="F65" s="885"/>
      <c r="G65" s="885"/>
      <c r="H65" s="885"/>
      <c r="I65" s="885"/>
      <c r="J65" s="885"/>
      <c r="K65" s="885"/>
      <c r="L65" s="885"/>
      <c r="M65" s="885"/>
      <c r="N65" s="885"/>
      <c r="O65" s="885"/>
      <c r="P65" s="885"/>
      <c r="Q65" s="885"/>
      <c r="R65" s="885"/>
      <c r="S65" s="885"/>
      <c r="T65" s="885"/>
      <c r="U65" s="885"/>
      <c r="V65" s="885"/>
      <c r="W65" s="885"/>
      <c r="X65" s="180"/>
      <c r="Y65" s="180"/>
      <c r="Z65" s="180"/>
      <c r="AA65" s="180"/>
      <c r="AB65" s="180"/>
      <c r="AC65" s="180"/>
      <c r="AD65" s="180"/>
      <c r="AE65" s="884" t="s">
        <v>342</v>
      </c>
      <c r="AF65" s="884"/>
      <c r="AG65" s="884"/>
      <c r="AH65" s="884"/>
      <c r="AI65" s="884"/>
      <c r="AJ65" s="884"/>
      <c r="AK65" s="884"/>
      <c r="AL65" s="884"/>
      <c r="AM65" s="884"/>
      <c r="AN65" s="884"/>
      <c r="AO65" s="884"/>
      <c r="AP65" s="884"/>
      <c r="AQ65" s="884"/>
      <c r="AR65" s="884"/>
      <c r="AS65" s="531"/>
      <c r="AT65" s="180"/>
      <c r="AU65" s="180"/>
      <c r="BF65" s="884" t="s">
        <v>371</v>
      </c>
      <c r="BG65" s="884"/>
      <c r="BH65" s="884"/>
      <c r="BI65" s="884"/>
      <c r="BJ65" s="884"/>
      <c r="BK65" s="884"/>
      <c r="BL65" s="884"/>
      <c r="BM65" s="884"/>
      <c r="BN65" s="884"/>
      <c r="BO65" s="884"/>
      <c r="BP65" s="884"/>
      <c r="BQ65" s="884"/>
      <c r="BR65" s="884"/>
    </row>
    <row r="66" spans="1:70" x14ac:dyDescent="0.25">
      <c r="A66" s="180"/>
      <c r="B66" s="180"/>
      <c r="C66" s="885" t="s">
        <v>358</v>
      </c>
      <c r="D66" s="885"/>
      <c r="E66" s="885"/>
      <c r="F66" s="885"/>
      <c r="G66" s="885"/>
      <c r="H66" s="885"/>
      <c r="I66" s="885"/>
      <c r="J66" s="885"/>
      <c r="K66" s="885"/>
      <c r="L66" s="885"/>
      <c r="M66" s="885"/>
      <c r="N66" s="885"/>
      <c r="O66" s="885"/>
      <c r="P66" s="885"/>
      <c r="Q66" s="885"/>
      <c r="R66" s="885"/>
      <c r="S66" s="885"/>
      <c r="T66" s="885"/>
      <c r="U66" s="885"/>
      <c r="V66" s="885"/>
      <c r="W66" s="885"/>
      <c r="X66" s="180"/>
      <c r="Y66" s="180"/>
      <c r="Z66" s="180"/>
      <c r="AA66" s="180"/>
      <c r="AB66" s="180"/>
      <c r="AC66" s="180"/>
      <c r="AD66" s="180"/>
      <c r="AE66" s="884" t="s">
        <v>343</v>
      </c>
      <c r="AF66" s="884"/>
      <c r="AG66" s="884"/>
      <c r="AH66" s="884"/>
      <c r="AI66" s="884"/>
      <c r="AJ66" s="884"/>
      <c r="AK66" s="884"/>
      <c r="AL66" s="884"/>
      <c r="AM66" s="884"/>
      <c r="AN66" s="884"/>
      <c r="AO66" s="884"/>
      <c r="AP66" s="884"/>
      <c r="AQ66" s="884"/>
      <c r="AR66" s="884"/>
      <c r="AS66" s="531"/>
      <c r="AT66" s="180"/>
      <c r="AU66" s="180"/>
      <c r="BF66" s="884" t="s">
        <v>372</v>
      </c>
      <c r="BG66" s="884"/>
      <c r="BH66" s="884"/>
      <c r="BI66" s="884"/>
      <c r="BJ66" s="884"/>
      <c r="BK66" s="884"/>
      <c r="BL66" s="884"/>
      <c r="BM66" s="884"/>
      <c r="BN66" s="884"/>
      <c r="BO66" s="884"/>
      <c r="BP66" s="884"/>
      <c r="BQ66" s="884"/>
      <c r="BR66" s="884"/>
    </row>
    <row r="67" spans="1:70" x14ac:dyDescent="0.25">
      <c r="A67" s="180"/>
      <c r="B67" s="180"/>
      <c r="C67" s="885" t="s">
        <v>359</v>
      </c>
      <c r="D67" s="885"/>
      <c r="E67" s="885"/>
      <c r="F67" s="885"/>
      <c r="G67" s="885"/>
      <c r="H67" s="885"/>
      <c r="I67" s="885"/>
      <c r="J67" s="885"/>
      <c r="K67" s="885"/>
      <c r="L67" s="885"/>
      <c r="M67" s="885"/>
      <c r="N67" s="885"/>
      <c r="O67" s="885"/>
      <c r="P67" s="885"/>
      <c r="Q67" s="885"/>
      <c r="R67" s="885"/>
      <c r="S67" s="885"/>
      <c r="T67" s="885"/>
      <c r="U67" s="885"/>
      <c r="V67" s="885"/>
      <c r="W67" s="885"/>
      <c r="X67" s="180"/>
      <c r="Y67" s="180"/>
      <c r="Z67" s="180"/>
      <c r="AA67" s="180"/>
      <c r="AB67" s="180"/>
      <c r="AC67" s="180"/>
      <c r="AD67" s="180"/>
      <c r="AE67" s="884" t="s">
        <v>344</v>
      </c>
      <c r="AF67" s="884"/>
      <c r="AG67" s="884"/>
      <c r="AH67" s="884"/>
      <c r="AI67" s="884"/>
      <c r="AJ67" s="884"/>
      <c r="AK67" s="884"/>
      <c r="AL67" s="884"/>
      <c r="AM67" s="884"/>
      <c r="AN67" s="884"/>
      <c r="AO67" s="884"/>
      <c r="AP67" s="884"/>
      <c r="AQ67" s="884"/>
      <c r="AR67" s="884"/>
      <c r="AS67" s="531"/>
      <c r="AT67" s="180"/>
      <c r="AU67" s="180"/>
      <c r="BF67" s="884" t="s">
        <v>373</v>
      </c>
      <c r="BG67" s="884"/>
      <c r="BH67" s="884"/>
      <c r="BI67" s="884"/>
      <c r="BJ67" s="884"/>
      <c r="BK67" s="884"/>
      <c r="BL67" s="884"/>
      <c r="BM67" s="884"/>
      <c r="BN67" s="884"/>
      <c r="BO67" s="884"/>
      <c r="BP67" s="884"/>
      <c r="BQ67" s="884"/>
      <c r="BR67" s="884"/>
    </row>
    <row r="68" spans="1:70" x14ac:dyDescent="0.25">
      <c r="A68" s="180"/>
      <c r="B68" s="180"/>
      <c r="C68" s="885" t="s">
        <v>360</v>
      </c>
      <c r="D68" s="885"/>
      <c r="E68" s="885"/>
      <c r="F68" s="885"/>
      <c r="G68" s="885"/>
      <c r="H68" s="885"/>
      <c r="I68" s="885"/>
      <c r="J68" s="885"/>
      <c r="K68" s="885"/>
      <c r="L68" s="885"/>
      <c r="M68" s="885"/>
      <c r="N68" s="885"/>
      <c r="O68" s="885"/>
      <c r="P68" s="885"/>
      <c r="Q68" s="885"/>
      <c r="R68" s="885"/>
      <c r="S68" s="885"/>
      <c r="T68" s="885"/>
      <c r="U68" s="885"/>
      <c r="V68" s="885"/>
      <c r="W68" s="885"/>
      <c r="X68" s="180"/>
      <c r="Y68" s="180"/>
      <c r="Z68" s="180"/>
      <c r="AA68" s="180"/>
      <c r="AB68" s="180"/>
      <c r="AC68" s="180"/>
      <c r="AD68" s="180"/>
      <c r="AE68" s="884" t="s">
        <v>345</v>
      </c>
      <c r="AF68" s="884"/>
      <c r="AG68" s="884"/>
      <c r="AH68" s="884"/>
      <c r="AI68" s="884"/>
      <c r="AJ68" s="884"/>
      <c r="AK68" s="884"/>
      <c r="AL68" s="884"/>
      <c r="AM68" s="884"/>
      <c r="AN68" s="884"/>
      <c r="AO68" s="884"/>
      <c r="AP68" s="884"/>
      <c r="AQ68" s="884"/>
      <c r="AR68" s="884"/>
      <c r="AS68" s="531"/>
      <c r="AT68" s="180"/>
      <c r="AU68" s="180"/>
      <c r="BF68" s="884" t="s">
        <v>374</v>
      </c>
      <c r="BG68" s="884"/>
      <c r="BH68" s="884"/>
      <c r="BI68" s="884"/>
      <c r="BJ68" s="884"/>
      <c r="BK68" s="884"/>
      <c r="BL68" s="884"/>
      <c r="BM68" s="884"/>
      <c r="BN68" s="884"/>
      <c r="BO68" s="884"/>
      <c r="BP68" s="884"/>
      <c r="BQ68" s="884"/>
      <c r="BR68" s="884"/>
    </row>
    <row r="69" spans="1:70" x14ac:dyDescent="0.25">
      <c r="A69" s="180"/>
      <c r="B69" s="180"/>
      <c r="C69" s="885" t="s">
        <v>361</v>
      </c>
      <c r="D69" s="885"/>
      <c r="E69" s="885"/>
      <c r="F69" s="885"/>
      <c r="G69" s="885"/>
      <c r="H69" s="885"/>
      <c r="I69" s="885"/>
      <c r="J69" s="885"/>
      <c r="K69" s="885"/>
      <c r="L69" s="885"/>
      <c r="M69" s="885"/>
      <c r="N69" s="885"/>
      <c r="O69" s="885"/>
      <c r="P69" s="885"/>
      <c r="Q69" s="885"/>
      <c r="R69" s="885"/>
      <c r="S69" s="885"/>
      <c r="T69" s="885"/>
      <c r="U69" s="885"/>
      <c r="V69" s="885"/>
      <c r="W69" s="885"/>
      <c r="X69" s="180"/>
      <c r="Y69" s="180"/>
      <c r="Z69" s="180"/>
      <c r="AA69" s="180"/>
      <c r="AB69" s="180"/>
      <c r="AC69" s="180"/>
      <c r="AD69" s="180"/>
      <c r="AE69" s="884" t="s">
        <v>346</v>
      </c>
      <c r="AF69" s="884"/>
      <c r="AG69" s="884"/>
      <c r="AH69" s="884"/>
      <c r="AI69" s="884"/>
      <c r="AJ69" s="884"/>
      <c r="AK69" s="884"/>
      <c r="AL69" s="884"/>
      <c r="AM69" s="884"/>
      <c r="AN69" s="884"/>
      <c r="AO69" s="884"/>
      <c r="AP69" s="884"/>
      <c r="AQ69" s="884"/>
      <c r="AR69" s="884"/>
      <c r="AS69" s="531"/>
      <c r="AT69" s="180"/>
      <c r="AU69" s="180"/>
      <c r="BF69" s="884" t="s">
        <v>375</v>
      </c>
      <c r="BG69" s="884"/>
      <c r="BH69" s="884"/>
      <c r="BI69" s="884"/>
      <c r="BJ69" s="884"/>
      <c r="BK69" s="884"/>
      <c r="BL69" s="884"/>
      <c r="BM69" s="884"/>
      <c r="BN69" s="884"/>
      <c r="BO69" s="884"/>
      <c r="BP69" s="884"/>
      <c r="BQ69" s="884"/>
      <c r="BR69" s="884"/>
    </row>
    <row r="70" spans="1:70" x14ac:dyDescent="0.25">
      <c r="A70" s="180"/>
      <c r="B70" s="180"/>
      <c r="C70" s="883" t="s">
        <v>362</v>
      </c>
      <c r="D70" s="883"/>
      <c r="E70" s="883"/>
      <c r="F70" s="883"/>
      <c r="G70" s="883"/>
      <c r="H70" s="883"/>
      <c r="I70" s="883"/>
      <c r="J70" s="883"/>
      <c r="K70" s="883"/>
      <c r="L70" s="883"/>
      <c r="M70" s="883"/>
      <c r="N70" s="883"/>
      <c r="O70" s="883"/>
      <c r="P70" s="883"/>
      <c r="Q70" s="883"/>
      <c r="R70" s="883"/>
      <c r="S70" s="883"/>
      <c r="T70" s="883"/>
      <c r="U70" s="883"/>
      <c r="V70" s="883"/>
      <c r="W70" s="883"/>
      <c r="X70" s="181"/>
      <c r="Y70" s="181"/>
      <c r="Z70" s="181"/>
      <c r="AA70" s="181"/>
      <c r="AB70" s="181"/>
      <c r="AC70" s="181"/>
      <c r="AD70" s="181"/>
      <c r="AE70" s="884" t="s">
        <v>347</v>
      </c>
      <c r="AF70" s="884"/>
      <c r="AG70" s="884"/>
      <c r="AH70" s="884"/>
      <c r="AI70" s="884"/>
      <c r="AJ70" s="884"/>
      <c r="AK70" s="884"/>
      <c r="AL70" s="884"/>
      <c r="AM70" s="884"/>
      <c r="AN70" s="884"/>
      <c r="AO70" s="884"/>
      <c r="AP70" s="884"/>
      <c r="AQ70" s="884"/>
      <c r="AR70" s="884"/>
      <c r="AS70" s="531"/>
      <c r="AT70" s="181"/>
      <c r="AU70" s="181"/>
      <c r="BF70" s="884" t="s">
        <v>376</v>
      </c>
      <c r="BG70" s="884"/>
      <c r="BH70" s="884"/>
      <c r="BI70" s="884"/>
      <c r="BJ70" s="884"/>
      <c r="BK70" s="884"/>
      <c r="BL70" s="884"/>
      <c r="BM70" s="884"/>
      <c r="BN70" s="884"/>
      <c r="BO70" s="884"/>
      <c r="BP70" s="884"/>
      <c r="BQ70" s="884"/>
      <c r="BR70" s="884"/>
    </row>
    <row r="71" spans="1:70" x14ac:dyDescent="0.25">
      <c r="A71" s="180"/>
      <c r="B71" s="180"/>
      <c r="C71" s="883"/>
      <c r="D71" s="883"/>
      <c r="E71" s="883"/>
      <c r="F71" s="883"/>
      <c r="G71" s="883"/>
      <c r="H71" s="883"/>
      <c r="I71" s="883"/>
      <c r="J71" s="883"/>
      <c r="K71" s="883"/>
      <c r="L71" s="883"/>
      <c r="M71" s="883"/>
      <c r="N71" s="883"/>
      <c r="O71" s="883"/>
      <c r="P71" s="883"/>
      <c r="Q71" s="883"/>
      <c r="R71" s="883"/>
      <c r="S71" s="883"/>
      <c r="T71" s="883"/>
      <c r="U71" s="883"/>
      <c r="V71" s="883"/>
      <c r="W71" s="883"/>
      <c r="X71" s="181"/>
      <c r="Y71" s="181"/>
      <c r="Z71" s="181"/>
      <c r="AA71" s="181"/>
      <c r="AB71" s="181"/>
      <c r="AC71" s="181"/>
      <c r="AD71" s="181"/>
      <c r="AE71" s="181"/>
      <c r="AF71" s="181"/>
      <c r="AG71" s="181"/>
      <c r="AH71" s="181"/>
      <c r="AI71" s="181"/>
      <c r="AJ71" s="181"/>
      <c r="AK71" s="181"/>
      <c r="AL71" s="181"/>
      <c r="AM71" s="181"/>
      <c r="AN71" s="181"/>
      <c r="AO71" s="181"/>
      <c r="AP71" s="181"/>
      <c r="AQ71" s="181"/>
      <c r="AR71" s="181"/>
      <c r="AS71" s="181"/>
      <c r="AT71" s="181"/>
      <c r="AU71" s="181"/>
      <c r="BF71" s="884" t="s">
        <v>377</v>
      </c>
      <c r="BG71" s="884"/>
      <c r="BH71" s="884"/>
      <c r="BI71" s="884"/>
      <c r="BJ71" s="884"/>
      <c r="BK71" s="884"/>
      <c r="BL71" s="884"/>
      <c r="BM71" s="884"/>
      <c r="BN71" s="884"/>
      <c r="BO71" s="884"/>
      <c r="BP71" s="884"/>
      <c r="BQ71" s="884"/>
      <c r="BR71" s="884"/>
    </row>
    <row r="72" spans="1:70" x14ac:dyDescent="0.25">
      <c r="A72" s="180"/>
      <c r="B72" s="180"/>
      <c r="C72" s="883"/>
      <c r="D72" s="883"/>
      <c r="E72" s="883"/>
      <c r="F72" s="883"/>
      <c r="G72" s="883"/>
      <c r="H72" s="883"/>
      <c r="I72" s="883"/>
      <c r="J72" s="883"/>
      <c r="K72" s="883"/>
      <c r="L72" s="883"/>
      <c r="M72" s="883"/>
      <c r="N72" s="883"/>
      <c r="O72" s="883"/>
      <c r="P72" s="883"/>
      <c r="Q72" s="883"/>
      <c r="R72" s="883"/>
      <c r="S72" s="883"/>
      <c r="T72" s="883"/>
      <c r="U72" s="883"/>
      <c r="V72" s="883"/>
      <c r="W72" s="883"/>
      <c r="X72" s="181"/>
      <c r="Y72" s="181"/>
      <c r="Z72" s="181"/>
      <c r="AA72" s="181"/>
      <c r="AB72" s="181"/>
      <c r="AC72" s="181"/>
      <c r="AD72" s="181"/>
      <c r="AE72" s="181"/>
      <c r="AF72" s="181"/>
      <c r="AG72" s="181"/>
      <c r="AH72" s="181"/>
      <c r="AI72" s="181"/>
      <c r="AJ72" s="181"/>
      <c r="AK72" s="181"/>
      <c r="AL72" s="181"/>
      <c r="AM72" s="181"/>
      <c r="AN72" s="181"/>
      <c r="AO72" s="181"/>
      <c r="AP72" s="181"/>
      <c r="AQ72" s="181"/>
      <c r="AR72" s="181"/>
      <c r="AS72" s="181"/>
      <c r="AT72" s="181"/>
      <c r="AU72" s="181"/>
    </row>
    <row r="73" spans="1:70" x14ac:dyDescent="0.25">
      <c r="A73" s="180"/>
      <c r="B73" s="180"/>
      <c r="C73" s="883"/>
      <c r="D73" s="883"/>
      <c r="E73" s="883"/>
      <c r="F73" s="883"/>
      <c r="G73" s="883"/>
      <c r="H73" s="883"/>
      <c r="I73" s="883"/>
      <c r="J73" s="883"/>
      <c r="K73" s="883"/>
      <c r="L73" s="883"/>
      <c r="M73" s="883"/>
      <c r="N73" s="883"/>
      <c r="O73" s="883"/>
      <c r="P73" s="883"/>
      <c r="Q73" s="883"/>
      <c r="R73" s="883"/>
      <c r="S73" s="883"/>
      <c r="T73" s="883"/>
      <c r="U73" s="883"/>
      <c r="V73" s="883"/>
      <c r="W73" s="883"/>
      <c r="X73" s="181"/>
      <c r="Y73" s="181"/>
      <c r="Z73" s="181"/>
      <c r="AA73" s="181"/>
      <c r="AB73" s="181"/>
      <c r="AC73" s="181"/>
      <c r="AD73" s="181"/>
      <c r="AE73" s="181"/>
      <c r="AF73" s="181"/>
      <c r="AG73" s="181"/>
      <c r="AH73" s="181"/>
      <c r="AI73" s="181"/>
      <c r="AJ73" s="181"/>
      <c r="AK73" s="181"/>
      <c r="AL73" s="181"/>
      <c r="AM73" s="181"/>
      <c r="AN73" s="181"/>
      <c r="AO73" s="181"/>
      <c r="AP73" s="181"/>
      <c r="AQ73" s="181"/>
      <c r="AR73" s="181"/>
      <c r="AS73" s="181"/>
      <c r="AT73" s="181"/>
      <c r="AU73" s="181"/>
    </row>
    <row r="74" spans="1:70" x14ac:dyDescent="0.25">
      <c r="A74" s="180"/>
      <c r="B74" s="180"/>
      <c r="C74" s="883"/>
      <c r="D74" s="883"/>
      <c r="E74" s="883"/>
      <c r="F74" s="883"/>
      <c r="G74" s="883"/>
      <c r="H74" s="883"/>
      <c r="I74" s="883"/>
      <c r="J74" s="883"/>
      <c r="K74" s="883"/>
      <c r="L74" s="883"/>
      <c r="M74" s="883"/>
      <c r="N74" s="883"/>
      <c r="O74" s="883"/>
      <c r="P74" s="883"/>
      <c r="Q74" s="883"/>
      <c r="R74" s="883"/>
      <c r="S74" s="883"/>
      <c r="T74" s="883"/>
      <c r="U74" s="883"/>
      <c r="V74" s="883"/>
      <c r="W74" s="883"/>
      <c r="X74" s="181"/>
      <c r="Y74" s="181"/>
      <c r="Z74" s="181"/>
      <c r="AA74" s="181"/>
      <c r="AB74" s="181"/>
      <c r="AC74" s="181"/>
      <c r="AD74" s="181"/>
      <c r="AE74" s="181"/>
      <c r="AF74" s="181"/>
      <c r="AG74" s="181"/>
      <c r="AH74" s="181"/>
      <c r="AI74" s="181"/>
      <c r="AJ74" s="181"/>
      <c r="AK74" s="181"/>
      <c r="AL74" s="181"/>
      <c r="AM74" s="181"/>
      <c r="AN74" s="181"/>
      <c r="AO74" s="181"/>
      <c r="AP74" s="181"/>
      <c r="AQ74" s="181"/>
      <c r="AR74" s="181"/>
      <c r="AS74" s="181"/>
      <c r="AT74" s="181"/>
      <c r="AU74" s="181"/>
    </row>
    <row r="75" spans="1:70" x14ac:dyDescent="0.25">
      <c r="A75" s="180"/>
      <c r="B75" s="180"/>
    </row>
  </sheetData>
  <sortState ref="CJ4:CY26">
    <sortCondition ref="CS4:CS26"/>
  </sortState>
  <mergeCells count="59">
    <mergeCell ref="AE59:AR59"/>
    <mergeCell ref="AE58:AR58"/>
    <mergeCell ref="AE57:AR57"/>
    <mergeCell ref="A1:B1"/>
    <mergeCell ref="AD33:AE33"/>
    <mergeCell ref="A33:B33"/>
    <mergeCell ref="AE56:AR56"/>
    <mergeCell ref="AD1:BB1"/>
    <mergeCell ref="C1:AC1"/>
    <mergeCell ref="AE63:AR63"/>
    <mergeCell ref="AE62:AR62"/>
    <mergeCell ref="AE61:AR61"/>
    <mergeCell ref="AE60:AR60"/>
    <mergeCell ref="AE65:AR65"/>
    <mergeCell ref="AE64:AR64"/>
    <mergeCell ref="C74:W74"/>
    <mergeCell ref="C73:W73"/>
    <mergeCell ref="C72:W72"/>
    <mergeCell ref="C71:W71"/>
    <mergeCell ref="C70:W70"/>
    <mergeCell ref="C69:W69"/>
    <mergeCell ref="C68:W68"/>
    <mergeCell ref="C67:W67"/>
    <mergeCell ref="C66:W66"/>
    <mergeCell ref="AE70:AR70"/>
    <mergeCell ref="AE69:AR69"/>
    <mergeCell ref="AE68:AR68"/>
    <mergeCell ref="AE67:AR67"/>
    <mergeCell ref="AE66:AR66"/>
    <mergeCell ref="C65:W65"/>
    <mergeCell ref="C64:W64"/>
    <mergeCell ref="C63:W63"/>
    <mergeCell ref="C62:W62"/>
    <mergeCell ref="C61:W61"/>
    <mergeCell ref="C60:W60"/>
    <mergeCell ref="C59:W59"/>
    <mergeCell ref="C58:W58"/>
    <mergeCell ref="C57:W57"/>
    <mergeCell ref="C56:W56"/>
    <mergeCell ref="BF71:BR71"/>
    <mergeCell ref="BF70:BR70"/>
    <mergeCell ref="BF69:BR69"/>
    <mergeCell ref="BF68:BR68"/>
    <mergeCell ref="BF67:BR67"/>
    <mergeCell ref="BF66:BR66"/>
    <mergeCell ref="BF65:BR65"/>
    <mergeCell ref="BF64:BR64"/>
    <mergeCell ref="BF63:BR63"/>
    <mergeCell ref="BF62:BR62"/>
    <mergeCell ref="CI1:CJ1"/>
    <mergeCell ref="CK1:CY1"/>
    <mergeCell ref="CI33:CJ33"/>
    <mergeCell ref="BF61:BR61"/>
    <mergeCell ref="BF60:BR60"/>
    <mergeCell ref="BF59:BR59"/>
    <mergeCell ref="BF58:BR58"/>
    <mergeCell ref="BF57:BR57"/>
    <mergeCell ref="BD1:CG1"/>
    <mergeCell ref="BD33:BE33"/>
  </mergeCells>
  <pageMargins left="0.25" right="0.25" top="0.75" bottom="0.75" header="0.3" footer="0.3"/>
  <pageSetup paperSize="9" scale="26" fitToHeight="0" orientation="portrait" r:id="rId1"/>
  <drawing r:id="rId2"/>
  <legacyDrawing r:id="rId3"/>
  <controls>
    <mc:AlternateContent xmlns:mc="http://schemas.openxmlformats.org/markup-compatibility/2006">
      <mc:Choice Requires="x14">
        <control shapeId="6145" r:id="rId4" name="Control 1">
          <controlPr defaultSize="0" r:id="rId5">
            <anchor moveWithCells="1">
              <from>
                <xdr:col>1</xdr:col>
                <xdr:colOff>0</xdr:colOff>
                <xdr:row>50</xdr:row>
                <xdr:rowOff>152400</xdr:rowOff>
              </from>
              <to>
                <xdr:col>1</xdr:col>
                <xdr:colOff>209550</xdr:colOff>
                <xdr:row>51</xdr:row>
                <xdr:rowOff>171450</xdr:rowOff>
              </to>
            </anchor>
          </controlPr>
        </control>
      </mc:Choice>
      <mc:Fallback>
        <control shapeId="6145" r:id="rId4" name="Control 1"/>
      </mc:Fallback>
    </mc:AlternateContent>
    <mc:AlternateContent xmlns:mc="http://schemas.openxmlformats.org/markup-compatibility/2006">
      <mc:Choice Requires="x14">
        <control shapeId="6146" r:id="rId6" name="Control 2">
          <controlPr defaultSize="0" r:id="rId5">
            <anchor moveWithCells="1">
              <from>
                <xdr:col>1</xdr:col>
                <xdr:colOff>0</xdr:colOff>
                <xdr:row>51</xdr:row>
                <xdr:rowOff>161925</xdr:rowOff>
              </from>
              <to>
                <xdr:col>1</xdr:col>
                <xdr:colOff>209550</xdr:colOff>
                <xdr:row>52</xdr:row>
                <xdr:rowOff>180975</xdr:rowOff>
              </to>
            </anchor>
          </controlPr>
        </control>
      </mc:Choice>
      <mc:Fallback>
        <control shapeId="6146" r:id="rId6" name="Control 2"/>
      </mc:Fallback>
    </mc:AlternateContent>
    <mc:AlternateContent xmlns:mc="http://schemas.openxmlformats.org/markup-compatibility/2006">
      <mc:Choice Requires="x14">
        <control shapeId="6147" r:id="rId7" name="Control 3">
          <controlPr defaultSize="0" r:id="rId5">
            <anchor moveWithCells="1">
              <from>
                <xdr:col>1</xdr:col>
                <xdr:colOff>0</xdr:colOff>
                <xdr:row>53</xdr:row>
                <xdr:rowOff>0</xdr:rowOff>
              </from>
              <to>
                <xdr:col>1</xdr:col>
                <xdr:colOff>209550</xdr:colOff>
                <xdr:row>54</xdr:row>
                <xdr:rowOff>19050</xdr:rowOff>
              </to>
            </anchor>
          </controlPr>
        </control>
      </mc:Choice>
      <mc:Fallback>
        <control shapeId="6147" r:id="rId7" name="Control 3"/>
      </mc:Fallback>
    </mc:AlternateContent>
    <mc:AlternateContent xmlns:mc="http://schemas.openxmlformats.org/markup-compatibility/2006">
      <mc:Choice Requires="x14">
        <control shapeId="6148" r:id="rId8" name="Control 4">
          <controlPr defaultSize="0" r:id="rId5">
            <anchor moveWithCells="1">
              <from>
                <xdr:col>1</xdr:col>
                <xdr:colOff>0</xdr:colOff>
                <xdr:row>53</xdr:row>
                <xdr:rowOff>171450</xdr:rowOff>
              </from>
              <to>
                <xdr:col>1</xdr:col>
                <xdr:colOff>209550</xdr:colOff>
                <xdr:row>55</xdr:row>
                <xdr:rowOff>0</xdr:rowOff>
              </to>
            </anchor>
          </controlPr>
        </control>
      </mc:Choice>
      <mc:Fallback>
        <control shapeId="6148" r:id="rId8" name="Control 4"/>
      </mc:Fallback>
    </mc:AlternateContent>
    <mc:AlternateContent xmlns:mc="http://schemas.openxmlformats.org/markup-compatibility/2006">
      <mc:Choice Requires="x14">
        <control shapeId="6149" r:id="rId9" name="Control 5">
          <controlPr defaultSize="0" r:id="rId5">
            <anchor moveWithCells="1">
              <from>
                <xdr:col>1</xdr:col>
                <xdr:colOff>0</xdr:colOff>
                <xdr:row>54</xdr:row>
                <xdr:rowOff>161925</xdr:rowOff>
              </from>
              <to>
                <xdr:col>1</xdr:col>
                <xdr:colOff>209550</xdr:colOff>
                <xdr:row>55</xdr:row>
                <xdr:rowOff>180975</xdr:rowOff>
              </to>
            </anchor>
          </controlPr>
        </control>
      </mc:Choice>
      <mc:Fallback>
        <control shapeId="6149" r:id="rId9" name="Control 5"/>
      </mc:Fallback>
    </mc:AlternateContent>
    <mc:AlternateContent xmlns:mc="http://schemas.openxmlformats.org/markup-compatibility/2006">
      <mc:Choice Requires="x14">
        <control shapeId="6150" r:id="rId10" name="Control 6">
          <controlPr defaultSize="0" r:id="rId5">
            <anchor moveWithCells="1">
              <from>
                <xdr:col>1</xdr:col>
                <xdr:colOff>0</xdr:colOff>
                <xdr:row>56</xdr:row>
                <xdr:rowOff>19050</xdr:rowOff>
              </from>
              <to>
                <xdr:col>1</xdr:col>
                <xdr:colOff>209550</xdr:colOff>
                <xdr:row>57</xdr:row>
                <xdr:rowOff>38100</xdr:rowOff>
              </to>
            </anchor>
          </controlPr>
        </control>
      </mc:Choice>
      <mc:Fallback>
        <control shapeId="6150" r:id="rId10" name="Control 6"/>
      </mc:Fallback>
    </mc:AlternateContent>
    <mc:AlternateContent xmlns:mc="http://schemas.openxmlformats.org/markup-compatibility/2006">
      <mc:Choice Requires="x14">
        <control shapeId="6151" r:id="rId11" name="Control 7">
          <controlPr defaultSize="0" r:id="rId5">
            <anchor moveWithCells="1">
              <from>
                <xdr:col>1</xdr:col>
                <xdr:colOff>0</xdr:colOff>
                <xdr:row>57</xdr:row>
                <xdr:rowOff>38100</xdr:rowOff>
              </from>
              <to>
                <xdr:col>1</xdr:col>
                <xdr:colOff>209550</xdr:colOff>
                <xdr:row>58</xdr:row>
                <xdr:rowOff>57150</xdr:rowOff>
              </to>
            </anchor>
          </controlPr>
        </control>
      </mc:Choice>
      <mc:Fallback>
        <control shapeId="6151" r:id="rId11" name="Control 7"/>
      </mc:Fallback>
    </mc:AlternateContent>
    <mc:AlternateContent xmlns:mc="http://schemas.openxmlformats.org/markup-compatibility/2006">
      <mc:Choice Requires="x14">
        <control shapeId="6152" r:id="rId12" name="Control 8">
          <controlPr defaultSize="0" r:id="rId5">
            <anchor moveWithCells="1">
              <from>
                <xdr:col>1</xdr:col>
                <xdr:colOff>0</xdr:colOff>
                <xdr:row>58</xdr:row>
                <xdr:rowOff>9525</xdr:rowOff>
              </from>
              <to>
                <xdr:col>1</xdr:col>
                <xdr:colOff>209550</xdr:colOff>
                <xdr:row>59</xdr:row>
                <xdr:rowOff>28575</xdr:rowOff>
              </to>
            </anchor>
          </controlPr>
        </control>
      </mc:Choice>
      <mc:Fallback>
        <control shapeId="6152" r:id="rId12" name="Control 8"/>
      </mc:Fallback>
    </mc:AlternateContent>
    <mc:AlternateContent xmlns:mc="http://schemas.openxmlformats.org/markup-compatibility/2006">
      <mc:Choice Requires="x14">
        <control shapeId="6153" r:id="rId13" name="Control 9">
          <controlPr defaultSize="0" r:id="rId5">
            <anchor moveWithCells="1">
              <from>
                <xdr:col>1</xdr:col>
                <xdr:colOff>0</xdr:colOff>
                <xdr:row>59</xdr:row>
                <xdr:rowOff>57150</xdr:rowOff>
              </from>
              <to>
                <xdr:col>1</xdr:col>
                <xdr:colOff>209550</xdr:colOff>
                <xdr:row>60</xdr:row>
                <xdr:rowOff>76200</xdr:rowOff>
              </to>
            </anchor>
          </controlPr>
        </control>
      </mc:Choice>
      <mc:Fallback>
        <control shapeId="6153" r:id="rId13" name="Control 9"/>
      </mc:Fallback>
    </mc:AlternateContent>
    <mc:AlternateContent xmlns:mc="http://schemas.openxmlformats.org/markup-compatibility/2006">
      <mc:Choice Requires="x14">
        <control shapeId="6154" r:id="rId14" name="Control 10">
          <controlPr defaultSize="0" r:id="rId5">
            <anchor moveWithCells="1">
              <from>
                <xdr:col>1</xdr:col>
                <xdr:colOff>0</xdr:colOff>
                <xdr:row>60</xdr:row>
                <xdr:rowOff>57150</xdr:rowOff>
              </from>
              <to>
                <xdr:col>1</xdr:col>
                <xdr:colOff>209550</xdr:colOff>
                <xdr:row>61</xdr:row>
                <xdr:rowOff>76200</xdr:rowOff>
              </to>
            </anchor>
          </controlPr>
        </control>
      </mc:Choice>
      <mc:Fallback>
        <control shapeId="6154" r:id="rId14" name="Control 10"/>
      </mc:Fallback>
    </mc:AlternateContent>
    <mc:AlternateContent xmlns:mc="http://schemas.openxmlformats.org/markup-compatibility/2006">
      <mc:Choice Requires="x14">
        <control shapeId="6155" r:id="rId15" name="Control 11">
          <controlPr defaultSize="0" r:id="rId5">
            <anchor moveWithCells="1">
              <from>
                <xdr:col>1</xdr:col>
                <xdr:colOff>0</xdr:colOff>
                <xdr:row>61</xdr:row>
                <xdr:rowOff>47625</xdr:rowOff>
              </from>
              <to>
                <xdr:col>1</xdr:col>
                <xdr:colOff>209550</xdr:colOff>
                <xdr:row>62</xdr:row>
                <xdr:rowOff>66675</xdr:rowOff>
              </to>
            </anchor>
          </controlPr>
        </control>
      </mc:Choice>
      <mc:Fallback>
        <control shapeId="6155" r:id="rId15" name="Control 11"/>
      </mc:Fallback>
    </mc:AlternateContent>
    <mc:AlternateContent xmlns:mc="http://schemas.openxmlformats.org/markup-compatibility/2006">
      <mc:Choice Requires="x14">
        <control shapeId="6156" r:id="rId16" name="Control 12">
          <controlPr defaultSize="0" r:id="rId5">
            <anchor moveWithCells="1">
              <from>
                <xdr:col>1</xdr:col>
                <xdr:colOff>0</xdr:colOff>
                <xdr:row>62</xdr:row>
                <xdr:rowOff>57150</xdr:rowOff>
              </from>
              <to>
                <xdr:col>1</xdr:col>
                <xdr:colOff>209550</xdr:colOff>
                <xdr:row>63</xdr:row>
                <xdr:rowOff>76200</xdr:rowOff>
              </to>
            </anchor>
          </controlPr>
        </control>
      </mc:Choice>
      <mc:Fallback>
        <control shapeId="6156" r:id="rId16" name="Control 12"/>
      </mc:Fallback>
    </mc:AlternateContent>
    <mc:AlternateContent xmlns:mc="http://schemas.openxmlformats.org/markup-compatibility/2006">
      <mc:Choice Requires="x14">
        <control shapeId="6157" r:id="rId17" name="Control 13">
          <controlPr defaultSize="0" r:id="rId5">
            <anchor moveWithCells="1">
              <from>
                <xdr:col>1</xdr:col>
                <xdr:colOff>0</xdr:colOff>
                <xdr:row>64</xdr:row>
                <xdr:rowOff>95250</xdr:rowOff>
              </from>
              <to>
                <xdr:col>1</xdr:col>
                <xdr:colOff>209550</xdr:colOff>
                <xdr:row>65</xdr:row>
                <xdr:rowOff>114300</xdr:rowOff>
              </to>
            </anchor>
          </controlPr>
        </control>
      </mc:Choice>
      <mc:Fallback>
        <control shapeId="6157" r:id="rId17" name="Control 13"/>
      </mc:Fallback>
    </mc:AlternateContent>
    <mc:AlternateContent xmlns:mc="http://schemas.openxmlformats.org/markup-compatibility/2006">
      <mc:Choice Requires="x14">
        <control shapeId="6158" r:id="rId18" name="Control 14">
          <controlPr defaultSize="0" r:id="rId5">
            <anchor moveWithCells="1">
              <from>
                <xdr:col>1</xdr:col>
                <xdr:colOff>0</xdr:colOff>
                <xdr:row>66</xdr:row>
                <xdr:rowOff>85725</xdr:rowOff>
              </from>
              <to>
                <xdr:col>1</xdr:col>
                <xdr:colOff>209550</xdr:colOff>
                <xdr:row>67</xdr:row>
                <xdr:rowOff>104775</xdr:rowOff>
              </to>
            </anchor>
          </controlPr>
        </control>
      </mc:Choice>
      <mc:Fallback>
        <control shapeId="6158" r:id="rId18" name="Control 14"/>
      </mc:Fallback>
    </mc:AlternateContent>
    <mc:AlternateContent xmlns:mc="http://schemas.openxmlformats.org/markup-compatibility/2006">
      <mc:Choice Requires="x14">
        <control shapeId="6159" r:id="rId19" name="Control 15">
          <controlPr defaultSize="0" r:id="rId5">
            <anchor moveWithCells="1">
              <from>
                <xdr:col>1</xdr:col>
                <xdr:colOff>0</xdr:colOff>
                <xdr:row>67</xdr:row>
                <xdr:rowOff>114300</xdr:rowOff>
              </from>
              <to>
                <xdr:col>1</xdr:col>
                <xdr:colOff>209550</xdr:colOff>
                <xdr:row>68</xdr:row>
                <xdr:rowOff>133350</xdr:rowOff>
              </to>
            </anchor>
          </controlPr>
        </control>
      </mc:Choice>
      <mc:Fallback>
        <control shapeId="6159" r:id="rId19" name="Control 15"/>
      </mc:Fallback>
    </mc:AlternateContent>
    <mc:AlternateContent xmlns:mc="http://schemas.openxmlformats.org/markup-compatibility/2006">
      <mc:Choice Requires="x14">
        <control shapeId="6160" r:id="rId20" name="Control 16">
          <controlPr defaultSize="0" r:id="rId5">
            <anchor moveWithCells="1">
              <from>
                <xdr:col>1</xdr:col>
                <xdr:colOff>0</xdr:colOff>
                <xdr:row>68</xdr:row>
                <xdr:rowOff>133350</xdr:rowOff>
              </from>
              <to>
                <xdr:col>1</xdr:col>
                <xdr:colOff>209550</xdr:colOff>
                <xdr:row>69</xdr:row>
                <xdr:rowOff>152400</xdr:rowOff>
              </to>
            </anchor>
          </controlPr>
        </control>
      </mc:Choice>
      <mc:Fallback>
        <control shapeId="6160" r:id="rId20" name="Control 16"/>
      </mc:Fallback>
    </mc:AlternateContent>
    <mc:AlternateContent xmlns:mc="http://schemas.openxmlformats.org/markup-compatibility/2006">
      <mc:Choice Requires="x14">
        <control shapeId="6161" r:id="rId21" name="Control 17">
          <controlPr defaultSize="0" r:id="rId5">
            <anchor moveWithCells="1">
              <from>
                <xdr:col>1</xdr:col>
                <xdr:colOff>0</xdr:colOff>
                <xdr:row>69</xdr:row>
                <xdr:rowOff>152400</xdr:rowOff>
              </from>
              <to>
                <xdr:col>1</xdr:col>
                <xdr:colOff>209550</xdr:colOff>
                <xdr:row>70</xdr:row>
                <xdr:rowOff>171450</xdr:rowOff>
              </to>
            </anchor>
          </controlPr>
        </control>
      </mc:Choice>
      <mc:Fallback>
        <control shapeId="6161" r:id="rId21" name="Control 17"/>
      </mc:Fallback>
    </mc:AlternateContent>
  </control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146"/>
  <sheetViews>
    <sheetView topLeftCell="A13" zoomScale="85" zoomScaleNormal="85" workbookViewId="0">
      <selection activeCell="M28" sqref="M28"/>
    </sheetView>
  </sheetViews>
  <sheetFormatPr defaultRowHeight="15" x14ac:dyDescent="0.25"/>
  <cols>
    <col min="1" max="1" width="5.140625" customWidth="1"/>
    <col min="2" max="2" width="22.42578125" bestFit="1" customWidth="1"/>
    <col min="3" max="3" width="6.7109375" bestFit="1" customWidth="1"/>
    <col min="4" max="4" width="5.42578125" bestFit="1" customWidth="1"/>
    <col min="5" max="5" width="5.28515625" customWidth="1"/>
    <col min="6" max="6" width="4.5703125" customWidth="1"/>
    <col min="7" max="7" width="4.28515625" customWidth="1"/>
    <col min="8" max="8" width="5.42578125" bestFit="1" customWidth="1"/>
    <col min="9" max="9" width="5.5703125" customWidth="1"/>
    <col min="10" max="10" width="4.42578125" customWidth="1"/>
    <col min="11" max="11" width="4.28515625" bestFit="1" customWidth="1"/>
    <col min="12" max="12" width="5.42578125" bestFit="1" customWidth="1"/>
    <col min="13" max="13" width="5.42578125" customWidth="1"/>
    <col min="14" max="14" width="4.42578125" customWidth="1"/>
    <col min="15" max="15" width="4.28515625" bestFit="1" customWidth="1"/>
    <col min="16" max="16" width="4.28515625" customWidth="1"/>
    <col min="17" max="17" width="4.85546875" bestFit="1" customWidth="1"/>
    <col min="18" max="18" width="4.28515625" customWidth="1"/>
    <col min="19" max="19" width="5.28515625" customWidth="1"/>
    <col min="22" max="22" width="11.28515625" customWidth="1"/>
    <col min="23" max="23" width="9.28515625" customWidth="1"/>
    <col min="24" max="24" width="11.7109375" customWidth="1"/>
    <col min="32" max="32" width="11.5703125" customWidth="1"/>
  </cols>
  <sheetData>
    <row r="1" spans="1:33" ht="16.5" thickBot="1" x14ac:dyDescent="0.3">
      <c r="A1" s="911" t="s">
        <v>856</v>
      </c>
      <c r="B1" s="912"/>
      <c r="C1" s="912"/>
      <c r="D1" s="912"/>
      <c r="E1" s="912"/>
      <c r="F1" s="912"/>
      <c r="G1" s="912"/>
      <c r="H1" s="912"/>
      <c r="I1" s="912"/>
      <c r="J1" s="912"/>
      <c r="K1" s="912"/>
      <c r="L1" s="912"/>
      <c r="M1" s="912"/>
      <c r="N1" s="912"/>
      <c r="O1" s="912"/>
      <c r="P1" s="532"/>
      <c r="Q1" s="532"/>
      <c r="R1" s="532"/>
      <c r="S1" s="532"/>
    </row>
    <row r="2" spans="1:33" ht="15" customHeight="1" thickBot="1" x14ac:dyDescent="0.3">
      <c r="A2" s="913">
        <v>28</v>
      </c>
      <c r="B2" s="913"/>
      <c r="C2" s="914"/>
      <c r="D2" s="916" t="s">
        <v>7</v>
      </c>
      <c r="E2" s="917"/>
      <c r="F2" s="917"/>
      <c r="G2" s="917"/>
      <c r="H2" s="916" t="s">
        <v>4</v>
      </c>
      <c r="I2" s="917"/>
      <c r="J2" s="917"/>
      <c r="K2" s="917"/>
      <c r="L2" s="902" t="s">
        <v>145</v>
      </c>
      <c r="M2" s="903"/>
      <c r="N2" s="903"/>
      <c r="O2" s="903"/>
      <c r="P2" s="922" t="s">
        <v>34</v>
      </c>
      <c r="Q2" s="923"/>
      <c r="R2" s="923"/>
      <c r="S2" s="924"/>
      <c r="V2" s="905">
        <v>2021</v>
      </c>
      <c r="W2" s="906"/>
      <c r="X2" s="906"/>
      <c r="Y2" s="906"/>
      <c r="Z2" s="906"/>
      <c r="AA2" s="906"/>
      <c r="AB2" s="906"/>
      <c r="AC2" s="906"/>
      <c r="AD2" s="906"/>
      <c r="AE2" s="906"/>
      <c r="AF2" s="906"/>
      <c r="AG2" s="907"/>
    </row>
    <row r="3" spans="1:33" ht="63.75" thickBot="1" x14ac:dyDescent="0.3">
      <c r="A3" s="915"/>
      <c r="B3" s="915"/>
      <c r="C3" s="900"/>
      <c r="D3" s="12" t="s">
        <v>2</v>
      </c>
      <c r="E3" s="13" t="s">
        <v>3</v>
      </c>
      <c r="F3" s="12"/>
      <c r="G3" s="13" t="s">
        <v>775</v>
      </c>
      <c r="H3" s="618" t="s">
        <v>2</v>
      </c>
      <c r="I3" s="13" t="s">
        <v>3</v>
      </c>
      <c r="J3" s="12"/>
      <c r="K3" s="13" t="s">
        <v>775</v>
      </c>
      <c r="L3" s="604" t="s">
        <v>2</v>
      </c>
      <c r="M3" s="240" t="s">
        <v>3</v>
      </c>
      <c r="N3" s="36"/>
      <c r="O3" s="36" t="s">
        <v>775</v>
      </c>
      <c r="P3" s="359" t="s">
        <v>2</v>
      </c>
      <c r="Q3" s="360" t="s">
        <v>3</v>
      </c>
      <c r="R3" s="359"/>
      <c r="S3" s="360" t="s">
        <v>775</v>
      </c>
      <c r="V3" s="416" t="s">
        <v>14</v>
      </c>
      <c r="W3" s="593" t="s">
        <v>15</v>
      </c>
      <c r="X3" s="593" t="s">
        <v>52</v>
      </c>
      <c r="Y3" s="593" t="s">
        <v>16</v>
      </c>
      <c r="Z3" s="593" t="s">
        <v>731</v>
      </c>
      <c r="AA3" s="593" t="s">
        <v>736</v>
      </c>
      <c r="AB3" s="593" t="s">
        <v>18</v>
      </c>
      <c r="AC3" s="34" t="s">
        <v>49</v>
      </c>
      <c r="AD3" s="34" t="s">
        <v>737</v>
      </c>
      <c r="AE3" s="34" t="s">
        <v>738</v>
      </c>
      <c r="AF3" s="34" t="s">
        <v>732</v>
      </c>
      <c r="AG3" s="14"/>
    </row>
    <row r="4" spans="1:33" ht="16.5" thickBot="1" x14ac:dyDescent="0.3">
      <c r="A4" s="23">
        <v>1</v>
      </c>
      <c r="B4" s="44" t="s">
        <v>300</v>
      </c>
      <c r="C4" s="243">
        <v>50001</v>
      </c>
      <c r="D4" s="625">
        <v>21</v>
      </c>
      <c r="E4" s="467">
        <f>D4*100/29</f>
        <v>72.41379310344827</v>
      </c>
      <c r="F4" s="627">
        <v>4</v>
      </c>
      <c r="G4" s="628">
        <v>4</v>
      </c>
      <c r="H4" s="619">
        <v>23</v>
      </c>
      <c r="I4" s="468">
        <f>H4*100/45</f>
        <v>51.111111111111114</v>
      </c>
      <c r="J4" s="567">
        <v>3</v>
      </c>
      <c r="K4" s="151">
        <v>4</v>
      </c>
      <c r="L4" s="257">
        <v>7</v>
      </c>
      <c r="M4" s="235">
        <f>L4*100/20</f>
        <v>35</v>
      </c>
      <c r="N4" s="607">
        <v>3</v>
      </c>
      <c r="O4" s="577">
        <v>3</v>
      </c>
      <c r="P4" s="257">
        <v>7</v>
      </c>
      <c r="Q4" s="235">
        <f>P4*100/15</f>
        <v>46.666666666666664</v>
      </c>
      <c r="R4" s="594">
        <v>3</v>
      </c>
      <c r="S4" s="290">
        <v>4</v>
      </c>
      <c r="V4" s="417" t="s">
        <v>7</v>
      </c>
      <c r="W4" s="29">
        <v>29</v>
      </c>
      <c r="X4" s="30">
        <f>MAX(D4:D31)</f>
        <v>24</v>
      </c>
      <c r="Y4" s="32">
        <f>D32</f>
        <v>15.916666666666666</v>
      </c>
      <c r="Z4" s="32">
        <f>(11*100)/W4</f>
        <v>37.931034482758619</v>
      </c>
      <c r="AA4" s="32">
        <f>E32</f>
        <v>54.885057471264361</v>
      </c>
      <c r="AB4" s="30">
        <v>2</v>
      </c>
      <c r="AC4" s="32">
        <f>AB4*100/25</f>
        <v>8</v>
      </c>
      <c r="AD4" s="32">
        <f>F32</f>
        <v>3.2083333333333335</v>
      </c>
      <c r="AE4" s="32">
        <f>G32</f>
        <v>3.5</v>
      </c>
      <c r="AF4" s="592">
        <v>4</v>
      </c>
      <c r="AG4" s="51">
        <f>AE4-AD4</f>
        <v>0.29166666666666652</v>
      </c>
    </row>
    <row r="5" spans="1:33" ht="15.75" x14ac:dyDescent="0.25">
      <c r="A5" s="23">
        <v>2</v>
      </c>
      <c r="B5" s="14" t="s">
        <v>301</v>
      </c>
      <c r="C5" s="243">
        <v>50020</v>
      </c>
      <c r="D5" s="626">
        <v>13</v>
      </c>
      <c r="E5" s="236">
        <f t="shared" ref="E5:E31" si="0">D5*100/29</f>
        <v>44.827586206896555</v>
      </c>
      <c r="F5" s="629">
        <v>3</v>
      </c>
      <c r="G5" s="630">
        <v>3</v>
      </c>
      <c r="H5" s="41"/>
      <c r="I5" s="238">
        <f t="shared" ref="I5:I17" si="1">H5*100/45</f>
        <v>0</v>
      </c>
      <c r="J5" s="5"/>
      <c r="K5" s="2"/>
      <c r="L5" s="5"/>
      <c r="M5" s="238">
        <f t="shared" ref="M5:M31" si="2">L5*100/20</f>
        <v>0</v>
      </c>
      <c r="N5" s="5"/>
      <c r="O5" s="2"/>
      <c r="P5" s="338">
        <v>0</v>
      </c>
      <c r="Q5" s="238">
        <f t="shared" ref="Q5:Q31" si="3">P5*100/15</f>
        <v>0</v>
      </c>
      <c r="R5" s="338"/>
      <c r="S5" s="646"/>
      <c r="V5" s="418" t="s">
        <v>4</v>
      </c>
      <c r="W5" s="31">
        <v>45</v>
      </c>
      <c r="X5" s="30">
        <f>MAX(H4:H31)</f>
        <v>36</v>
      </c>
      <c r="Y5" s="32">
        <f>H32</f>
        <v>21.869565217391305</v>
      </c>
      <c r="Z5" s="32">
        <f>(17*100)/W5</f>
        <v>37.777777777777779</v>
      </c>
      <c r="AA5" s="32">
        <f>I32</f>
        <v>43.199141170155677</v>
      </c>
      <c r="AB5" s="30">
        <v>7</v>
      </c>
      <c r="AC5" s="32">
        <f t="shared" ref="AC5:AC7" si="4">AB5*100/25</f>
        <v>28</v>
      </c>
      <c r="AD5" s="32">
        <f>J32</f>
        <v>3</v>
      </c>
      <c r="AE5" s="32">
        <f>K32</f>
        <v>3.6956521739130435</v>
      </c>
      <c r="AF5" s="592">
        <v>3</v>
      </c>
      <c r="AG5" s="51">
        <f t="shared" ref="AG5:AG6" si="5">AE5-AD5</f>
        <v>0.69565217391304346</v>
      </c>
    </row>
    <row r="6" spans="1:33" ht="15.75" x14ac:dyDescent="0.25">
      <c r="A6" s="23">
        <v>3</v>
      </c>
      <c r="B6" s="14" t="s">
        <v>302</v>
      </c>
      <c r="C6" s="244">
        <v>50002</v>
      </c>
      <c r="D6" s="626">
        <v>21</v>
      </c>
      <c r="E6" s="236">
        <f t="shared" si="0"/>
        <v>72.41379310344827</v>
      </c>
      <c r="F6" s="621">
        <v>4</v>
      </c>
      <c r="G6" s="174">
        <v>5</v>
      </c>
      <c r="H6" s="375">
        <v>36</v>
      </c>
      <c r="I6" s="238">
        <f t="shared" si="1"/>
        <v>80</v>
      </c>
      <c r="J6" s="338">
        <v>4</v>
      </c>
      <c r="K6" s="148">
        <v>5</v>
      </c>
      <c r="L6" s="256">
        <v>15</v>
      </c>
      <c r="M6" s="238">
        <f t="shared" si="2"/>
        <v>75</v>
      </c>
      <c r="N6" s="368">
        <v>5</v>
      </c>
      <c r="O6" s="371">
        <v>5</v>
      </c>
      <c r="P6" s="256">
        <v>15</v>
      </c>
      <c r="Q6" s="238">
        <f t="shared" si="3"/>
        <v>100</v>
      </c>
      <c r="R6" s="368">
        <v>5</v>
      </c>
      <c r="S6" s="364">
        <v>5</v>
      </c>
      <c r="V6" s="418" t="s">
        <v>5</v>
      </c>
      <c r="W6" s="31">
        <v>20</v>
      </c>
      <c r="X6" s="30">
        <f>MAX(L4:L31)</f>
        <v>15</v>
      </c>
      <c r="Y6" s="32">
        <f>L32</f>
        <v>6.72</v>
      </c>
      <c r="Z6" s="32">
        <f>(6*100)/W6</f>
        <v>30</v>
      </c>
      <c r="AA6" s="32">
        <f>M32</f>
        <v>30</v>
      </c>
      <c r="AB6" s="30">
        <v>9</v>
      </c>
      <c r="AC6" s="32">
        <f t="shared" si="4"/>
        <v>36</v>
      </c>
      <c r="AD6" s="32">
        <f>N32</f>
        <v>3</v>
      </c>
      <c r="AE6" s="32">
        <f>O32</f>
        <v>3.652173913043478</v>
      </c>
      <c r="AF6" s="592">
        <v>2</v>
      </c>
      <c r="AG6" s="51">
        <f t="shared" si="5"/>
        <v>0.65217391304347805</v>
      </c>
    </row>
    <row r="7" spans="1:33" ht="16.5" thickBot="1" x14ac:dyDescent="0.3">
      <c r="A7" s="23">
        <v>4</v>
      </c>
      <c r="B7" s="142" t="s">
        <v>303</v>
      </c>
      <c r="C7" s="244">
        <v>50003</v>
      </c>
      <c r="D7" s="626">
        <v>22</v>
      </c>
      <c r="E7" s="236">
        <f t="shared" si="0"/>
        <v>75.862068965517238</v>
      </c>
      <c r="F7" s="631">
        <v>4</v>
      </c>
      <c r="G7" s="364">
        <v>4</v>
      </c>
      <c r="H7" s="375">
        <v>31</v>
      </c>
      <c r="I7" s="238">
        <f t="shared" si="1"/>
        <v>68.888888888888886</v>
      </c>
      <c r="J7" s="368">
        <v>4</v>
      </c>
      <c r="K7" s="371">
        <v>4</v>
      </c>
      <c r="L7" s="256">
        <v>11</v>
      </c>
      <c r="M7" s="238">
        <f t="shared" si="2"/>
        <v>55</v>
      </c>
      <c r="N7" s="368">
        <v>4</v>
      </c>
      <c r="O7" s="371">
        <v>4</v>
      </c>
      <c r="P7" s="338">
        <v>3</v>
      </c>
      <c r="Q7" s="238">
        <f t="shared" si="3"/>
        <v>20</v>
      </c>
      <c r="R7" s="338">
        <v>2</v>
      </c>
      <c r="S7" s="174">
        <v>4</v>
      </c>
      <c r="V7" s="419" t="s">
        <v>34</v>
      </c>
      <c r="W7" s="420">
        <v>15</v>
      </c>
      <c r="X7" s="279">
        <f>MAX(P5:P32)</f>
        <v>15</v>
      </c>
      <c r="Y7" s="262">
        <f>P32</f>
        <v>4.3928571428571432</v>
      </c>
      <c r="Z7" s="262">
        <f>(3*100)/W7</f>
        <v>20</v>
      </c>
      <c r="AA7" s="262">
        <f>Q32</f>
        <v>29.285714285714285</v>
      </c>
      <c r="AB7" s="279">
        <v>9</v>
      </c>
      <c r="AC7" s="262">
        <f t="shared" si="4"/>
        <v>36</v>
      </c>
      <c r="AD7" s="262">
        <f>R32</f>
        <v>2.9130434782608696</v>
      </c>
      <c r="AE7" s="262">
        <f>S32</f>
        <v>3.9565217391304346</v>
      </c>
      <c r="AF7" s="421">
        <v>1</v>
      </c>
      <c r="AG7" s="53">
        <f>AE7-AD7</f>
        <v>1.043478260869565</v>
      </c>
    </row>
    <row r="8" spans="1:33" ht="16.5" thickBot="1" x14ac:dyDescent="0.3">
      <c r="A8" s="23">
        <v>5</v>
      </c>
      <c r="B8" s="44" t="s">
        <v>304</v>
      </c>
      <c r="C8" s="245">
        <v>50004</v>
      </c>
      <c r="D8" s="626">
        <v>15</v>
      </c>
      <c r="E8" s="236">
        <f t="shared" si="0"/>
        <v>51.724137931034484</v>
      </c>
      <c r="F8" s="621">
        <v>3</v>
      </c>
      <c r="G8" s="174">
        <v>4</v>
      </c>
      <c r="H8" s="375">
        <v>29</v>
      </c>
      <c r="I8" s="238">
        <f t="shared" si="1"/>
        <v>64.444444444444443</v>
      </c>
      <c r="J8" s="368">
        <v>4</v>
      </c>
      <c r="K8" s="371">
        <v>4</v>
      </c>
      <c r="L8" s="256">
        <v>9</v>
      </c>
      <c r="M8" s="238">
        <f t="shared" si="2"/>
        <v>45</v>
      </c>
      <c r="N8" s="156">
        <v>3</v>
      </c>
      <c r="O8" s="148">
        <v>5</v>
      </c>
      <c r="P8" s="256">
        <v>10</v>
      </c>
      <c r="Q8" s="238">
        <f t="shared" si="3"/>
        <v>66.666666666666671</v>
      </c>
      <c r="R8" s="368">
        <v>4</v>
      </c>
      <c r="S8" s="364">
        <v>4</v>
      </c>
      <c r="V8" s="651" t="s">
        <v>14</v>
      </c>
      <c r="W8" s="651" t="s">
        <v>19</v>
      </c>
      <c r="X8" s="651" t="s">
        <v>20</v>
      </c>
      <c r="Y8" s="651" t="s">
        <v>21</v>
      </c>
      <c r="Z8" s="651" t="s">
        <v>22</v>
      </c>
      <c r="AA8" s="277"/>
      <c r="AB8" s="276"/>
      <c r="AC8" s="277"/>
      <c r="AD8" s="277"/>
      <c r="AE8" s="277"/>
      <c r="AF8" s="248"/>
    </row>
    <row r="9" spans="1:33" ht="15.75" x14ac:dyDescent="0.25">
      <c r="A9" s="23">
        <v>6</v>
      </c>
      <c r="B9" s="14" t="s">
        <v>305</v>
      </c>
      <c r="C9" s="243">
        <v>50005</v>
      </c>
      <c r="D9" s="626">
        <v>16</v>
      </c>
      <c r="E9" s="236">
        <f t="shared" si="0"/>
        <v>55.172413793103445</v>
      </c>
      <c r="F9" s="631">
        <v>3</v>
      </c>
      <c r="G9" s="364">
        <v>3</v>
      </c>
      <c r="H9" s="355"/>
      <c r="I9" s="238">
        <f>H9*100/45</f>
        <v>0</v>
      </c>
      <c r="J9" s="338"/>
      <c r="K9" s="148" t="s">
        <v>177</v>
      </c>
      <c r="L9" s="156">
        <v>0</v>
      </c>
      <c r="M9" s="238">
        <f t="shared" si="2"/>
        <v>0</v>
      </c>
      <c r="N9" s="156"/>
      <c r="O9" s="148" t="s">
        <v>177</v>
      </c>
      <c r="P9" s="256">
        <v>5</v>
      </c>
      <c r="Q9" s="238">
        <f t="shared" si="3"/>
        <v>33.333333333333336</v>
      </c>
      <c r="R9" s="368">
        <v>3</v>
      </c>
      <c r="S9" s="364">
        <v>3</v>
      </c>
      <c r="V9" s="254" t="s">
        <v>4</v>
      </c>
      <c r="W9" s="255" t="s">
        <v>741</v>
      </c>
      <c r="X9" s="253" t="s">
        <v>742</v>
      </c>
      <c r="Y9" s="253" t="s">
        <v>44</v>
      </c>
      <c r="Z9" s="253" t="s">
        <v>743</v>
      </c>
      <c r="AA9" s="277"/>
      <c r="AB9" s="276"/>
      <c r="AC9" s="277"/>
      <c r="AD9" s="277"/>
      <c r="AE9" s="277"/>
      <c r="AF9" s="248"/>
    </row>
    <row r="10" spans="1:33" ht="15.75" x14ac:dyDescent="0.25">
      <c r="A10" s="23">
        <v>7</v>
      </c>
      <c r="B10" s="14" t="s">
        <v>306</v>
      </c>
      <c r="C10" s="244">
        <v>50006</v>
      </c>
      <c r="D10" s="620">
        <v>11</v>
      </c>
      <c r="E10" s="236">
        <f t="shared" si="0"/>
        <v>37.931034482758619</v>
      </c>
      <c r="F10" s="621">
        <v>2</v>
      </c>
      <c r="G10" s="174">
        <v>4</v>
      </c>
      <c r="H10" s="375">
        <v>31</v>
      </c>
      <c r="I10" s="238">
        <f>H10*100/45</f>
        <v>68.888888888888886</v>
      </c>
      <c r="J10" s="368">
        <v>4</v>
      </c>
      <c r="K10" s="371">
        <v>4</v>
      </c>
      <c r="L10" s="156">
        <v>3</v>
      </c>
      <c r="M10" s="238">
        <f t="shared" si="2"/>
        <v>15</v>
      </c>
      <c r="N10" s="156">
        <v>2</v>
      </c>
      <c r="O10" s="148">
        <v>3</v>
      </c>
      <c r="P10" s="338">
        <v>3</v>
      </c>
      <c r="Q10" s="238">
        <f t="shared" si="3"/>
        <v>20</v>
      </c>
      <c r="R10" s="338">
        <v>2</v>
      </c>
      <c r="S10" s="174">
        <v>3</v>
      </c>
      <c r="V10" s="254" t="s">
        <v>5</v>
      </c>
      <c r="W10" s="255" t="s">
        <v>711</v>
      </c>
      <c r="X10" s="253" t="s">
        <v>781</v>
      </c>
      <c r="Y10" s="253" t="s">
        <v>782</v>
      </c>
      <c r="Z10" s="253" t="s">
        <v>714</v>
      </c>
      <c r="AA10" s="277"/>
      <c r="AB10" s="276"/>
      <c r="AC10" s="277"/>
      <c r="AD10" s="277"/>
      <c r="AE10" s="277"/>
      <c r="AF10" s="248"/>
    </row>
    <row r="11" spans="1:33" ht="15.75" x14ac:dyDescent="0.25">
      <c r="A11" s="23">
        <v>8</v>
      </c>
      <c r="B11" s="14" t="s">
        <v>307</v>
      </c>
      <c r="C11" s="244">
        <v>50007</v>
      </c>
      <c r="D11" s="626">
        <v>20</v>
      </c>
      <c r="E11" s="236">
        <f t="shared" si="0"/>
        <v>68.965517241379317</v>
      </c>
      <c r="F11" s="621">
        <v>4</v>
      </c>
      <c r="G11" s="174">
        <v>3</v>
      </c>
      <c r="H11" s="375">
        <v>18</v>
      </c>
      <c r="I11" s="238">
        <f t="shared" si="1"/>
        <v>40</v>
      </c>
      <c r="J11" s="368">
        <v>3</v>
      </c>
      <c r="K11" s="371">
        <v>3</v>
      </c>
      <c r="L11" s="256">
        <v>7</v>
      </c>
      <c r="M11" s="238">
        <f t="shared" si="2"/>
        <v>35</v>
      </c>
      <c r="N11" s="368">
        <v>3</v>
      </c>
      <c r="O11" s="371">
        <v>3</v>
      </c>
      <c r="P11" s="338">
        <v>0</v>
      </c>
      <c r="Q11" s="238">
        <f t="shared" si="3"/>
        <v>0</v>
      </c>
      <c r="R11" s="338"/>
      <c r="S11" s="174" t="s">
        <v>177</v>
      </c>
      <c r="V11" s="254" t="s">
        <v>7</v>
      </c>
      <c r="W11" s="255" t="s">
        <v>26</v>
      </c>
      <c r="X11" s="253" t="s">
        <v>32</v>
      </c>
      <c r="Y11" s="253" t="s">
        <v>739</v>
      </c>
      <c r="Z11" s="253" t="s">
        <v>783</v>
      </c>
      <c r="AA11" s="277"/>
      <c r="AB11" s="276"/>
      <c r="AC11" s="277"/>
      <c r="AD11" s="277"/>
      <c r="AE11" s="277"/>
      <c r="AF11" s="248"/>
    </row>
    <row r="12" spans="1:33" ht="15.75" x14ac:dyDescent="0.25">
      <c r="A12" s="23">
        <v>9</v>
      </c>
      <c r="B12" s="14" t="s">
        <v>308</v>
      </c>
      <c r="C12" s="244">
        <v>50008</v>
      </c>
      <c r="D12" s="626">
        <v>22</v>
      </c>
      <c r="E12" s="236">
        <f t="shared" si="0"/>
        <v>75.862068965517238</v>
      </c>
      <c r="F12" s="631">
        <v>4</v>
      </c>
      <c r="G12" s="364">
        <v>4</v>
      </c>
      <c r="H12" s="375">
        <v>24</v>
      </c>
      <c r="I12" s="238">
        <f t="shared" si="1"/>
        <v>53.333333333333336</v>
      </c>
      <c r="J12" s="338">
        <v>3</v>
      </c>
      <c r="K12" s="148">
        <v>4</v>
      </c>
      <c r="L12" s="256">
        <v>15</v>
      </c>
      <c r="M12" s="238">
        <f t="shared" si="2"/>
        <v>75</v>
      </c>
      <c r="N12" s="368">
        <v>5</v>
      </c>
      <c r="O12" s="371">
        <v>5</v>
      </c>
      <c r="P12" s="256">
        <v>10</v>
      </c>
      <c r="Q12" s="238">
        <f t="shared" si="3"/>
        <v>66.666666666666671</v>
      </c>
      <c r="R12" s="338">
        <v>4</v>
      </c>
      <c r="S12" s="174">
        <v>5</v>
      </c>
      <c r="V12" s="254" t="s">
        <v>34</v>
      </c>
      <c r="W12" s="255" t="s">
        <v>787</v>
      </c>
      <c r="X12" s="253" t="s">
        <v>786</v>
      </c>
      <c r="Y12" s="253" t="s">
        <v>785</v>
      </c>
      <c r="Z12" s="253" t="s">
        <v>784</v>
      </c>
      <c r="AA12" s="277"/>
      <c r="AB12" s="276"/>
      <c r="AC12" s="277"/>
      <c r="AD12" s="277"/>
      <c r="AE12" s="277"/>
      <c r="AF12" s="248"/>
    </row>
    <row r="13" spans="1:33" ht="15.75" x14ac:dyDescent="0.25">
      <c r="A13" s="23">
        <v>10</v>
      </c>
      <c r="B13" s="14" t="s">
        <v>309</v>
      </c>
      <c r="C13" s="244">
        <v>50009</v>
      </c>
      <c r="D13" s="626">
        <v>24</v>
      </c>
      <c r="E13" s="236">
        <f t="shared" si="0"/>
        <v>82.758620689655174</v>
      </c>
      <c r="F13" s="621">
        <v>5</v>
      </c>
      <c r="G13" s="174">
        <v>4</v>
      </c>
      <c r="H13" s="375">
        <v>35</v>
      </c>
      <c r="I13" s="238">
        <f t="shared" si="1"/>
        <v>77.777777777777771</v>
      </c>
      <c r="J13" s="368">
        <v>4</v>
      </c>
      <c r="K13" s="371">
        <v>4</v>
      </c>
      <c r="L13" s="256">
        <v>10</v>
      </c>
      <c r="M13" s="238">
        <f t="shared" si="2"/>
        <v>50</v>
      </c>
      <c r="N13" s="156">
        <v>3</v>
      </c>
      <c r="O13" s="148">
        <v>4</v>
      </c>
      <c r="P13" s="256">
        <v>12</v>
      </c>
      <c r="Q13" s="238">
        <f t="shared" si="3"/>
        <v>80</v>
      </c>
      <c r="R13" s="338">
        <v>5</v>
      </c>
      <c r="S13" s="174">
        <v>4</v>
      </c>
      <c r="V13" s="253"/>
      <c r="W13" s="255"/>
      <c r="X13" s="253"/>
      <c r="Y13" s="253"/>
      <c r="Z13" s="253"/>
      <c r="AA13" s="277"/>
      <c r="AB13" s="278"/>
      <c r="AC13" s="277"/>
      <c r="AD13" s="277"/>
      <c r="AE13" s="277"/>
      <c r="AF13" s="248"/>
    </row>
    <row r="14" spans="1:33" ht="15.75" x14ac:dyDescent="0.25">
      <c r="A14" s="23">
        <v>11</v>
      </c>
      <c r="B14" s="14" t="s">
        <v>310</v>
      </c>
      <c r="C14" s="244">
        <v>50010</v>
      </c>
      <c r="D14" s="626">
        <v>16</v>
      </c>
      <c r="E14" s="236">
        <f t="shared" si="0"/>
        <v>55.172413793103445</v>
      </c>
      <c r="F14" s="631">
        <v>3</v>
      </c>
      <c r="G14" s="364">
        <v>3</v>
      </c>
      <c r="H14" s="375">
        <v>25</v>
      </c>
      <c r="I14" s="238">
        <f t="shared" si="1"/>
        <v>55.555555555555557</v>
      </c>
      <c r="J14" s="338">
        <v>3</v>
      </c>
      <c r="K14" s="148">
        <v>4</v>
      </c>
      <c r="L14" s="256">
        <v>11</v>
      </c>
      <c r="M14" s="238">
        <f t="shared" si="2"/>
        <v>55</v>
      </c>
      <c r="N14" s="156">
        <v>4</v>
      </c>
      <c r="O14" s="148">
        <v>3</v>
      </c>
      <c r="P14" s="338">
        <v>0</v>
      </c>
      <c r="Q14" s="238">
        <f t="shared" si="3"/>
        <v>0</v>
      </c>
      <c r="R14" s="338">
        <v>2</v>
      </c>
      <c r="S14" s="174">
        <v>4</v>
      </c>
      <c r="V14" s="254"/>
      <c r="W14" s="253"/>
      <c r="X14" s="253"/>
      <c r="Y14" s="253"/>
      <c r="Z14" s="253"/>
    </row>
    <row r="15" spans="1:33" ht="15.75" x14ac:dyDescent="0.25">
      <c r="A15" s="23">
        <v>12</v>
      </c>
      <c r="B15" s="392" t="s">
        <v>311</v>
      </c>
      <c r="C15" s="244">
        <v>50011</v>
      </c>
      <c r="D15" s="626">
        <v>15</v>
      </c>
      <c r="E15" s="236">
        <f t="shared" si="0"/>
        <v>51.724137931034484</v>
      </c>
      <c r="F15" s="631">
        <v>3</v>
      </c>
      <c r="G15" s="364">
        <v>3</v>
      </c>
      <c r="H15" s="375">
        <v>19</v>
      </c>
      <c r="I15" s="238">
        <f t="shared" si="1"/>
        <v>42.222222222222221</v>
      </c>
      <c r="J15" s="338">
        <v>3</v>
      </c>
      <c r="K15" s="148">
        <v>4</v>
      </c>
      <c r="L15" s="156">
        <v>5</v>
      </c>
      <c r="M15" s="238">
        <f t="shared" si="2"/>
        <v>25</v>
      </c>
      <c r="N15" s="156">
        <v>2</v>
      </c>
      <c r="O15" s="148">
        <v>3</v>
      </c>
      <c r="P15" s="256">
        <v>4</v>
      </c>
      <c r="Q15" s="238">
        <f t="shared" si="3"/>
        <v>26.666666666666668</v>
      </c>
      <c r="R15" s="368">
        <v>3</v>
      </c>
      <c r="S15" s="364">
        <v>3</v>
      </c>
      <c r="V15" s="253"/>
      <c r="W15" s="253"/>
      <c r="X15" s="253"/>
      <c r="Y15" s="253"/>
      <c r="Z15" s="253"/>
    </row>
    <row r="16" spans="1:33" ht="15.75" x14ac:dyDescent="0.25">
      <c r="A16" s="23">
        <v>13</v>
      </c>
      <c r="B16" s="14" t="s">
        <v>312</v>
      </c>
      <c r="C16" s="244">
        <v>50012</v>
      </c>
      <c r="D16" s="626">
        <v>13</v>
      </c>
      <c r="E16" s="236">
        <f t="shared" si="0"/>
        <v>44.827586206896555</v>
      </c>
      <c r="F16" s="631">
        <v>3</v>
      </c>
      <c r="G16" s="364">
        <v>3</v>
      </c>
      <c r="H16" s="602"/>
      <c r="I16" s="238">
        <f t="shared" si="1"/>
        <v>0</v>
      </c>
      <c r="J16" s="338"/>
      <c r="K16" s="148" t="s">
        <v>177</v>
      </c>
      <c r="L16" s="156">
        <v>0</v>
      </c>
      <c r="M16" s="238">
        <f t="shared" si="2"/>
        <v>0</v>
      </c>
      <c r="N16" s="156"/>
      <c r="O16" s="148" t="s">
        <v>177</v>
      </c>
      <c r="P16" s="256">
        <v>4</v>
      </c>
      <c r="Q16" s="238">
        <f t="shared" si="3"/>
        <v>26.666666666666668</v>
      </c>
      <c r="R16" s="368">
        <v>3</v>
      </c>
      <c r="S16" s="364">
        <v>3</v>
      </c>
      <c r="V16" s="254"/>
      <c r="W16" s="253"/>
      <c r="X16" s="253"/>
      <c r="Y16" s="253"/>
      <c r="Z16" s="253"/>
      <c r="AA16" s="249"/>
    </row>
    <row r="17" spans="1:27" ht="15.75" x14ac:dyDescent="0.25">
      <c r="A17" s="23">
        <v>14</v>
      </c>
      <c r="B17" s="14" t="s">
        <v>313</v>
      </c>
      <c r="C17" s="244">
        <v>50021</v>
      </c>
      <c r="D17" s="626">
        <v>13</v>
      </c>
      <c r="E17" s="236">
        <f t="shared" si="0"/>
        <v>44.827586206896555</v>
      </c>
      <c r="F17" s="621">
        <v>3</v>
      </c>
      <c r="G17" s="174">
        <v>4</v>
      </c>
      <c r="H17" s="355">
        <v>12</v>
      </c>
      <c r="I17" s="238">
        <f t="shared" si="1"/>
        <v>26.666666666666668</v>
      </c>
      <c r="J17" s="338">
        <v>2</v>
      </c>
      <c r="K17" s="148">
        <v>4</v>
      </c>
      <c r="L17" s="156">
        <v>1</v>
      </c>
      <c r="M17" s="238">
        <f t="shared" si="2"/>
        <v>5</v>
      </c>
      <c r="N17" s="156">
        <v>2</v>
      </c>
      <c r="O17" s="148">
        <v>4</v>
      </c>
      <c r="P17" s="338">
        <v>0</v>
      </c>
      <c r="Q17" s="238">
        <f t="shared" si="3"/>
        <v>0</v>
      </c>
      <c r="R17" s="649">
        <v>2</v>
      </c>
      <c r="S17" s="174">
        <v>3</v>
      </c>
      <c r="V17" s="254"/>
      <c r="W17" s="253"/>
      <c r="X17" s="253"/>
      <c r="Y17" s="253"/>
      <c r="Z17" s="253"/>
      <c r="AA17" s="249"/>
    </row>
    <row r="18" spans="1:27" ht="15.75" x14ac:dyDescent="0.25">
      <c r="A18" s="23">
        <v>15</v>
      </c>
      <c r="B18" s="14" t="s">
        <v>314</v>
      </c>
      <c r="C18" s="244">
        <v>50039</v>
      </c>
      <c r="D18" s="620">
        <v>10</v>
      </c>
      <c r="E18" s="236">
        <f t="shared" si="0"/>
        <v>34.482758620689658</v>
      </c>
      <c r="F18" s="623">
        <v>2</v>
      </c>
      <c r="G18" s="174">
        <v>3</v>
      </c>
      <c r="H18" s="41"/>
      <c r="I18" s="238">
        <f t="shared" ref="I18:I26" si="6">H19*100/45</f>
        <v>68.888888888888886</v>
      </c>
      <c r="J18" s="5"/>
      <c r="K18" s="2"/>
      <c r="L18" s="5"/>
      <c r="M18" s="238">
        <f t="shared" si="2"/>
        <v>0</v>
      </c>
      <c r="N18" s="5"/>
      <c r="O18" s="2"/>
      <c r="P18" s="338">
        <v>0</v>
      </c>
      <c r="Q18" s="238">
        <f t="shared" si="3"/>
        <v>0</v>
      </c>
      <c r="R18" s="338"/>
      <c r="S18" s="326"/>
      <c r="V18" s="254"/>
      <c r="W18" s="253"/>
      <c r="X18" s="253"/>
      <c r="Y18" s="253"/>
      <c r="Z18" s="253"/>
      <c r="AA18" s="249"/>
    </row>
    <row r="19" spans="1:27" ht="15.75" x14ac:dyDescent="0.25">
      <c r="A19" s="23">
        <v>16</v>
      </c>
      <c r="B19" s="14" t="s">
        <v>315</v>
      </c>
      <c r="C19" s="244">
        <v>50022</v>
      </c>
      <c r="D19" s="626">
        <v>14</v>
      </c>
      <c r="E19" s="236">
        <f t="shared" si="0"/>
        <v>48.275862068965516</v>
      </c>
      <c r="F19" s="629">
        <v>3</v>
      </c>
      <c r="G19" s="364">
        <v>3</v>
      </c>
      <c r="H19" s="375">
        <v>31</v>
      </c>
      <c r="I19" s="238">
        <f t="shared" si="6"/>
        <v>68.888888888888886</v>
      </c>
      <c r="J19" s="368">
        <v>4</v>
      </c>
      <c r="K19" s="371">
        <v>4</v>
      </c>
      <c r="L19" s="256">
        <v>12</v>
      </c>
      <c r="M19" s="238">
        <f t="shared" si="2"/>
        <v>60</v>
      </c>
      <c r="N19" s="156">
        <v>4</v>
      </c>
      <c r="O19" s="148">
        <v>5</v>
      </c>
      <c r="P19" s="338">
        <v>3</v>
      </c>
      <c r="Q19" s="238">
        <f t="shared" si="3"/>
        <v>20</v>
      </c>
      <c r="R19" s="649">
        <v>2</v>
      </c>
      <c r="S19" s="174">
        <v>4</v>
      </c>
      <c r="V19" s="253"/>
      <c r="W19" s="253"/>
      <c r="X19" s="253"/>
      <c r="Y19" s="253"/>
      <c r="Z19" s="253"/>
      <c r="AA19" s="249"/>
    </row>
    <row r="20" spans="1:27" ht="16.5" thickBot="1" x14ac:dyDescent="0.3">
      <c r="A20" s="23">
        <v>17</v>
      </c>
      <c r="B20" s="142" t="s">
        <v>316</v>
      </c>
      <c r="C20" s="244">
        <v>50023</v>
      </c>
      <c r="D20" s="5"/>
      <c r="E20" s="236"/>
      <c r="F20" s="622"/>
      <c r="G20" s="174">
        <v>4</v>
      </c>
      <c r="H20" s="375">
        <v>31</v>
      </c>
      <c r="I20" s="238">
        <f t="shared" si="6"/>
        <v>20</v>
      </c>
      <c r="J20" s="368">
        <v>4</v>
      </c>
      <c r="K20" s="371">
        <v>4</v>
      </c>
      <c r="L20" s="256">
        <v>11</v>
      </c>
      <c r="M20" s="238">
        <f t="shared" si="2"/>
        <v>55</v>
      </c>
      <c r="N20" s="156">
        <v>4</v>
      </c>
      <c r="O20" s="148">
        <v>5</v>
      </c>
      <c r="P20" s="338">
        <v>2</v>
      </c>
      <c r="Q20" s="238">
        <f t="shared" si="3"/>
        <v>13.333333333333334</v>
      </c>
      <c r="R20" s="649">
        <v>2</v>
      </c>
      <c r="S20" s="174">
        <v>5</v>
      </c>
      <c r="V20" s="253"/>
      <c r="W20" s="253"/>
      <c r="X20" s="253"/>
      <c r="Y20" s="253"/>
      <c r="Z20" s="253"/>
      <c r="AA20" s="249"/>
    </row>
    <row r="21" spans="1:27" ht="16.5" thickBot="1" x14ac:dyDescent="0.3">
      <c r="A21" s="23">
        <v>18</v>
      </c>
      <c r="B21" s="44" t="s">
        <v>317</v>
      </c>
      <c r="C21" s="245">
        <v>50024</v>
      </c>
      <c r="D21" s="256">
        <v>13</v>
      </c>
      <c r="E21" s="236">
        <f t="shared" si="0"/>
        <v>44.827586206896555</v>
      </c>
      <c r="F21" s="629">
        <v>3</v>
      </c>
      <c r="G21" s="364">
        <v>3</v>
      </c>
      <c r="H21" s="355">
        <v>9</v>
      </c>
      <c r="I21" s="238">
        <f t="shared" si="6"/>
        <v>37.777777777777779</v>
      </c>
      <c r="J21" s="338">
        <v>2</v>
      </c>
      <c r="K21" s="148">
        <v>3</v>
      </c>
      <c r="L21" s="256">
        <v>9</v>
      </c>
      <c r="M21" s="238">
        <f t="shared" si="2"/>
        <v>45</v>
      </c>
      <c r="N21" s="368">
        <v>3</v>
      </c>
      <c r="O21" s="371">
        <v>3</v>
      </c>
      <c r="P21" s="338">
        <v>2</v>
      </c>
      <c r="Q21" s="238">
        <f t="shared" si="3"/>
        <v>13.333333333333334</v>
      </c>
      <c r="R21" s="649">
        <v>2</v>
      </c>
      <c r="S21" s="174">
        <v>4</v>
      </c>
      <c r="AA21" s="249"/>
    </row>
    <row r="22" spans="1:27" ht="15.75" x14ac:dyDescent="0.25">
      <c r="A22" s="23">
        <v>19</v>
      </c>
      <c r="B22" s="14" t="s">
        <v>318</v>
      </c>
      <c r="C22" s="243">
        <v>50025</v>
      </c>
      <c r="D22" s="256">
        <v>12</v>
      </c>
      <c r="E22" s="236">
        <f t="shared" si="0"/>
        <v>41.379310344827587</v>
      </c>
      <c r="F22" s="629">
        <v>3</v>
      </c>
      <c r="G22" s="364">
        <v>3</v>
      </c>
      <c r="H22" s="355">
        <v>17</v>
      </c>
      <c r="I22" s="238">
        <f t="shared" si="6"/>
        <v>48.888888888888886</v>
      </c>
      <c r="J22" s="338">
        <v>2</v>
      </c>
      <c r="K22" s="148">
        <v>3</v>
      </c>
      <c r="L22" s="156">
        <v>4</v>
      </c>
      <c r="M22" s="238">
        <f t="shared" si="2"/>
        <v>20</v>
      </c>
      <c r="N22" s="156">
        <v>2</v>
      </c>
      <c r="O22" s="148">
        <v>4</v>
      </c>
      <c r="P22" s="256">
        <v>4</v>
      </c>
      <c r="Q22" s="238">
        <f t="shared" si="3"/>
        <v>26.666666666666668</v>
      </c>
      <c r="R22" s="649">
        <v>3</v>
      </c>
      <c r="S22" s="174">
        <v>4</v>
      </c>
      <c r="AA22" s="249"/>
    </row>
    <row r="23" spans="1:27" ht="15.75" x14ac:dyDescent="0.25">
      <c r="A23" s="23">
        <v>20</v>
      </c>
      <c r="B23" s="14" t="s">
        <v>319</v>
      </c>
      <c r="C23" s="244">
        <v>50026</v>
      </c>
      <c r="D23" s="256">
        <v>22</v>
      </c>
      <c r="E23" s="236">
        <f t="shared" si="0"/>
        <v>75.862068965517238</v>
      </c>
      <c r="F23" s="623">
        <v>4</v>
      </c>
      <c r="G23" s="174">
        <v>3</v>
      </c>
      <c r="H23" s="375">
        <v>22</v>
      </c>
      <c r="I23" s="238">
        <f t="shared" si="6"/>
        <v>40</v>
      </c>
      <c r="J23" s="338">
        <v>3</v>
      </c>
      <c r="K23" s="148">
        <v>5</v>
      </c>
      <c r="L23" s="256">
        <v>8</v>
      </c>
      <c r="M23" s="238">
        <f t="shared" si="2"/>
        <v>40</v>
      </c>
      <c r="N23" s="156">
        <v>3</v>
      </c>
      <c r="O23" s="148">
        <v>4</v>
      </c>
      <c r="P23" s="256">
        <v>8</v>
      </c>
      <c r="Q23" s="238">
        <f t="shared" si="3"/>
        <v>53.333333333333336</v>
      </c>
      <c r="R23" s="649">
        <v>3</v>
      </c>
      <c r="S23" s="174">
        <v>5</v>
      </c>
      <c r="AA23" s="249"/>
    </row>
    <row r="24" spans="1:27" ht="15.75" x14ac:dyDescent="0.25">
      <c r="A24" s="23">
        <v>21</v>
      </c>
      <c r="B24" s="14" t="s">
        <v>320</v>
      </c>
      <c r="C24" s="244">
        <v>50027</v>
      </c>
      <c r="D24" s="156"/>
      <c r="E24" s="236"/>
      <c r="F24" s="623"/>
      <c r="G24" s="174">
        <v>3</v>
      </c>
      <c r="H24" s="375">
        <v>18</v>
      </c>
      <c r="I24" s="238">
        <f t="shared" si="6"/>
        <v>20</v>
      </c>
      <c r="J24" s="368">
        <v>3</v>
      </c>
      <c r="K24" s="371">
        <v>3</v>
      </c>
      <c r="L24" s="156">
        <v>2</v>
      </c>
      <c r="M24" s="238">
        <f t="shared" si="2"/>
        <v>10</v>
      </c>
      <c r="N24" s="368">
        <v>2</v>
      </c>
      <c r="O24" s="371">
        <v>2</v>
      </c>
      <c r="P24" s="338">
        <v>2</v>
      </c>
      <c r="Q24" s="238">
        <f t="shared" si="3"/>
        <v>13.333333333333334</v>
      </c>
      <c r="R24" s="649">
        <v>2</v>
      </c>
      <c r="S24" s="174">
        <v>3</v>
      </c>
      <c r="AA24" s="249"/>
    </row>
    <row r="25" spans="1:27" ht="15.75" x14ac:dyDescent="0.25">
      <c r="A25" s="23">
        <v>22</v>
      </c>
      <c r="B25" s="14" t="s">
        <v>321</v>
      </c>
      <c r="C25" s="244">
        <v>50028</v>
      </c>
      <c r="D25" s="156"/>
      <c r="E25" s="236"/>
      <c r="F25" s="622"/>
      <c r="G25" s="174">
        <v>3</v>
      </c>
      <c r="H25" s="355">
        <v>9</v>
      </c>
      <c r="I25" s="238">
        <f t="shared" si="6"/>
        <v>33.333333333333336</v>
      </c>
      <c r="J25" s="368">
        <v>2</v>
      </c>
      <c r="K25" s="371">
        <v>2</v>
      </c>
      <c r="L25" s="156">
        <v>1</v>
      </c>
      <c r="M25" s="238">
        <f t="shared" si="2"/>
        <v>5</v>
      </c>
      <c r="N25" s="156">
        <v>2</v>
      </c>
      <c r="O25" s="148">
        <v>3</v>
      </c>
      <c r="P25" s="338">
        <v>0</v>
      </c>
      <c r="Q25" s="238">
        <f t="shared" si="3"/>
        <v>0</v>
      </c>
      <c r="R25" s="649"/>
      <c r="S25" s="174" t="s">
        <v>177</v>
      </c>
      <c r="AA25" s="249"/>
    </row>
    <row r="26" spans="1:27" ht="16.5" thickBot="1" x14ac:dyDescent="0.3">
      <c r="A26" s="23">
        <v>23</v>
      </c>
      <c r="B26" s="142" t="s">
        <v>322</v>
      </c>
      <c r="C26" s="244">
        <v>50029</v>
      </c>
      <c r="D26" s="256">
        <v>20</v>
      </c>
      <c r="E26" s="236">
        <f t="shared" si="0"/>
        <v>68.965517241379317</v>
      </c>
      <c r="F26" s="629">
        <v>4</v>
      </c>
      <c r="G26" s="364">
        <v>4</v>
      </c>
      <c r="H26" s="355">
        <v>15</v>
      </c>
      <c r="I26" s="238">
        <f t="shared" si="6"/>
        <v>28.888888888888889</v>
      </c>
      <c r="J26" s="338">
        <v>2</v>
      </c>
      <c r="K26" s="148">
        <v>3</v>
      </c>
      <c r="L26" s="156">
        <v>4</v>
      </c>
      <c r="M26" s="238">
        <f t="shared" si="2"/>
        <v>20</v>
      </c>
      <c r="N26" s="156">
        <v>2</v>
      </c>
      <c r="O26" s="148">
        <v>3</v>
      </c>
      <c r="P26" s="256">
        <v>9</v>
      </c>
      <c r="Q26" s="238">
        <f t="shared" si="3"/>
        <v>60</v>
      </c>
      <c r="R26" s="649">
        <v>4</v>
      </c>
      <c r="S26" s="174">
        <v>5</v>
      </c>
      <c r="AA26" s="249"/>
    </row>
    <row r="27" spans="1:27" ht="16.5" thickBot="1" x14ac:dyDescent="0.3">
      <c r="A27" s="23">
        <v>24</v>
      </c>
      <c r="B27" s="601" t="s">
        <v>791</v>
      </c>
      <c r="C27" s="245">
        <v>50030</v>
      </c>
      <c r="D27" s="156"/>
      <c r="E27" s="236"/>
      <c r="F27" s="622"/>
      <c r="G27" s="326">
        <v>4</v>
      </c>
      <c r="H27" s="355">
        <v>13</v>
      </c>
      <c r="I27" s="238"/>
      <c r="J27" s="338">
        <v>2</v>
      </c>
      <c r="K27" s="148">
        <v>4</v>
      </c>
      <c r="L27" s="256">
        <v>11</v>
      </c>
      <c r="M27" s="238">
        <f t="shared" si="2"/>
        <v>55</v>
      </c>
      <c r="N27" s="156">
        <v>4</v>
      </c>
      <c r="O27" s="148">
        <v>3</v>
      </c>
      <c r="P27" s="256">
        <v>4</v>
      </c>
      <c r="Q27" s="238">
        <f t="shared" si="3"/>
        <v>26.666666666666668</v>
      </c>
      <c r="R27" s="649">
        <v>3</v>
      </c>
      <c r="S27" s="174">
        <v>4</v>
      </c>
      <c r="AA27" s="377"/>
    </row>
    <row r="28" spans="1:27" ht="15.75" x14ac:dyDescent="0.25">
      <c r="A28" s="23">
        <v>25</v>
      </c>
      <c r="B28" s="159" t="s">
        <v>323</v>
      </c>
      <c r="C28" s="246">
        <v>50031</v>
      </c>
      <c r="D28" s="256">
        <v>15</v>
      </c>
      <c r="E28" s="236">
        <f t="shared" si="0"/>
        <v>51.724137931034484</v>
      </c>
      <c r="F28" s="623">
        <v>3</v>
      </c>
      <c r="G28" s="174">
        <v>4</v>
      </c>
      <c r="H28" s="375">
        <v>18</v>
      </c>
      <c r="I28" s="238">
        <f>H28*100/45</f>
        <v>40</v>
      </c>
      <c r="J28" s="368">
        <v>3</v>
      </c>
      <c r="K28" s="371">
        <v>3</v>
      </c>
      <c r="L28" s="156">
        <v>1</v>
      </c>
      <c r="M28" s="238">
        <f t="shared" si="2"/>
        <v>5</v>
      </c>
      <c r="N28" s="156">
        <v>2</v>
      </c>
      <c r="O28" s="148">
        <v>3</v>
      </c>
      <c r="P28" s="256">
        <v>6</v>
      </c>
      <c r="Q28" s="238">
        <f t="shared" si="3"/>
        <v>40</v>
      </c>
      <c r="R28" s="649">
        <v>3</v>
      </c>
      <c r="S28" s="174">
        <v>4</v>
      </c>
      <c r="AA28" s="249"/>
    </row>
    <row r="29" spans="1:27" ht="15.75" x14ac:dyDescent="0.25">
      <c r="A29" s="23">
        <v>26</v>
      </c>
      <c r="B29" s="392" t="s">
        <v>324</v>
      </c>
      <c r="C29" s="246">
        <v>50040</v>
      </c>
      <c r="D29" s="156">
        <v>7</v>
      </c>
      <c r="E29" s="236">
        <f t="shared" si="0"/>
        <v>24.137931034482758</v>
      </c>
      <c r="F29" s="622">
        <v>2</v>
      </c>
      <c r="G29" s="174">
        <v>3</v>
      </c>
      <c r="H29" s="41"/>
      <c r="I29" s="238">
        <f>H30*100/45</f>
        <v>35.555555555555557</v>
      </c>
      <c r="J29" s="5"/>
      <c r="K29" s="2"/>
      <c r="L29" s="5"/>
      <c r="M29" s="238">
        <f t="shared" si="2"/>
        <v>0</v>
      </c>
      <c r="N29" s="5"/>
      <c r="O29" s="2"/>
      <c r="P29" s="338">
        <v>0</v>
      </c>
      <c r="Q29" s="238">
        <f t="shared" si="3"/>
        <v>0</v>
      </c>
      <c r="R29" s="649"/>
      <c r="S29" s="326"/>
      <c r="AA29" s="249"/>
    </row>
    <row r="30" spans="1:27" ht="15.75" x14ac:dyDescent="0.25">
      <c r="A30" s="23">
        <v>27</v>
      </c>
      <c r="B30" s="14" t="s">
        <v>325</v>
      </c>
      <c r="C30" s="244">
        <v>50032</v>
      </c>
      <c r="D30" s="156">
        <v>11</v>
      </c>
      <c r="E30" s="236">
        <f t="shared" si="0"/>
        <v>37.931034482758619</v>
      </c>
      <c r="F30" s="623">
        <v>2</v>
      </c>
      <c r="G30" s="174">
        <v>3</v>
      </c>
      <c r="H30" s="355">
        <v>16</v>
      </c>
      <c r="I30" s="238">
        <f>H31*100/45</f>
        <v>46.666666666666664</v>
      </c>
      <c r="J30" s="338">
        <v>2</v>
      </c>
      <c r="K30" s="148">
        <v>3</v>
      </c>
      <c r="L30" s="156">
        <v>1</v>
      </c>
      <c r="M30" s="238">
        <f t="shared" si="2"/>
        <v>5</v>
      </c>
      <c r="N30" s="156">
        <v>2</v>
      </c>
      <c r="O30" s="148">
        <v>3</v>
      </c>
      <c r="P30" s="338">
        <v>3</v>
      </c>
      <c r="Q30" s="238">
        <f t="shared" si="3"/>
        <v>20</v>
      </c>
      <c r="R30" s="649">
        <v>2</v>
      </c>
      <c r="S30" s="174">
        <v>4</v>
      </c>
      <c r="AA30" s="249"/>
    </row>
    <row r="31" spans="1:27" ht="16.5" thickBot="1" x14ac:dyDescent="0.3">
      <c r="A31" s="23">
        <v>28</v>
      </c>
      <c r="B31" s="14" t="s">
        <v>326</v>
      </c>
      <c r="C31" s="244">
        <v>50033</v>
      </c>
      <c r="D31" s="282">
        <v>16</v>
      </c>
      <c r="E31" s="339">
        <f t="shared" si="0"/>
        <v>55.172413793103445</v>
      </c>
      <c r="F31" s="624">
        <v>3</v>
      </c>
      <c r="G31" s="344">
        <v>4</v>
      </c>
      <c r="H31" s="375">
        <v>21</v>
      </c>
      <c r="I31" s="238">
        <f>H32*100/45</f>
        <v>48.59903381642512</v>
      </c>
      <c r="J31" s="338">
        <v>3</v>
      </c>
      <c r="K31" s="148">
        <v>4</v>
      </c>
      <c r="L31" s="282">
        <v>10</v>
      </c>
      <c r="M31" s="345">
        <f t="shared" si="2"/>
        <v>50</v>
      </c>
      <c r="N31" s="157">
        <v>3</v>
      </c>
      <c r="O31" s="149">
        <v>4</v>
      </c>
      <c r="P31" s="282">
        <v>7</v>
      </c>
      <c r="Q31" s="345">
        <f t="shared" si="3"/>
        <v>46.666666666666664</v>
      </c>
      <c r="R31" s="650">
        <v>3</v>
      </c>
      <c r="S31" s="362">
        <v>4</v>
      </c>
      <c r="AA31" s="249"/>
    </row>
    <row r="32" spans="1:27" ht="15.75" thickBot="1" x14ac:dyDescent="0.3">
      <c r="A32" s="908" t="s">
        <v>11</v>
      </c>
      <c r="B32" s="909"/>
      <c r="C32" s="910"/>
      <c r="D32" s="233">
        <f>AVERAGE(D4:D31)</f>
        <v>15.916666666666666</v>
      </c>
      <c r="E32" s="233">
        <f>AVERAGE(E4:E31)</f>
        <v>54.885057471264361</v>
      </c>
      <c r="F32" s="233">
        <f t="shared" ref="F32" si="7">AVERAGE(F4:F31)</f>
        <v>3.2083333333333335</v>
      </c>
      <c r="G32" s="233">
        <f>AVERAGE(G4:G31)</f>
        <v>3.5</v>
      </c>
      <c r="H32" s="605">
        <f t="shared" ref="H32:M32" si="8">AVERAGE(H4:H31)</f>
        <v>21.869565217391305</v>
      </c>
      <c r="I32" s="66">
        <f t="shared" si="8"/>
        <v>43.199141170155677</v>
      </c>
      <c r="J32" s="605">
        <f t="shared" si="8"/>
        <v>3</v>
      </c>
      <c r="K32" s="66">
        <f t="shared" si="8"/>
        <v>3.6956521739130435</v>
      </c>
      <c r="L32" s="603">
        <f t="shared" si="8"/>
        <v>6.72</v>
      </c>
      <c r="M32" s="233">
        <f t="shared" si="8"/>
        <v>30</v>
      </c>
      <c r="N32" s="233">
        <f t="shared" ref="N32" si="9">AVERAGE(N4:N31)</f>
        <v>3</v>
      </c>
      <c r="O32" s="597">
        <f t="shared" ref="O32" si="10">AVERAGE(O4:O31)</f>
        <v>3.652173913043478</v>
      </c>
      <c r="P32" s="233">
        <f t="shared" ref="P32" si="11">AVERAGE(P4:P31)</f>
        <v>4.3928571428571432</v>
      </c>
      <c r="Q32" s="647">
        <f t="shared" ref="Q32" si="12">AVERAGE(Q4:Q31)</f>
        <v>29.285714285714285</v>
      </c>
      <c r="R32" s="647">
        <f t="shared" ref="R32" si="13">AVERAGE(R4:R31)</f>
        <v>2.9130434782608696</v>
      </c>
      <c r="S32" s="648">
        <f t="shared" ref="S32" si="14">AVERAGE(S4:S31)</f>
        <v>3.9565217391304346</v>
      </c>
      <c r="AA32" s="249"/>
    </row>
    <row r="33" spans="1:29" x14ac:dyDescent="0.25">
      <c r="A33" s="21"/>
      <c r="B33" s="21"/>
      <c r="C33" s="21"/>
      <c r="D33" s="21">
        <f>20*100/$A$2</f>
        <v>71.428571428571431</v>
      </c>
      <c r="E33" s="21"/>
      <c r="F33" s="21"/>
      <c r="G33" s="21"/>
      <c r="H33" s="81">
        <f>16*100/$A$2</f>
        <v>57.142857142857146</v>
      </c>
      <c r="I33" s="85">
        <v>0.36</v>
      </c>
      <c r="J33" s="85"/>
      <c r="K33" s="85"/>
      <c r="L33" s="81">
        <f>14*100/$A$2</f>
        <v>50</v>
      </c>
      <c r="M33" s="81"/>
      <c r="N33" s="81"/>
      <c r="O33" s="81"/>
      <c r="P33" s="81"/>
      <c r="Q33" s="81"/>
      <c r="R33" s="81"/>
      <c r="S33" s="81"/>
      <c r="AA33" s="249"/>
    </row>
    <row r="34" spans="1:29" x14ac:dyDescent="0.25">
      <c r="A34" s="21"/>
      <c r="B34" s="21" t="s">
        <v>143</v>
      </c>
      <c r="C34" s="21"/>
      <c r="D34" s="21">
        <f>MEDIAN(D4:D31)</f>
        <v>15</v>
      </c>
      <c r="E34" s="21"/>
      <c r="F34" s="21"/>
      <c r="G34" s="21"/>
      <c r="H34" s="21">
        <f>MEDIAN(H4:H31)</f>
        <v>21</v>
      </c>
      <c r="I34" s="26"/>
      <c r="J34" s="26"/>
      <c r="K34" s="26"/>
      <c r="L34" s="21">
        <f>MEDIAN(L4:L31)</f>
        <v>7</v>
      </c>
      <c r="M34" s="21"/>
      <c r="N34" s="21"/>
      <c r="O34" s="21"/>
      <c r="P34" s="21"/>
      <c r="Q34" s="21"/>
      <c r="R34" s="21"/>
      <c r="S34" s="21"/>
    </row>
    <row r="35" spans="1:29" ht="15.75" thickBot="1" x14ac:dyDescent="0.3"/>
    <row r="36" spans="1:29" ht="15" customHeight="1" thickBot="1" x14ac:dyDescent="0.3">
      <c r="A36" s="896"/>
      <c r="B36" s="897"/>
      <c r="C36" s="898"/>
      <c r="D36" s="916" t="s">
        <v>7</v>
      </c>
      <c r="E36" s="917"/>
      <c r="F36" s="917"/>
      <c r="G36" s="917"/>
      <c r="H36" s="916" t="s">
        <v>4</v>
      </c>
      <c r="I36" s="917"/>
      <c r="J36" s="917"/>
      <c r="K36" s="917"/>
      <c r="L36" s="902" t="s">
        <v>145</v>
      </c>
      <c r="M36" s="903"/>
      <c r="N36" s="903"/>
      <c r="O36" s="903"/>
      <c r="P36" s="922" t="s">
        <v>34</v>
      </c>
      <c r="Q36" s="923"/>
      <c r="R36" s="923"/>
      <c r="S36" s="924"/>
      <c r="T36" s="921"/>
      <c r="U36" s="921"/>
      <c r="V36" s="921"/>
      <c r="W36" s="921"/>
    </row>
    <row r="37" spans="1:29" ht="15.75" thickBot="1" x14ac:dyDescent="0.3">
      <c r="A37" s="899"/>
      <c r="B37" s="900"/>
      <c r="C37" s="901"/>
      <c r="D37" s="12" t="s">
        <v>2</v>
      </c>
      <c r="E37" s="13" t="s">
        <v>3</v>
      </c>
      <c r="F37" s="12"/>
      <c r="G37" s="13" t="s">
        <v>775</v>
      </c>
      <c r="H37" s="618" t="s">
        <v>2</v>
      </c>
      <c r="I37" s="13" t="s">
        <v>3</v>
      </c>
      <c r="J37" s="12"/>
      <c r="K37" s="13" t="s">
        <v>775</v>
      </c>
      <c r="L37" s="604" t="s">
        <v>2</v>
      </c>
      <c r="M37" s="240" t="s">
        <v>3</v>
      </c>
      <c r="N37" s="36"/>
      <c r="O37" s="36" t="s">
        <v>775</v>
      </c>
      <c r="P37" s="359" t="s">
        <v>2</v>
      </c>
      <c r="Q37" s="360" t="s">
        <v>3</v>
      </c>
      <c r="R37" s="359"/>
      <c r="S37" s="360" t="s">
        <v>775</v>
      </c>
      <c r="T37" s="462"/>
      <c r="U37" s="462"/>
      <c r="V37" s="462"/>
      <c r="W37" s="462"/>
    </row>
    <row r="38" spans="1:29" ht="15.75" x14ac:dyDescent="0.25">
      <c r="A38" s="23">
        <v>1</v>
      </c>
      <c r="B38" s="44" t="s">
        <v>300</v>
      </c>
      <c r="C38" s="243">
        <v>50001</v>
      </c>
      <c r="D38" s="625">
        <v>21</v>
      </c>
      <c r="E38" s="467">
        <f>D38*100/29</f>
        <v>72.41379310344827</v>
      </c>
      <c r="F38" s="627">
        <v>4</v>
      </c>
      <c r="G38" s="628">
        <v>4</v>
      </c>
      <c r="H38" s="619">
        <v>23</v>
      </c>
      <c r="I38" s="468">
        <f>H38*100/45</f>
        <v>51.111111111111114</v>
      </c>
      <c r="J38" s="567">
        <v>3</v>
      </c>
      <c r="K38" s="151">
        <v>4</v>
      </c>
      <c r="L38" s="257">
        <v>7</v>
      </c>
      <c r="M38" s="235">
        <f>L38*100/20</f>
        <v>35</v>
      </c>
      <c r="N38" s="607">
        <v>3</v>
      </c>
      <c r="O38" s="577">
        <v>3</v>
      </c>
      <c r="P38" s="257">
        <v>7</v>
      </c>
      <c r="Q38" s="235">
        <f>P38*100/15</f>
        <v>46.666666666666664</v>
      </c>
      <c r="R38" s="594">
        <v>3</v>
      </c>
      <c r="S38" s="290">
        <v>4</v>
      </c>
      <c r="T38" s="284"/>
      <c r="U38" s="461"/>
      <c r="V38" s="925" t="s">
        <v>905</v>
      </c>
      <c r="W38" s="925"/>
      <c r="X38" s="913" t="s">
        <v>906</v>
      </c>
      <c r="Y38" s="913"/>
      <c r="Z38" t="s">
        <v>907</v>
      </c>
      <c r="AB38" t="s">
        <v>908</v>
      </c>
    </row>
    <row r="39" spans="1:29" ht="15.75" thickBot="1" x14ac:dyDescent="0.3">
      <c r="L39" s="284"/>
      <c r="M39" s="46"/>
      <c r="N39" s="285"/>
      <c r="O39" s="284"/>
      <c r="P39" s="284"/>
      <c r="Q39" s="284"/>
      <c r="R39" s="284"/>
      <c r="S39" s="284"/>
      <c r="T39" s="284"/>
      <c r="U39" s="284"/>
      <c r="V39" s="46">
        <v>1</v>
      </c>
      <c r="W39" s="46">
        <f>COUNTIF($D$4:D$31,1)</f>
        <v>0</v>
      </c>
      <c r="X39" s="46">
        <v>1</v>
      </c>
      <c r="Y39" s="46">
        <f>COUNTIF($H$4:H$31,1)</f>
        <v>0</v>
      </c>
      <c r="Z39" s="46">
        <v>1</v>
      </c>
      <c r="AA39" s="46">
        <f>COUNTIF($L$4:L$31,1)</f>
        <v>4</v>
      </c>
      <c r="AB39" s="46">
        <v>1</v>
      </c>
      <c r="AC39" s="46">
        <f>COUNTIF($P$4:P$31,1)</f>
        <v>0</v>
      </c>
    </row>
    <row r="40" spans="1:29" ht="15" customHeight="1" thickBot="1" x14ac:dyDescent="0.3">
      <c r="A40" s="896"/>
      <c r="B40" s="897"/>
      <c r="C40" s="898"/>
      <c r="D40" s="916" t="s">
        <v>7</v>
      </c>
      <c r="E40" s="917"/>
      <c r="F40" s="917"/>
      <c r="G40" s="917"/>
      <c r="H40" s="916" t="s">
        <v>4</v>
      </c>
      <c r="I40" s="917"/>
      <c r="J40" s="917"/>
      <c r="K40" s="917"/>
      <c r="L40" s="902" t="s">
        <v>145</v>
      </c>
      <c r="M40" s="903"/>
      <c r="N40" s="903"/>
      <c r="O40" s="903"/>
      <c r="P40" s="922" t="s">
        <v>34</v>
      </c>
      <c r="Q40" s="923"/>
      <c r="R40" s="923"/>
      <c r="S40" s="924"/>
      <c r="T40" s="284"/>
      <c r="U40" s="284"/>
      <c r="V40" s="46">
        <v>2</v>
      </c>
      <c r="W40" s="46">
        <f>COUNTIF($D$4:D$31,1)</f>
        <v>0</v>
      </c>
      <c r="X40" s="46">
        <v>2</v>
      </c>
      <c r="Y40" s="46">
        <f>COUNTIF($H$4:H$31,2)</f>
        <v>0</v>
      </c>
      <c r="Z40" s="46">
        <v>2</v>
      </c>
      <c r="AA40" s="46">
        <f>COUNTIF($L$4:L$31,2)</f>
        <v>1</v>
      </c>
      <c r="AB40" s="46">
        <v>2</v>
      </c>
      <c r="AC40" s="46">
        <f>COUNTIF($P$4:P$31,2)</f>
        <v>3</v>
      </c>
    </row>
    <row r="41" spans="1:29" ht="15.75" thickBot="1" x14ac:dyDescent="0.3">
      <c r="A41" s="899"/>
      <c r="B41" s="900"/>
      <c r="C41" s="901"/>
      <c r="D41" s="12" t="s">
        <v>2</v>
      </c>
      <c r="E41" s="13" t="s">
        <v>3</v>
      </c>
      <c r="F41" s="12"/>
      <c r="G41" s="13" t="s">
        <v>775</v>
      </c>
      <c r="H41" s="618" t="s">
        <v>2</v>
      </c>
      <c r="I41" s="13" t="s">
        <v>3</v>
      </c>
      <c r="J41" s="12"/>
      <c r="K41" s="13" t="s">
        <v>775</v>
      </c>
      <c r="L41" s="604" t="s">
        <v>2</v>
      </c>
      <c r="M41" s="240" t="s">
        <v>3</v>
      </c>
      <c r="N41" s="36"/>
      <c r="O41" s="36" t="s">
        <v>775</v>
      </c>
      <c r="P41" s="359" t="s">
        <v>2</v>
      </c>
      <c r="Q41" s="360" t="s">
        <v>3</v>
      </c>
      <c r="R41" s="359"/>
      <c r="S41" s="360" t="s">
        <v>775</v>
      </c>
      <c r="T41" s="284"/>
      <c r="U41" s="284"/>
      <c r="V41" s="46">
        <v>3</v>
      </c>
      <c r="W41" s="46">
        <f>COUNTIF($D$4:D$31,3)</f>
        <v>0</v>
      </c>
      <c r="X41" s="46">
        <v>3</v>
      </c>
      <c r="Y41" s="46">
        <f>COUNTIF($H$4:H$31,3)</f>
        <v>0</v>
      </c>
      <c r="Z41" s="46">
        <v>3</v>
      </c>
      <c r="AA41" s="46">
        <f>COUNTIF($L$4:L$31,3)</f>
        <v>1</v>
      </c>
      <c r="AB41" s="46">
        <v>3</v>
      </c>
      <c r="AC41" s="46">
        <f>COUNTIF($P$4:P$31,3)</f>
        <v>4</v>
      </c>
    </row>
    <row r="42" spans="1:29" ht="15.75" x14ac:dyDescent="0.25">
      <c r="A42" s="23">
        <v>2</v>
      </c>
      <c r="B42" s="392" t="s">
        <v>301</v>
      </c>
      <c r="C42" s="243">
        <v>50020</v>
      </c>
      <c r="D42" s="626">
        <v>13</v>
      </c>
      <c r="E42" s="236">
        <f t="shared" ref="E42" si="15">D42*100/29</f>
        <v>44.827586206896555</v>
      </c>
      <c r="F42" s="629">
        <v>3</v>
      </c>
      <c r="G42" s="630">
        <v>3</v>
      </c>
      <c r="H42" s="41"/>
      <c r="I42" s="238">
        <f t="shared" ref="I42" si="16">H42*100/45</f>
        <v>0</v>
      </c>
      <c r="J42" s="5"/>
      <c r="K42" s="2"/>
      <c r="L42" s="5"/>
      <c r="M42" s="238">
        <f t="shared" ref="M42" si="17">L42*100/20</f>
        <v>0</v>
      </c>
      <c r="N42" s="5"/>
      <c r="O42" s="2"/>
      <c r="P42" s="338">
        <v>0</v>
      </c>
      <c r="Q42" s="238">
        <f t="shared" ref="Q42" si="18">P42*100/15</f>
        <v>0</v>
      </c>
      <c r="R42" s="338"/>
      <c r="S42" s="646"/>
      <c r="T42" s="284"/>
      <c r="U42" s="284"/>
      <c r="V42" s="46">
        <v>4</v>
      </c>
      <c r="W42" s="46">
        <f>COUNTIF($D$4:D$31,4)</f>
        <v>0</v>
      </c>
      <c r="X42" s="46">
        <v>4</v>
      </c>
      <c r="Y42" s="46">
        <f>COUNTIF($H$4:H$31,4)</f>
        <v>0</v>
      </c>
      <c r="Z42" s="46">
        <v>4</v>
      </c>
      <c r="AA42" s="46">
        <f>COUNTIF($L$4:L$31,4)</f>
        <v>2</v>
      </c>
      <c r="AB42" s="46">
        <v>4</v>
      </c>
      <c r="AC42" s="46">
        <f>COUNTIF($P$4:P$31,4)</f>
        <v>4</v>
      </c>
    </row>
    <row r="43" spans="1:29" ht="15.75" thickBot="1" x14ac:dyDescent="0.3">
      <c r="L43" s="284"/>
      <c r="M43" s="46"/>
      <c r="N43" s="285"/>
      <c r="O43" s="284"/>
      <c r="P43" s="284"/>
      <c r="Q43" s="284"/>
      <c r="R43" s="284"/>
      <c r="S43" s="284"/>
      <c r="T43" s="284"/>
      <c r="U43" s="284"/>
      <c r="V43" s="46">
        <v>5</v>
      </c>
      <c r="W43" s="46">
        <f>COUNTIF($D$4:D$31,5)</f>
        <v>0</v>
      </c>
      <c r="X43" s="46">
        <v>5</v>
      </c>
      <c r="Y43" s="46">
        <f>COUNTIF($H$4:H$31,5)</f>
        <v>0</v>
      </c>
      <c r="Z43" s="46">
        <v>5</v>
      </c>
      <c r="AA43" s="46">
        <f>COUNTIF($L$4:L$31,5)</f>
        <v>1</v>
      </c>
      <c r="AB43" s="46">
        <v>5</v>
      </c>
      <c r="AC43" s="46">
        <f>COUNTIF($P$4:P$31,5)</f>
        <v>1</v>
      </c>
    </row>
    <row r="44" spans="1:29" ht="15" customHeight="1" thickBot="1" x14ac:dyDescent="0.3">
      <c r="A44" s="896"/>
      <c r="B44" s="897"/>
      <c r="C44" s="898"/>
      <c r="D44" s="916" t="s">
        <v>7</v>
      </c>
      <c r="E44" s="917"/>
      <c r="F44" s="917"/>
      <c r="G44" s="917"/>
      <c r="H44" s="916" t="s">
        <v>4</v>
      </c>
      <c r="I44" s="917"/>
      <c r="J44" s="917"/>
      <c r="K44" s="917"/>
      <c r="L44" s="902" t="s">
        <v>145</v>
      </c>
      <c r="M44" s="903"/>
      <c r="N44" s="903"/>
      <c r="O44" s="903"/>
      <c r="P44" s="922" t="s">
        <v>34</v>
      </c>
      <c r="Q44" s="923"/>
      <c r="R44" s="923"/>
      <c r="S44" s="924"/>
      <c r="T44" s="284"/>
      <c r="U44" s="284"/>
      <c r="V44" s="46">
        <v>6</v>
      </c>
      <c r="W44" s="46">
        <f>COUNTIF($D$4:D$31,6)</f>
        <v>0</v>
      </c>
      <c r="X44" s="46">
        <v>6</v>
      </c>
      <c r="Y44" s="46">
        <f>COUNTIF($H$4:H$31,6)</f>
        <v>0</v>
      </c>
      <c r="Z44" s="46">
        <v>6</v>
      </c>
      <c r="AA44" s="46">
        <f>COUNTIF($L$4:L$31,6)</f>
        <v>0</v>
      </c>
      <c r="AB44" s="46">
        <v>6</v>
      </c>
      <c r="AC44" s="46">
        <f>COUNTIF($P$4:P$31,6)</f>
        <v>1</v>
      </c>
    </row>
    <row r="45" spans="1:29" ht="15.75" thickBot="1" x14ac:dyDescent="0.3">
      <c r="A45" s="899"/>
      <c r="B45" s="900"/>
      <c r="C45" s="901"/>
      <c r="D45" s="12" t="s">
        <v>2</v>
      </c>
      <c r="E45" s="13" t="s">
        <v>3</v>
      </c>
      <c r="F45" s="12"/>
      <c r="G45" s="13" t="s">
        <v>775</v>
      </c>
      <c r="H45" s="618" t="s">
        <v>2</v>
      </c>
      <c r="I45" s="13" t="s">
        <v>3</v>
      </c>
      <c r="J45" s="12"/>
      <c r="K45" s="13" t="s">
        <v>775</v>
      </c>
      <c r="L45" s="604" t="s">
        <v>2</v>
      </c>
      <c r="M45" s="240" t="s">
        <v>3</v>
      </c>
      <c r="N45" s="36"/>
      <c r="O45" s="36" t="s">
        <v>775</v>
      </c>
      <c r="P45" s="359" t="s">
        <v>2</v>
      </c>
      <c r="Q45" s="360" t="s">
        <v>3</v>
      </c>
      <c r="R45" s="359"/>
      <c r="S45" s="360" t="s">
        <v>775</v>
      </c>
      <c r="T45" s="284"/>
      <c r="U45" s="284"/>
      <c r="V45" s="46">
        <v>7</v>
      </c>
      <c r="W45" s="46">
        <f>COUNTIF($D$4:D$31,7)</f>
        <v>1</v>
      </c>
      <c r="X45" s="46">
        <v>7</v>
      </c>
      <c r="Y45" s="46">
        <f>COUNTIF($H$4:H$31,7)</f>
        <v>0</v>
      </c>
      <c r="Z45" s="46">
        <v>7</v>
      </c>
      <c r="AA45" s="46">
        <f>COUNTIF($L$4:L$31,7)</f>
        <v>2</v>
      </c>
      <c r="AB45" s="46">
        <v>7</v>
      </c>
      <c r="AC45" s="46">
        <f>COUNTIF($P$4:P$31,7)</f>
        <v>2</v>
      </c>
    </row>
    <row r="46" spans="1:29" ht="15.75" x14ac:dyDescent="0.25">
      <c r="A46" s="23">
        <v>3</v>
      </c>
      <c r="B46" s="14" t="s">
        <v>302</v>
      </c>
      <c r="C46" s="244">
        <v>50002</v>
      </c>
      <c r="D46" s="626">
        <v>21</v>
      </c>
      <c r="E46" s="236">
        <f t="shared" ref="E46" si="19">D46*100/29</f>
        <v>72.41379310344827</v>
      </c>
      <c r="F46" s="621">
        <v>4</v>
      </c>
      <c r="G46" s="174">
        <v>5</v>
      </c>
      <c r="H46" s="375">
        <v>36</v>
      </c>
      <c r="I46" s="238">
        <f t="shared" ref="I46" si="20">H46*100/45</f>
        <v>80</v>
      </c>
      <c r="J46" s="338">
        <v>4</v>
      </c>
      <c r="K46" s="148">
        <v>5</v>
      </c>
      <c r="L46" s="256">
        <v>15</v>
      </c>
      <c r="M46" s="238">
        <f t="shared" ref="M46" si="21">L46*100/20</f>
        <v>75</v>
      </c>
      <c r="N46" s="368">
        <v>5</v>
      </c>
      <c r="O46" s="371">
        <v>5</v>
      </c>
      <c r="P46" s="256">
        <v>15</v>
      </c>
      <c r="Q46" s="238">
        <f t="shared" ref="Q46" si="22">P46*100/15</f>
        <v>100</v>
      </c>
      <c r="R46" s="368">
        <v>5</v>
      </c>
      <c r="S46" s="364">
        <v>5</v>
      </c>
      <c r="T46" s="284"/>
      <c r="U46" s="284"/>
      <c r="V46" s="46">
        <v>8</v>
      </c>
      <c r="W46" s="46">
        <f>COUNTIF($D$4:D$31,8)</f>
        <v>0</v>
      </c>
      <c r="X46" s="46">
        <v>8</v>
      </c>
      <c r="Y46" s="46">
        <f>COUNTIF($H$4:H$31,8)</f>
        <v>0</v>
      </c>
      <c r="Z46" s="46">
        <v>8</v>
      </c>
      <c r="AA46" s="46">
        <f>COUNTIF($L$4:L$31,8)</f>
        <v>1</v>
      </c>
      <c r="AB46" s="46">
        <v>8</v>
      </c>
      <c r="AC46" s="46">
        <f>COUNTIF($P$4:P$31,8)</f>
        <v>1</v>
      </c>
    </row>
    <row r="47" spans="1:29" ht="15.75" thickBot="1" x14ac:dyDescent="0.3">
      <c r="L47" s="284"/>
      <c r="M47" s="46"/>
      <c r="N47" s="285"/>
      <c r="O47" s="284"/>
      <c r="P47" s="284"/>
      <c r="Q47" s="284"/>
      <c r="R47" s="284"/>
      <c r="S47" s="284"/>
      <c r="T47" s="284"/>
      <c r="U47" s="284"/>
      <c r="V47" s="46">
        <v>9</v>
      </c>
      <c r="W47" s="46">
        <f>COUNTIF($D$4:D$31,9)</f>
        <v>0</v>
      </c>
      <c r="X47" s="46">
        <v>9</v>
      </c>
      <c r="Y47" s="46">
        <f>COUNTIF($H$4:H$31,9)</f>
        <v>2</v>
      </c>
      <c r="Z47" s="46">
        <v>9</v>
      </c>
      <c r="AA47" s="46">
        <f>COUNTIF($L$4:L$31,9)</f>
        <v>2</v>
      </c>
      <c r="AB47" s="46">
        <v>9</v>
      </c>
      <c r="AC47" s="46">
        <f>COUNTIF($P$4:P$31,9)</f>
        <v>1</v>
      </c>
    </row>
    <row r="48" spans="1:29" ht="15" customHeight="1" thickBot="1" x14ac:dyDescent="0.3">
      <c r="A48" s="896"/>
      <c r="B48" s="897"/>
      <c r="C48" s="898"/>
      <c r="D48" s="916" t="s">
        <v>7</v>
      </c>
      <c r="E48" s="917"/>
      <c r="F48" s="917"/>
      <c r="G48" s="917"/>
      <c r="H48" s="916" t="s">
        <v>4</v>
      </c>
      <c r="I48" s="917"/>
      <c r="J48" s="917"/>
      <c r="K48" s="917"/>
      <c r="L48" s="902" t="s">
        <v>145</v>
      </c>
      <c r="M48" s="903"/>
      <c r="N48" s="903"/>
      <c r="O48" s="903"/>
      <c r="P48" s="922" t="s">
        <v>34</v>
      </c>
      <c r="Q48" s="923"/>
      <c r="R48" s="923"/>
      <c r="S48" s="924"/>
      <c r="T48" s="284"/>
      <c r="U48" s="284"/>
      <c r="V48" s="46">
        <v>10</v>
      </c>
      <c r="W48" s="46">
        <f>COUNTIF($D$4:D$31,10)</f>
        <v>1</v>
      </c>
      <c r="X48" s="46">
        <v>10</v>
      </c>
      <c r="Y48" s="46">
        <f>COUNTIF($H$4:H$31,10)</f>
        <v>0</v>
      </c>
      <c r="Z48" s="46">
        <v>10</v>
      </c>
      <c r="AA48" s="46">
        <f>COUNTIF($L$4:L$31,10)</f>
        <v>2</v>
      </c>
      <c r="AB48" s="46">
        <v>10</v>
      </c>
      <c r="AC48" s="46">
        <f>COUNTIF($P$4:P$31,10)</f>
        <v>2</v>
      </c>
    </row>
    <row r="49" spans="1:29" ht="15.75" thickBot="1" x14ac:dyDescent="0.3">
      <c r="A49" s="899"/>
      <c r="B49" s="900"/>
      <c r="C49" s="901"/>
      <c r="D49" s="12" t="s">
        <v>2</v>
      </c>
      <c r="E49" s="13" t="s">
        <v>3</v>
      </c>
      <c r="F49" s="12"/>
      <c r="G49" s="13" t="s">
        <v>775</v>
      </c>
      <c r="H49" s="618" t="s">
        <v>2</v>
      </c>
      <c r="I49" s="13" t="s">
        <v>3</v>
      </c>
      <c r="J49" s="12"/>
      <c r="K49" s="13" t="s">
        <v>775</v>
      </c>
      <c r="L49" s="604" t="s">
        <v>2</v>
      </c>
      <c r="M49" s="240" t="s">
        <v>3</v>
      </c>
      <c r="N49" s="36"/>
      <c r="O49" s="36" t="s">
        <v>775</v>
      </c>
      <c r="P49" s="359" t="s">
        <v>2</v>
      </c>
      <c r="Q49" s="360" t="s">
        <v>3</v>
      </c>
      <c r="R49" s="359"/>
      <c r="S49" s="360" t="s">
        <v>775</v>
      </c>
      <c r="T49" s="284"/>
      <c r="U49" s="284"/>
      <c r="V49" s="46">
        <v>11</v>
      </c>
      <c r="W49" s="46">
        <f>COUNTIF($D$4:D$31,11)</f>
        <v>2</v>
      </c>
      <c r="X49" s="46">
        <v>11</v>
      </c>
      <c r="Y49" s="46">
        <f>COUNTIF($H$4:H$31,11)</f>
        <v>0</v>
      </c>
      <c r="Z49" s="46">
        <v>11</v>
      </c>
      <c r="AA49" s="46">
        <f>COUNTIF($L$4:L$31,11)</f>
        <v>4</v>
      </c>
      <c r="AB49" s="46">
        <v>11</v>
      </c>
      <c r="AC49" s="46">
        <f>COUNTIF($P$4:P$31,11)</f>
        <v>0</v>
      </c>
    </row>
    <row r="50" spans="1:29" ht="16.5" thickBot="1" x14ac:dyDescent="0.3">
      <c r="A50" s="23">
        <v>4</v>
      </c>
      <c r="B50" s="142" t="s">
        <v>303</v>
      </c>
      <c r="C50" s="244">
        <v>50003</v>
      </c>
      <c r="D50" s="626">
        <v>22</v>
      </c>
      <c r="E50" s="236">
        <f t="shared" ref="E50" si="23">D50*100/29</f>
        <v>75.862068965517238</v>
      </c>
      <c r="F50" s="631">
        <v>4</v>
      </c>
      <c r="G50" s="364">
        <v>4</v>
      </c>
      <c r="H50" s="375">
        <v>31</v>
      </c>
      <c r="I50" s="238">
        <f t="shared" ref="I50" si="24">H50*100/45</f>
        <v>68.888888888888886</v>
      </c>
      <c r="J50" s="368">
        <v>4</v>
      </c>
      <c r="K50" s="371">
        <v>4</v>
      </c>
      <c r="L50" s="256">
        <v>11</v>
      </c>
      <c r="M50" s="238">
        <f t="shared" ref="M50" si="25">L50*100/20</f>
        <v>55</v>
      </c>
      <c r="N50" s="368">
        <v>4</v>
      </c>
      <c r="O50" s="371">
        <v>4</v>
      </c>
      <c r="P50" s="338">
        <v>3</v>
      </c>
      <c r="Q50" s="238">
        <f t="shared" ref="Q50" si="26">P50*100/15</f>
        <v>20</v>
      </c>
      <c r="R50" s="338">
        <v>2</v>
      </c>
      <c r="S50" s="174">
        <v>4</v>
      </c>
      <c r="T50" s="284"/>
      <c r="U50" s="284"/>
      <c r="V50" s="46">
        <v>12</v>
      </c>
      <c r="W50" s="46">
        <f>COUNTIF($D$4:D$31,12)</f>
        <v>1</v>
      </c>
      <c r="X50" s="46">
        <v>12</v>
      </c>
      <c r="Y50" s="46">
        <f>COUNTIF($H$4:H$31,12)</f>
        <v>1</v>
      </c>
      <c r="Z50" s="46">
        <v>12</v>
      </c>
      <c r="AA50" s="46">
        <f>COUNTIF($L$4:L$31,12)</f>
        <v>1</v>
      </c>
      <c r="AB50" s="46">
        <v>12</v>
      </c>
      <c r="AC50" s="46">
        <f>COUNTIF($P$4:P$31,12)</f>
        <v>1</v>
      </c>
    </row>
    <row r="51" spans="1:29" ht="15.75" thickBot="1" x14ac:dyDescent="0.3">
      <c r="L51" s="284"/>
      <c r="M51" s="46"/>
      <c r="N51" s="285"/>
      <c r="O51" s="284"/>
      <c r="P51" s="284"/>
      <c r="Q51" s="284"/>
      <c r="R51" s="284"/>
      <c r="S51" s="284"/>
      <c r="T51" s="284"/>
      <c r="U51" s="284"/>
      <c r="V51" s="46">
        <v>13</v>
      </c>
      <c r="W51" s="46">
        <f>COUNTIF($D$4:D$31,13)</f>
        <v>4</v>
      </c>
      <c r="X51" s="46">
        <v>13</v>
      </c>
      <c r="Y51" s="46">
        <f>COUNTIF($H$4:H$31,13)</f>
        <v>1</v>
      </c>
      <c r="Z51" s="46">
        <v>13</v>
      </c>
      <c r="AA51" s="46">
        <f>COUNTIF($L$4:L$31,13)</f>
        <v>0</v>
      </c>
      <c r="AB51" s="46">
        <v>13</v>
      </c>
      <c r="AC51" s="46">
        <f>COUNTIF($P$4:P$31,13)</f>
        <v>0</v>
      </c>
    </row>
    <row r="52" spans="1:29" ht="15" customHeight="1" thickBot="1" x14ac:dyDescent="0.3">
      <c r="A52" s="896"/>
      <c r="B52" s="897"/>
      <c r="C52" s="898"/>
      <c r="D52" s="916" t="s">
        <v>7</v>
      </c>
      <c r="E52" s="917"/>
      <c r="F52" s="917"/>
      <c r="G52" s="917"/>
      <c r="H52" s="916" t="s">
        <v>4</v>
      </c>
      <c r="I52" s="917"/>
      <c r="J52" s="917"/>
      <c r="K52" s="917"/>
      <c r="L52" s="902" t="s">
        <v>145</v>
      </c>
      <c r="M52" s="903"/>
      <c r="N52" s="903"/>
      <c r="O52" s="903"/>
      <c r="P52" s="922" t="s">
        <v>34</v>
      </c>
      <c r="Q52" s="923"/>
      <c r="R52" s="923"/>
      <c r="S52" s="924"/>
      <c r="T52" s="284"/>
      <c r="U52" s="284"/>
      <c r="V52" s="46">
        <v>14</v>
      </c>
      <c r="W52" s="46">
        <f>COUNTIF($D$4:D$31,14)</f>
        <v>1</v>
      </c>
      <c r="X52" s="46">
        <v>14</v>
      </c>
      <c r="Y52" s="46">
        <f>COUNTIF($H$4:H$31,14)</f>
        <v>0</v>
      </c>
      <c r="Z52" s="46">
        <v>14</v>
      </c>
      <c r="AA52" s="46">
        <f>COUNTIF($L$4:L$31,14)</f>
        <v>0</v>
      </c>
      <c r="AB52" s="46">
        <v>14</v>
      </c>
      <c r="AC52" s="46">
        <f>COUNTIF($P$4:P$31,14)</f>
        <v>0</v>
      </c>
    </row>
    <row r="53" spans="1:29" ht="15.75" thickBot="1" x14ac:dyDescent="0.3">
      <c r="A53" s="899"/>
      <c r="B53" s="900"/>
      <c r="C53" s="901"/>
      <c r="D53" s="12" t="s">
        <v>2</v>
      </c>
      <c r="E53" s="13" t="s">
        <v>3</v>
      </c>
      <c r="F53" s="12"/>
      <c r="G53" s="13" t="s">
        <v>775</v>
      </c>
      <c r="H53" s="618" t="s">
        <v>2</v>
      </c>
      <c r="I53" s="13" t="s">
        <v>3</v>
      </c>
      <c r="J53" s="12"/>
      <c r="K53" s="13" t="s">
        <v>775</v>
      </c>
      <c r="L53" s="604" t="s">
        <v>2</v>
      </c>
      <c r="M53" s="240" t="s">
        <v>3</v>
      </c>
      <c r="N53" s="36"/>
      <c r="O53" s="36" t="s">
        <v>775</v>
      </c>
      <c r="P53" s="359" t="s">
        <v>2</v>
      </c>
      <c r="Q53" s="360" t="s">
        <v>3</v>
      </c>
      <c r="R53" s="359"/>
      <c r="S53" s="360" t="s">
        <v>775</v>
      </c>
      <c r="T53" s="284"/>
      <c r="U53" s="284"/>
      <c r="V53" s="46">
        <v>15</v>
      </c>
      <c r="W53" s="46">
        <f>COUNTIF($D$4:D$31,15)</f>
        <v>3</v>
      </c>
      <c r="X53" s="46">
        <v>15</v>
      </c>
      <c r="Y53" s="46">
        <f>COUNTIF($H$4:H$31,15)</f>
        <v>1</v>
      </c>
      <c r="Z53" s="46">
        <v>15</v>
      </c>
      <c r="AA53" s="46">
        <f>COUNTIF($L$4:L$31,15)</f>
        <v>2</v>
      </c>
      <c r="AB53" s="46">
        <v>15</v>
      </c>
      <c r="AC53" s="46">
        <f>COUNTIF($P$4:P$31,15)</f>
        <v>1</v>
      </c>
    </row>
    <row r="54" spans="1:29" ht="16.5" thickBot="1" x14ac:dyDescent="0.3">
      <c r="A54" s="23">
        <v>5</v>
      </c>
      <c r="B54" s="44" t="s">
        <v>304</v>
      </c>
      <c r="C54" s="245">
        <v>50004</v>
      </c>
      <c r="D54" s="626">
        <v>15</v>
      </c>
      <c r="E54" s="236">
        <f t="shared" ref="E54" si="27">D54*100/29</f>
        <v>51.724137931034484</v>
      </c>
      <c r="F54" s="621">
        <v>3</v>
      </c>
      <c r="G54" s="174">
        <v>4</v>
      </c>
      <c r="H54" s="375">
        <v>29</v>
      </c>
      <c r="I54" s="238">
        <f t="shared" ref="I54" si="28">H54*100/45</f>
        <v>64.444444444444443</v>
      </c>
      <c r="J54" s="368">
        <v>4</v>
      </c>
      <c r="K54" s="371">
        <v>4</v>
      </c>
      <c r="L54" s="256">
        <v>9</v>
      </c>
      <c r="M54" s="238">
        <f t="shared" ref="M54" si="29">L54*100/20</f>
        <v>45</v>
      </c>
      <c r="N54" s="156">
        <v>3</v>
      </c>
      <c r="O54" s="148">
        <v>5</v>
      </c>
      <c r="P54" s="256">
        <v>10</v>
      </c>
      <c r="Q54" s="238">
        <f t="shared" ref="Q54" si="30">P54*100/15</f>
        <v>66.666666666666671</v>
      </c>
      <c r="R54" s="368">
        <v>4</v>
      </c>
      <c r="S54" s="364">
        <v>4</v>
      </c>
      <c r="T54" s="284"/>
      <c r="U54" s="284"/>
      <c r="V54" s="46">
        <v>16</v>
      </c>
      <c r="W54" s="46">
        <f>COUNTIF($D$4:D$31,16)</f>
        <v>3</v>
      </c>
      <c r="X54" s="46">
        <v>16</v>
      </c>
      <c r="Y54" s="46">
        <f>COUNTIF($H$4:H$31,16)</f>
        <v>1</v>
      </c>
      <c r="Z54" s="46">
        <v>16</v>
      </c>
      <c r="AA54" s="46">
        <f>COUNTIF($L$4:L$31,16)</f>
        <v>0</v>
      </c>
    </row>
    <row r="55" spans="1:29" ht="15.75" thickBot="1" x14ac:dyDescent="0.3">
      <c r="L55" s="284"/>
      <c r="M55" s="46"/>
      <c r="N55" s="285"/>
      <c r="O55" s="284"/>
      <c r="P55" s="284"/>
      <c r="Q55" s="284"/>
      <c r="R55" s="284"/>
      <c r="S55" s="284"/>
      <c r="T55" s="284"/>
      <c r="U55" s="284"/>
      <c r="V55" s="46">
        <v>17</v>
      </c>
      <c r="W55" s="46">
        <f>COUNTIF($D$4:D$31,17)</f>
        <v>0</v>
      </c>
      <c r="X55" s="46">
        <v>17</v>
      </c>
      <c r="Y55" s="46">
        <f>COUNTIF($H$4:H$31,17)</f>
        <v>1</v>
      </c>
      <c r="Z55" s="46">
        <v>17</v>
      </c>
      <c r="AA55" s="46">
        <f>COUNTIF($L$4:L$31,17)</f>
        <v>0</v>
      </c>
    </row>
    <row r="56" spans="1:29" ht="15" customHeight="1" thickBot="1" x14ac:dyDescent="0.3">
      <c r="A56" s="896"/>
      <c r="B56" s="897"/>
      <c r="C56" s="898"/>
      <c r="D56" s="916" t="s">
        <v>7</v>
      </c>
      <c r="E56" s="917"/>
      <c r="F56" s="917"/>
      <c r="G56" s="917"/>
      <c r="H56" s="916" t="s">
        <v>4</v>
      </c>
      <c r="I56" s="917"/>
      <c r="J56" s="917"/>
      <c r="K56" s="917"/>
      <c r="L56" s="902" t="s">
        <v>145</v>
      </c>
      <c r="M56" s="903"/>
      <c r="N56" s="903"/>
      <c r="O56" s="903"/>
      <c r="P56" s="922" t="s">
        <v>34</v>
      </c>
      <c r="Q56" s="923"/>
      <c r="R56" s="923"/>
      <c r="S56" s="924"/>
      <c r="T56" s="284"/>
      <c r="U56" s="284"/>
      <c r="V56" s="46">
        <v>18</v>
      </c>
      <c r="W56" s="46">
        <f>COUNTIF($D$4:D$31,18)</f>
        <v>0</v>
      </c>
      <c r="X56" s="46">
        <v>18</v>
      </c>
      <c r="Y56" s="46">
        <f>COUNTIF($H$4:H$31,18)</f>
        <v>3</v>
      </c>
      <c r="Z56" s="46">
        <v>18</v>
      </c>
      <c r="AA56" s="46">
        <f>COUNTIF($L$4:L$31,18)</f>
        <v>0</v>
      </c>
    </row>
    <row r="57" spans="1:29" ht="15.75" thickBot="1" x14ac:dyDescent="0.3">
      <c r="A57" s="899"/>
      <c r="B57" s="900"/>
      <c r="C57" s="901"/>
      <c r="D57" s="12" t="s">
        <v>2</v>
      </c>
      <c r="E57" s="13" t="s">
        <v>3</v>
      </c>
      <c r="F57" s="12"/>
      <c r="G57" s="13" t="s">
        <v>775</v>
      </c>
      <c r="H57" s="618" t="s">
        <v>2</v>
      </c>
      <c r="I57" s="13" t="s">
        <v>3</v>
      </c>
      <c r="J57" s="12"/>
      <c r="K57" s="13" t="s">
        <v>775</v>
      </c>
      <c r="L57" s="604" t="s">
        <v>2</v>
      </c>
      <c r="M57" s="240" t="s">
        <v>3</v>
      </c>
      <c r="N57" s="36"/>
      <c r="O57" s="36" t="s">
        <v>775</v>
      </c>
      <c r="P57" s="359" t="s">
        <v>2</v>
      </c>
      <c r="Q57" s="360" t="s">
        <v>3</v>
      </c>
      <c r="R57" s="359"/>
      <c r="S57" s="360" t="s">
        <v>775</v>
      </c>
      <c r="T57" s="284"/>
      <c r="U57" s="284"/>
      <c r="V57" s="46">
        <v>19</v>
      </c>
      <c r="W57" s="46">
        <f>COUNTIF($D$4:D$31,19)</f>
        <v>0</v>
      </c>
      <c r="X57" s="46">
        <v>19</v>
      </c>
      <c r="Y57" s="46">
        <f>COUNTIF($H$4:H$31,19)</f>
        <v>1</v>
      </c>
      <c r="Z57" s="46">
        <v>19</v>
      </c>
      <c r="AA57" s="46">
        <f>COUNTIF($L$4:L$31,19)</f>
        <v>0</v>
      </c>
    </row>
    <row r="58" spans="1:29" ht="15.75" x14ac:dyDescent="0.25">
      <c r="A58" s="23">
        <v>6</v>
      </c>
      <c r="B58" s="14" t="s">
        <v>305</v>
      </c>
      <c r="C58" s="243">
        <v>50005</v>
      </c>
      <c r="D58" s="626">
        <v>16</v>
      </c>
      <c r="E58" s="236">
        <f t="shared" ref="E58" si="31">D58*100/29</f>
        <v>55.172413793103445</v>
      </c>
      <c r="F58" s="631">
        <v>3</v>
      </c>
      <c r="G58" s="364">
        <v>3</v>
      </c>
      <c r="H58" s="355"/>
      <c r="I58" s="238">
        <f>H58*100/45</f>
        <v>0</v>
      </c>
      <c r="J58" s="338"/>
      <c r="K58" s="148" t="s">
        <v>177</v>
      </c>
      <c r="L58" s="156">
        <v>0</v>
      </c>
      <c r="M58" s="238">
        <f t="shared" ref="M58" si="32">L58*100/20</f>
        <v>0</v>
      </c>
      <c r="N58" s="156"/>
      <c r="O58" s="148" t="s">
        <v>177</v>
      </c>
      <c r="P58" s="256">
        <v>5</v>
      </c>
      <c r="Q58" s="238">
        <f t="shared" ref="Q58" si="33">P58*100/15</f>
        <v>33.333333333333336</v>
      </c>
      <c r="R58" s="368">
        <v>3</v>
      </c>
      <c r="S58" s="364">
        <v>3</v>
      </c>
      <c r="T58" s="284"/>
      <c r="U58" s="284"/>
      <c r="V58" s="46">
        <v>20</v>
      </c>
      <c r="W58" s="46">
        <f>COUNTIF($D$4:D$31,20)</f>
        <v>2</v>
      </c>
      <c r="X58" s="46">
        <v>20</v>
      </c>
      <c r="Y58" s="46">
        <f>COUNTIF($H$4:H$31,20)</f>
        <v>0</v>
      </c>
      <c r="Z58" s="46">
        <v>20</v>
      </c>
      <c r="AA58" s="46">
        <f>COUNTIF($L$4:L$31,20)</f>
        <v>0</v>
      </c>
    </row>
    <row r="59" spans="1:29" ht="15.75" thickBot="1" x14ac:dyDescent="0.3">
      <c r="L59" s="284"/>
      <c r="M59" s="46"/>
      <c r="N59" s="285"/>
      <c r="O59" s="284"/>
      <c r="P59" s="284"/>
      <c r="Q59" s="284"/>
      <c r="R59" s="284"/>
      <c r="S59" s="284"/>
      <c r="T59" s="284"/>
      <c r="U59" s="284"/>
      <c r="V59" s="46">
        <v>21</v>
      </c>
      <c r="W59" s="46">
        <f>COUNTIF($D$4:D$31,21)</f>
        <v>2</v>
      </c>
      <c r="X59" s="46">
        <v>21</v>
      </c>
      <c r="Y59" s="46">
        <f>COUNTIF($H$4:H$31,21)</f>
        <v>1</v>
      </c>
    </row>
    <row r="60" spans="1:29" ht="15" customHeight="1" thickBot="1" x14ac:dyDescent="0.3">
      <c r="A60" s="896"/>
      <c r="B60" s="897"/>
      <c r="C60" s="898"/>
      <c r="D60" s="916" t="s">
        <v>7</v>
      </c>
      <c r="E60" s="917"/>
      <c r="F60" s="917"/>
      <c r="G60" s="917"/>
      <c r="H60" s="916" t="s">
        <v>4</v>
      </c>
      <c r="I60" s="917"/>
      <c r="J60" s="917"/>
      <c r="K60" s="917"/>
      <c r="L60" s="902" t="s">
        <v>145</v>
      </c>
      <c r="M60" s="903"/>
      <c r="N60" s="903"/>
      <c r="O60" s="903"/>
      <c r="P60" s="922" t="s">
        <v>34</v>
      </c>
      <c r="Q60" s="923"/>
      <c r="R60" s="923"/>
      <c r="S60" s="924"/>
      <c r="T60" s="284"/>
      <c r="U60" s="284"/>
      <c r="V60" s="46">
        <v>22</v>
      </c>
      <c r="W60" s="46">
        <f>COUNTIF($D$4:D$31,22)</f>
        <v>3</v>
      </c>
      <c r="X60" s="46">
        <v>22</v>
      </c>
      <c r="Y60" s="46">
        <f>COUNTIF($H$4:H$31,22)</f>
        <v>1</v>
      </c>
    </row>
    <row r="61" spans="1:29" ht="15.75" thickBot="1" x14ac:dyDescent="0.3">
      <c r="A61" s="899"/>
      <c r="B61" s="900"/>
      <c r="C61" s="901"/>
      <c r="D61" s="12" t="s">
        <v>2</v>
      </c>
      <c r="E61" s="13" t="s">
        <v>3</v>
      </c>
      <c r="F61" s="12"/>
      <c r="G61" s="13" t="s">
        <v>775</v>
      </c>
      <c r="H61" s="618" t="s">
        <v>2</v>
      </c>
      <c r="I61" s="13" t="s">
        <v>3</v>
      </c>
      <c r="J61" s="12"/>
      <c r="K61" s="13" t="s">
        <v>775</v>
      </c>
      <c r="L61" s="604" t="s">
        <v>2</v>
      </c>
      <c r="M61" s="240" t="s">
        <v>3</v>
      </c>
      <c r="N61" s="36"/>
      <c r="O61" s="36" t="s">
        <v>775</v>
      </c>
      <c r="P61" s="359" t="s">
        <v>2</v>
      </c>
      <c r="Q61" s="360" t="s">
        <v>3</v>
      </c>
      <c r="R61" s="359"/>
      <c r="S61" s="360" t="s">
        <v>775</v>
      </c>
      <c r="T61" s="284"/>
      <c r="U61" s="284"/>
      <c r="V61" s="46">
        <v>23</v>
      </c>
      <c r="W61" s="46">
        <f>COUNTIF($D$4:D$31,23)</f>
        <v>0</v>
      </c>
      <c r="X61" s="46">
        <v>23</v>
      </c>
      <c r="Y61" s="46">
        <f>COUNTIF($H$4:H$31,23)</f>
        <v>1</v>
      </c>
    </row>
    <row r="62" spans="1:29" ht="15.75" x14ac:dyDescent="0.25">
      <c r="A62" s="23">
        <v>7</v>
      </c>
      <c r="B62" s="14" t="s">
        <v>306</v>
      </c>
      <c r="C62" s="244">
        <v>50006</v>
      </c>
      <c r="D62" s="773">
        <v>11</v>
      </c>
      <c r="E62" s="236">
        <f t="shared" ref="E62" si="34">D62*100/29</f>
        <v>37.931034482758619</v>
      </c>
      <c r="F62" s="621">
        <v>2</v>
      </c>
      <c r="G62" s="174">
        <v>4</v>
      </c>
      <c r="H62" s="375">
        <v>31</v>
      </c>
      <c r="I62" s="238">
        <f>H62*100/45</f>
        <v>68.888888888888886</v>
      </c>
      <c r="J62" s="368">
        <v>4</v>
      </c>
      <c r="K62" s="371">
        <v>4</v>
      </c>
      <c r="L62" s="156">
        <v>3</v>
      </c>
      <c r="M62" s="238">
        <f t="shared" ref="M62" si="35">L62*100/20</f>
        <v>15</v>
      </c>
      <c r="N62" s="156">
        <v>2</v>
      </c>
      <c r="O62" s="148">
        <v>3</v>
      </c>
      <c r="P62" s="338">
        <v>3</v>
      </c>
      <c r="Q62" s="238">
        <f t="shared" ref="Q62" si="36">P62*100/15</f>
        <v>20</v>
      </c>
      <c r="R62" s="338">
        <v>2</v>
      </c>
      <c r="S62" s="174">
        <v>3</v>
      </c>
      <c r="T62" s="284"/>
      <c r="U62" s="284"/>
      <c r="V62" s="46">
        <v>24</v>
      </c>
      <c r="W62" s="46">
        <f>COUNTIF($D$4:D$31,24)</f>
        <v>1</v>
      </c>
      <c r="X62" s="46">
        <v>24</v>
      </c>
      <c r="Y62" s="46">
        <f>COUNTIF($H$4:H$31,24)</f>
        <v>1</v>
      </c>
    </row>
    <row r="63" spans="1:29" ht="15.75" thickBot="1" x14ac:dyDescent="0.3">
      <c r="V63" s="46">
        <v>25</v>
      </c>
      <c r="W63" s="46">
        <f>COUNTIF($D$4:D$31,25)</f>
        <v>0</v>
      </c>
      <c r="X63" s="46">
        <v>25</v>
      </c>
      <c r="Y63" s="46">
        <f>COUNTIF($H$4:H$31,25)</f>
        <v>1</v>
      </c>
    </row>
    <row r="64" spans="1:29" ht="15" customHeight="1" thickBot="1" x14ac:dyDescent="0.3">
      <c r="A64" s="896"/>
      <c r="B64" s="897"/>
      <c r="C64" s="898"/>
      <c r="D64" s="916" t="s">
        <v>7</v>
      </c>
      <c r="E64" s="917"/>
      <c r="F64" s="917"/>
      <c r="G64" s="917"/>
      <c r="H64" s="916" t="s">
        <v>4</v>
      </c>
      <c r="I64" s="917"/>
      <c r="J64" s="917"/>
      <c r="K64" s="917"/>
      <c r="L64" s="902" t="s">
        <v>145</v>
      </c>
      <c r="M64" s="903"/>
      <c r="N64" s="903"/>
      <c r="O64" s="903"/>
      <c r="P64" s="922" t="s">
        <v>34</v>
      </c>
      <c r="Q64" s="923"/>
      <c r="R64" s="923"/>
      <c r="S64" s="924"/>
      <c r="V64" s="46">
        <v>26</v>
      </c>
      <c r="W64" s="46">
        <f>COUNTIF($D$4:D$31,26)</f>
        <v>0</v>
      </c>
      <c r="X64" s="46">
        <v>26</v>
      </c>
      <c r="Y64" s="46">
        <f>COUNTIF($H$4:H$31,26)</f>
        <v>0</v>
      </c>
    </row>
    <row r="65" spans="1:25" ht="15.75" thickBot="1" x14ac:dyDescent="0.3">
      <c r="A65" s="899"/>
      <c r="B65" s="900"/>
      <c r="C65" s="901"/>
      <c r="D65" s="12" t="s">
        <v>2</v>
      </c>
      <c r="E65" s="13" t="s">
        <v>3</v>
      </c>
      <c r="F65" s="12"/>
      <c r="G65" s="13" t="s">
        <v>775</v>
      </c>
      <c r="H65" s="618" t="s">
        <v>2</v>
      </c>
      <c r="I65" s="13" t="s">
        <v>3</v>
      </c>
      <c r="J65" s="12"/>
      <c r="K65" s="13" t="s">
        <v>775</v>
      </c>
      <c r="L65" s="604" t="s">
        <v>2</v>
      </c>
      <c r="M65" s="240" t="s">
        <v>3</v>
      </c>
      <c r="N65" s="36"/>
      <c r="O65" s="36" t="s">
        <v>775</v>
      </c>
      <c r="P65" s="359" t="s">
        <v>2</v>
      </c>
      <c r="Q65" s="360" t="s">
        <v>3</v>
      </c>
      <c r="R65" s="359"/>
      <c r="S65" s="360" t="s">
        <v>775</v>
      </c>
      <c r="V65" s="46">
        <v>27</v>
      </c>
      <c r="W65" s="46">
        <f>COUNTIF($D$4:D$31,27)</f>
        <v>0</v>
      </c>
      <c r="X65" s="46">
        <v>27</v>
      </c>
      <c r="Y65" s="46">
        <f>COUNTIF($H$4:H$31,27)</f>
        <v>0</v>
      </c>
    </row>
    <row r="66" spans="1:25" ht="15.75" x14ac:dyDescent="0.25">
      <c r="A66" s="23">
        <v>8</v>
      </c>
      <c r="B66" s="14" t="s">
        <v>307</v>
      </c>
      <c r="C66" s="244">
        <v>50007</v>
      </c>
      <c r="D66" s="626">
        <v>20</v>
      </c>
      <c r="E66" s="236">
        <f t="shared" ref="E66" si="37">D66*100/29</f>
        <v>68.965517241379317</v>
      </c>
      <c r="F66" s="621">
        <v>4</v>
      </c>
      <c r="G66" s="174">
        <v>3</v>
      </c>
      <c r="H66" s="375">
        <v>18</v>
      </c>
      <c r="I66" s="238">
        <f t="shared" ref="I66" si="38">H66*100/45</f>
        <v>40</v>
      </c>
      <c r="J66" s="368">
        <v>3</v>
      </c>
      <c r="K66" s="371">
        <v>3</v>
      </c>
      <c r="L66" s="256">
        <v>7</v>
      </c>
      <c r="M66" s="238">
        <f t="shared" ref="M66" si="39">L66*100/20</f>
        <v>35</v>
      </c>
      <c r="N66" s="368">
        <v>3</v>
      </c>
      <c r="O66" s="371">
        <v>3</v>
      </c>
      <c r="P66" s="338">
        <v>0</v>
      </c>
      <c r="Q66" s="238">
        <f t="shared" ref="Q66" si="40">P66*100/15</f>
        <v>0</v>
      </c>
      <c r="R66" s="338"/>
      <c r="S66" s="174" t="s">
        <v>177</v>
      </c>
      <c r="V66" s="46">
        <v>28</v>
      </c>
      <c r="W66" s="46">
        <f>COUNTIF($D$4:D$31,28)</f>
        <v>0</v>
      </c>
      <c r="X66" s="46">
        <v>28</v>
      </c>
      <c r="Y66" s="46">
        <f>COUNTIF($H$4:H$31,28)</f>
        <v>0</v>
      </c>
    </row>
    <row r="67" spans="1:25" ht="15.75" thickBot="1" x14ac:dyDescent="0.3">
      <c r="V67" s="46">
        <v>29</v>
      </c>
      <c r="W67" s="46">
        <f>COUNTIF($D$4:D$31,29)</f>
        <v>0</v>
      </c>
      <c r="X67" s="46">
        <v>29</v>
      </c>
      <c r="Y67" s="46">
        <f>COUNTIF($H$4:H$31,29)</f>
        <v>1</v>
      </c>
    </row>
    <row r="68" spans="1:25" ht="15" customHeight="1" thickBot="1" x14ac:dyDescent="0.3">
      <c r="A68" s="896"/>
      <c r="B68" s="897"/>
      <c r="C68" s="898"/>
      <c r="D68" s="916" t="s">
        <v>7</v>
      </c>
      <c r="E68" s="917"/>
      <c r="F68" s="917"/>
      <c r="G68" s="917"/>
      <c r="H68" s="916" t="s">
        <v>4</v>
      </c>
      <c r="I68" s="917"/>
      <c r="J68" s="917"/>
      <c r="K68" s="917"/>
      <c r="L68" s="902" t="s">
        <v>145</v>
      </c>
      <c r="M68" s="903"/>
      <c r="N68" s="903"/>
      <c r="O68" s="903"/>
      <c r="P68" s="922" t="s">
        <v>34</v>
      </c>
      <c r="Q68" s="923"/>
      <c r="R68" s="923"/>
      <c r="S68" s="924"/>
      <c r="V68" s="46">
        <v>30</v>
      </c>
      <c r="W68" s="46">
        <f>COUNTIF($D$4:D$31,29)</f>
        <v>0</v>
      </c>
      <c r="X68" s="46">
        <v>30</v>
      </c>
      <c r="Y68" s="46">
        <f>COUNTIF($H$4:H$31,30)</f>
        <v>0</v>
      </c>
    </row>
    <row r="69" spans="1:25" ht="15.75" thickBot="1" x14ac:dyDescent="0.3">
      <c r="A69" s="899"/>
      <c r="B69" s="900"/>
      <c r="C69" s="901"/>
      <c r="D69" s="12" t="s">
        <v>2</v>
      </c>
      <c r="E69" s="13" t="s">
        <v>3</v>
      </c>
      <c r="F69" s="12"/>
      <c r="G69" s="13" t="s">
        <v>775</v>
      </c>
      <c r="H69" s="618" t="s">
        <v>2</v>
      </c>
      <c r="I69" s="13" t="s">
        <v>3</v>
      </c>
      <c r="J69" s="12"/>
      <c r="K69" s="13" t="s">
        <v>775</v>
      </c>
      <c r="L69" s="604" t="s">
        <v>2</v>
      </c>
      <c r="M69" s="240" t="s">
        <v>3</v>
      </c>
      <c r="N69" s="36"/>
      <c r="O69" s="36" t="s">
        <v>775</v>
      </c>
      <c r="P69" s="359" t="s">
        <v>2</v>
      </c>
      <c r="Q69" s="360" t="s">
        <v>3</v>
      </c>
      <c r="R69" s="359"/>
      <c r="S69" s="360" t="s">
        <v>775</v>
      </c>
      <c r="V69" s="46">
        <v>31</v>
      </c>
      <c r="W69" s="46">
        <f>COUNTIF($D$4:D$31,29)</f>
        <v>0</v>
      </c>
      <c r="X69" s="46">
        <v>31</v>
      </c>
      <c r="Y69" s="46">
        <f>COUNTIF($H$4:H$31,31)</f>
        <v>4</v>
      </c>
    </row>
    <row r="70" spans="1:25" ht="15.75" x14ac:dyDescent="0.25">
      <c r="A70" s="23">
        <v>9</v>
      </c>
      <c r="B70" s="14" t="s">
        <v>308</v>
      </c>
      <c r="C70" s="244">
        <v>50008</v>
      </c>
      <c r="D70" s="626">
        <v>22</v>
      </c>
      <c r="E70" s="236">
        <f t="shared" ref="E70" si="41">D70*100/29</f>
        <v>75.862068965517238</v>
      </c>
      <c r="F70" s="631">
        <v>4</v>
      </c>
      <c r="G70" s="364">
        <v>4</v>
      </c>
      <c r="H70" s="375">
        <v>24</v>
      </c>
      <c r="I70" s="238">
        <f t="shared" ref="I70" si="42">H70*100/45</f>
        <v>53.333333333333336</v>
      </c>
      <c r="J70" s="338">
        <v>3</v>
      </c>
      <c r="K70" s="148">
        <v>4</v>
      </c>
      <c r="L70" s="256">
        <v>15</v>
      </c>
      <c r="M70" s="238">
        <f t="shared" ref="M70" si="43">L70*100/20</f>
        <v>75</v>
      </c>
      <c r="N70" s="368">
        <v>5</v>
      </c>
      <c r="O70" s="371">
        <v>5</v>
      </c>
      <c r="P70" s="256">
        <v>10</v>
      </c>
      <c r="Q70" s="238">
        <f t="shared" ref="Q70" si="44">P70*100/15</f>
        <v>66.666666666666671</v>
      </c>
      <c r="R70" s="338">
        <v>4</v>
      </c>
      <c r="S70" s="174">
        <v>5</v>
      </c>
      <c r="V70" s="46">
        <v>32</v>
      </c>
      <c r="W70" s="46">
        <f>COUNTIF($D$4:D$31,29)</f>
        <v>0</v>
      </c>
      <c r="X70" s="46">
        <v>32</v>
      </c>
      <c r="Y70" s="46">
        <f>COUNTIF($H$4:H$31,32)</f>
        <v>0</v>
      </c>
    </row>
    <row r="71" spans="1:25" ht="15.75" thickBot="1" x14ac:dyDescent="0.3">
      <c r="V71" s="46">
        <v>33</v>
      </c>
      <c r="W71" s="46">
        <f>COUNTIF($D$4:D$31,29)</f>
        <v>0</v>
      </c>
      <c r="X71" s="46">
        <v>33</v>
      </c>
      <c r="Y71" s="46">
        <f>COUNTIF($H$4:H$31,33)</f>
        <v>0</v>
      </c>
    </row>
    <row r="72" spans="1:25" ht="15" customHeight="1" thickBot="1" x14ac:dyDescent="0.3">
      <c r="A72" s="896"/>
      <c r="B72" s="897"/>
      <c r="C72" s="898"/>
      <c r="D72" s="916" t="s">
        <v>7</v>
      </c>
      <c r="E72" s="917"/>
      <c r="F72" s="917"/>
      <c r="G72" s="917"/>
      <c r="H72" s="916" t="s">
        <v>4</v>
      </c>
      <c r="I72" s="917"/>
      <c r="J72" s="917"/>
      <c r="K72" s="917"/>
      <c r="L72" s="902" t="s">
        <v>145</v>
      </c>
      <c r="M72" s="903"/>
      <c r="N72" s="903"/>
      <c r="O72" s="903"/>
      <c r="P72" s="922" t="s">
        <v>34</v>
      </c>
      <c r="Q72" s="923"/>
      <c r="R72" s="923"/>
      <c r="S72" s="924"/>
      <c r="V72" s="46">
        <v>34</v>
      </c>
      <c r="W72" s="46">
        <f>COUNTIF($D$4:D$31,29)</f>
        <v>0</v>
      </c>
      <c r="X72" s="46">
        <v>34</v>
      </c>
      <c r="Y72" s="46">
        <f>COUNTIF($H$4:H$31,34)</f>
        <v>0</v>
      </c>
    </row>
    <row r="73" spans="1:25" ht="15.75" thickBot="1" x14ac:dyDescent="0.3">
      <c r="A73" s="899"/>
      <c r="B73" s="900"/>
      <c r="C73" s="901"/>
      <c r="D73" s="12" t="s">
        <v>2</v>
      </c>
      <c r="E73" s="13" t="s">
        <v>3</v>
      </c>
      <c r="F73" s="12"/>
      <c r="G73" s="13" t="s">
        <v>775</v>
      </c>
      <c r="H73" s="618" t="s">
        <v>2</v>
      </c>
      <c r="I73" s="13" t="s">
        <v>3</v>
      </c>
      <c r="J73" s="12"/>
      <c r="K73" s="13" t="s">
        <v>775</v>
      </c>
      <c r="L73" s="604" t="s">
        <v>2</v>
      </c>
      <c r="M73" s="240" t="s">
        <v>3</v>
      </c>
      <c r="N73" s="36"/>
      <c r="O73" s="36" t="s">
        <v>775</v>
      </c>
      <c r="P73" s="359" t="s">
        <v>2</v>
      </c>
      <c r="Q73" s="360" t="s">
        <v>3</v>
      </c>
      <c r="R73" s="359"/>
      <c r="S73" s="360" t="s">
        <v>775</v>
      </c>
      <c r="V73" s="46">
        <v>35</v>
      </c>
      <c r="W73" s="46">
        <f>COUNTIF($D$4:D$31,29)</f>
        <v>0</v>
      </c>
      <c r="X73" s="46">
        <v>35</v>
      </c>
      <c r="Y73" s="46">
        <f>COUNTIF($H$4:H$31,35)</f>
        <v>1</v>
      </c>
    </row>
    <row r="74" spans="1:25" ht="15.75" x14ac:dyDescent="0.25">
      <c r="A74" s="23">
        <v>10</v>
      </c>
      <c r="B74" s="14" t="s">
        <v>309</v>
      </c>
      <c r="C74" s="244">
        <v>50009</v>
      </c>
      <c r="D74" s="626">
        <v>24</v>
      </c>
      <c r="E74" s="236">
        <f t="shared" ref="E74" si="45">D74*100/29</f>
        <v>82.758620689655174</v>
      </c>
      <c r="F74" s="621">
        <v>5</v>
      </c>
      <c r="G74" s="174">
        <v>4</v>
      </c>
      <c r="H74" s="375">
        <v>35</v>
      </c>
      <c r="I74" s="238">
        <f t="shared" ref="I74" si="46">H74*100/45</f>
        <v>77.777777777777771</v>
      </c>
      <c r="J74" s="368">
        <v>4</v>
      </c>
      <c r="K74" s="371">
        <v>4</v>
      </c>
      <c r="L74" s="256">
        <v>10</v>
      </c>
      <c r="M74" s="238">
        <f t="shared" ref="M74" si="47">L74*100/20</f>
        <v>50</v>
      </c>
      <c r="N74" s="156">
        <v>3</v>
      </c>
      <c r="O74" s="148">
        <v>4</v>
      </c>
      <c r="P74" s="256">
        <v>12</v>
      </c>
      <c r="Q74" s="238">
        <f t="shared" ref="Q74" si="48">P74*100/15</f>
        <v>80</v>
      </c>
      <c r="R74" s="338">
        <v>5</v>
      </c>
      <c r="S74" s="174">
        <v>4</v>
      </c>
      <c r="V74" s="46">
        <v>36</v>
      </c>
      <c r="W74" s="46">
        <f>COUNTIF($D$4:D$31,29)</f>
        <v>0</v>
      </c>
      <c r="X74" s="46">
        <v>36</v>
      </c>
      <c r="Y74" s="46">
        <f>COUNTIF($H$4:H$31,36)</f>
        <v>1</v>
      </c>
    </row>
    <row r="75" spans="1:25" ht="15.75" thickBot="1" x14ac:dyDescent="0.3">
      <c r="V75" s="46">
        <v>37</v>
      </c>
      <c r="W75" s="46">
        <f>COUNTIF($D$4:D$31,29)</f>
        <v>0</v>
      </c>
      <c r="X75" s="46">
        <v>37</v>
      </c>
      <c r="Y75" s="46">
        <f>COUNTIF($H$4:H$31,37)</f>
        <v>0</v>
      </c>
    </row>
    <row r="76" spans="1:25" ht="15" customHeight="1" thickBot="1" x14ac:dyDescent="0.3">
      <c r="A76" s="896"/>
      <c r="B76" s="897"/>
      <c r="C76" s="898"/>
      <c r="D76" s="916" t="s">
        <v>7</v>
      </c>
      <c r="E76" s="917"/>
      <c r="F76" s="917"/>
      <c r="G76" s="917"/>
      <c r="H76" s="916" t="s">
        <v>4</v>
      </c>
      <c r="I76" s="917"/>
      <c r="J76" s="917"/>
      <c r="K76" s="917"/>
      <c r="L76" s="902" t="s">
        <v>145</v>
      </c>
      <c r="M76" s="903"/>
      <c r="N76" s="903"/>
      <c r="O76" s="903"/>
      <c r="P76" s="922" t="s">
        <v>34</v>
      </c>
      <c r="Q76" s="923"/>
      <c r="R76" s="923"/>
      <c r="S76" s="924"/>
      <c r="V76" s="46">
        <v>38</v>
      </c>
      <c r="W76" s="46">
        <f>COUNTIF($D$4:D$31,29)</f>
        <v>0</v>
      </c>
      <c r="X76" s="46">
        <v>38</v>
      </c>
      <c r="Y76" s="46">
        <f>COUNTIF($H$4:H$31,38)</f>
        <v>0</v>
      </c>
    </row>
    <row r="77" spans="1:25" ht="15.75" thickBot="1" x14ac:dyDescent="0.3">
      <c r="A77" s="899"/>
      <c r="B77" s="900"/>
      <c r="C77" s="901"/>
      <c r="D77" s="12" t="s">
        <v>2</v>
      </c>
      <c r="E77" s="13" t="s">
        <v>3</v>
      </c>
      <c r="F77" s="12"/>
      <c r="G77" s="13" t="s">
        <v>775</v>
      </c>
      <c r="H77" s="618" t="s">
        <v>2</v>
      </c>
      <c r="I77" s="13" t="s">
        <v>3</v>
      </c>
      <c r="J77" s="12"/>
      <c r="K77" s="13" t="s">
        <v>775</v>
      </c>
      <c r="L77" s="604" t="s">
        <v>2</v>
      </c>
      <c r="M77" s="240" t="s">
        <v>3</v>
      </c>
      <c r="N77" s="36"/>
      <c r="O77" s="36" t="s">
        <v>775</v>
      </c>
      <c r="P77" s="359" t="s">
        <v>2</v>
      </c>
      <c r="Q77" s="360" t="s">
        <v>3</v>
      </c>
      <c r="R77" s="359"/>
      <c r="S77" s="360" t="s">
        <v>775</v>
      </c>
      <c r="V77" s="46">
        <v>39</v>
      </c>
      <c r="W77" s="46">
        <f>COUNTIF($D$4:D$31,29)</f>
        <v>0</v>
      </c>
      <c r="X77" s="46">
        <v>39</v>
      </c>
      <c r="Y77" s="46">
        <f>COUNTIF($H$4:H$31,39)</f>
        <v>0</v>
      </c>
    </row>
    <row r="78" spans="1:25" ht="15.75" x14ac:dyDescent="0.25">
      <c r="A78" s="23">
        <v>11</v>
      </c>
      <c r="B78" s="14" t="s">
        <v>310</v>
      </c>
      <c r="C78" s="244">
        <v>50010</v>
      </c>
      <c r="D78" s="626">
        <v>16</v>
      </c>
      <c r="E78" s="236">
        <f t="shared" ref="E78" si="49">D78*100/29</f>
        <v>55.172413793103445</v>
      </c>
      <c r="F78" s="631">
        <v>3</v>
      </c>
      <c r="G78" s="364">
        <v>3</v>
      </c>
      <c r="H78" s="375">
        <v>25</v>
      </c>
      <c r="I78" s="238">
        <f t="shared" ref="I78" si="50">H78*100/45</f>
        <v>55.555555555555557</v>
      </c>
      <c r="J78" s="338">
        <v>3</v>
      </c>
      <c r="K78" s="148">
        <v>4</v>
      </c>
      <c r="L78" s="256">
        <v>11</v>
      </c>
      <c r="M78" s="238">
        <f t="shared" ref="M78" si="51">L78*100/20</f>
        <v>55</v>
      </c>
      <c r="N78" s="156">
        <v>4</v>
      </c>
      <c r="O78" s="148">
        <v>3</v>
      </c>
      <c r="P78" s="338">
        <v>0</v>
      </c>
      <c r="Q78" s="238">
        <f t="shared" ref="Q78" si="52">P78*100/15</f>
        <v>0</v>
      </c>
      <c r="R78" s="338">
        <v>2</v>
      </c>
      <c r="S78" s="174">
        <v>4</v>
      </c>
      <c r="V78" s="46">
        <v>40</v>
      </c>
      <c r="W78" s="46">
        <f>COUNTIF($D$4:D$31,29)</f>
        <v>0</v>
      </c>
      <c r="X78" s="46">
        <v>40</v>
      </c>
      <c r="Y78" s="46">
        <f>COUNTIF($H$4:H$31,40)</f>
        <v>0</v>
      </c>
    </row>
    <row r="79" spans="1:25" ht="15.75" thickBot="1" x14ac:dyDescent="0.3">
      <c r="V79" s="46">
        <v>41</v>
      </c>
      <c r="W79" s="46">
        <f>COUNTIF($D$4:D$31,29)</f>
        <v>0</v>
      </c>
      <c r="X79" s="46">
        <v>41</v>
      </c>
      <c r="Y79" s="46">
        <f>COUNTIF($H$4:H$31,41)</f>
        <v>0</v>
      </c>
    </row>
    <row r="80" spans="1:25" ht="15" customHeight="1" thickBot="1" x14ac:dyDescent="0.3">
      <c r="A80" s="896"/>
      <c r="B80" s="897"/>
      <c r="C80" s="898"/>
      <c r="D80" s="916" t="s">
        <v>7</v>
      </c>
      <c r="E80" s="917"/>
      <c r="F80" s="917"/>
      <c r="G80" s="917"/>
      <c r="H80" s="916" t="s">
        <v>4</v>
      </c>
      <c r="I80" s="917"/>
      <c r="J80" s="917"/>
      <c r="K80" s="917"/>
      <c r="L80" s="902" t="s">
        <v>145</v>
      </c>
      <c r="M80" s="903"/>
      <c r="N80" s="903"/>
      <c r="O80" s="903"/>
      <c r="P80" s="922" t="s">
        <v>34</v>
      </c>
      <c r="Q80" s="923"/>
      <c r="R80" s="923"/>
      <c r="S80" s="924"/>
      <c r="V80" s="46">
        <v>42</v>
      </c>
      <c r="W80" s="46">
        <f>COUNTIF($D$4:D$31,29)</f>
        <v>0</v>
      </c>
      <c r="X80" s="46">
        <v>42</v>
      </c>
      <c r="Y80" s="46">
        <f>COUNTIF($H$4:H$31,42)</f>
        <v>0</v>
      </c>
    </row>
    <row r="81" spans="1:25" ht="15.75" thickBot="1" x14ac:dyDescent="0.3">
      <c r="A81" s="899"/>
      <c r="B81" s="900"/>
      <c r="C81" s="901"/>
      <c r="D81" s="12" t="s">
        <v>2</v>
      </c>
      <c r="E81" s="13" t="s">
        <v>3</v>
      </c>
      <c r="F81" s="12"/>
      <c r="G81" s="13" t="s">
        <v>775</v>
      </c>
      <c r="H81" s="618" t="s">
        <v>2</v>
      </c>
      <c r="I81" s="13" t="s">
        <v>3</v>
      </c>
      <c r="J81" s="12"/>
      <c r="K81" s="13" t="s">
        <v>775</v>
      </c>
      <c r="L81" s="604" t="s">
        <v>2</v>
      </c>
      <c r="M81" s="240" t="s">
        <v>3</v>
      </c>
      <c r="N81" s="36"/>
      <c r="O81" s="36" t="s">
        <v>775</v>
      </c>
      <c r="P81" s="359" t="s">
        <v>2</v>
      </c>
      <c r="Q81" s="360" t="s">
        <v>3</v>
      </c>
      <c r="R81" s="359"/>
      <c r="S81" s="360" t="s">
        <v>775</v>
      </c>
      <c r="V81" s="46">
        <v>43</v>
      </c>
      <c r="W81" s="46">
        <f>COUNTIF($D$4:D$31,29)</f>
        <v>0</v>
      </c>
      <c r="X81" s="46">
        <v>43</v>
      </c>
      <c r="Y81" s="46">
        <f>COUNTIF($H$4:H$31,43)</f>
        <v>0</v>
      </c>
    </row>
    <row r="82" spans="1:25" ht="15.75" x14ac:dyDescent="0.25">
      <c r="A82" s="23">
        <v>12</v>
      </c>
      <c r="B82" s="606" t="s">
        <v>311</v>
      </c>
      <c r="C82" s="244">
        <v>50011</v>
      </c>
      <c r="D82" s="626">
        <v>15</v>
      </c>
      <c r="E82" s="236">
        <f t="shared" ref="E82" si="53">D82*100/29</f>
        <v>51.724137931034484</v>
      </c>
      <c r="F82" s="631">
        <v>3</v>
      </c>
      <c r="G82" s="364">
        <v>3</v>
      </c>
      <c r="H82" s="375">
        <v>19</v>
      </c>
      <c r="I82" s="238">
        <f t="shared" ref="I82" si="54">H82*100/45</f>
        <v>42.222222222222221</v>
      </c>
      <c r="J82" s="338">
        <v>3</v>
      </c>
      <c r="K82" s="148">
        <v>4</v>
      </c>
      <c r="L82" s="156">
        <v>5</v>
      </c>
      <c r="M82" s="238">
        <f t="shared" ref="M82" si="55">L82*100/20</f>
        <v>25</v>
      </c>
      <c r="N82" s="156">
        <v>2</v>
      </c>
      <c r="O82" s="148">
        <v>3</v>
      </c>
      <c r="P82" s="256">
        <v>4</v>
      </c>
      <c r="Q82" s="238">
        <f t="shared" ref="Q82" si="56">P82*100/15</f>
        <v>26.666666666666668</v>
      </c>
      <c r="R82" s="368">
        <v>3</v>
      </c>
      <c r="S82" s="364">
        <v>3</v>
      </c>
      <c r="V82" s="46">
        <v>44</v>
      </c>
      <c r="W82" s="46">
        <f>COUNTIF($D$4:D$31,29)</f>
        <v>0</v>
      </c>
      <c r="X82" s="46">
        <v>44</v>
      </c>
      <c r="Y82" s="46">
        <f>COUNTIF($H$4:H$31,44)</f>
        <v>0</v>
      </c>
    </row>
    <row r="83" spans="1:25" ht="15.75" thickBot="1" x14ac:dyDescent="0.3">
      <c r="V83" s="46">
        <v>45</v>
      </c>
      <c r="W83" s="46">
        <f>COUNTIF($D$4:D$31,29)</f>
        <v>0</v>
      </c>
      <c r="X83" s="46">
        <v>45</v>
      </c>
      <c r="Y83" s="46">
        <f>COUNTIF($H$4:H$31,45)</f>
        <v>0</v>
      </c>
    </row>
    <row r="84" spans="1:25" ht="15" customHeight="1" thickBot="1" x14ac:dyDescent="0.3">
      <c r="A84" s="896"/>
      <c r="B84" s="897"/>
      <c r="C84" s="898"/>
      <c r="D84" s="916" t="s">
        <v>7</v>
      </c>
      <c r="E84" s="917"/>
      <c r="F84" s="917"/>
      <c r="G84" s="917"/>
      <c r="H84" s="916" t="s">
        <v>4</v>
      </c>
      <c r="I84" s="917"/>
      <c r="J84" s="917"/>
      <c r="K84" s="917"/>
      <c r="L84" s="902" t="s">
        <v>145</v>
      </c>
      <c r="M84" s="903"/>
      <c r="N84" s="903"/>
      <c r="O84" s="903"/>
      <c r="P84" s="922" t="s">
        <v>34</v>
      </c>
      <c r="Q84" s="923"/>
      <c r="R84" s="923"/>
      <c r="S84" s="924"/>
    </row>
    <row r="85" spans="1:25" ht="15.75" thickBot="1" x14ac:dyDescent="0.3">
      <c r="A85" s="899"/>
      <c r="B85" s="900"/>
      <c r="C85" s="901"/>
      <c r="D85" s="12" t="s">
        <v>2</v>
      </c>
      <c r="E85" s="13" t="s">
        <v>3</v>
      </c>
      <c r="F85" s="12"/>
      <c r="G85" s="13" t="s">
        <v>775</v>
      </c>
      <c r="H85" s="618" t="s">
        <v>2</v>
      </c>
      <c r="I85" s="13" t="s">
        <v>3</v>
      </c>
      <c r="J85" s="12"/>
      <c r="K85" s="13" t="s">
        <v>775</v>
      </c>
      <c r="L85" s="604" t="s">
        <v>2</v>
      </c>
      <c r="M85" s="240" t="s">
        <v>3</v>
      </c>
      <c r="N85" s="36"/>
      <c r="O85" s="36" t="s">
        <v>775</v>
      </c>
      <c r="P85" s="359" t="s">
        <v>2</v>
      </c>
      <c r="Q85" s="360" t="s">
        <v>3</v>
      </c>
      <c r="R85" s="359"/>
      <c r="S85" s="360" t="s">
        <v>775</v>
      </c>
    </row>
    <row r="86" spans="1:25" ht="15.75" x14ac:dyDescent="0.25">
      <c r="A86" s="23">
        <v>13</v>
      </c>
      <c r="B86" s="14" t="s">
        <v>312</v>
      </c>
      <c r="C86" s="244">
        <v>50012</v>
      </c>
      <c r="D86" s="626">
        <v>13</v>
      </c>
      <c r="E86" s="236">
        <f t="shared" ref="E86" si="57">D86*100/29</f>
        <v>44.827586206896555</v>
      </c>
      <c r="F86" s="631">
        <v>3</v>
      </c>
      <c r="G86" s="364">
        <v>3</v>
      </c>
      <c r="H86" s="602"/>
      <c r="I86" s="238">
        <f t="shared" ref="I86" si="58">H86*100/45</f>
        <v>0</v>
      </c>
      <c r="J86" s="338"/>
      <c r="K86" s="148" t="s">
        <v>177</v>
      </c>
      <c r="L86" s="156">
        <v>0</v>
      </c>
      <c r="M86" s="238">
        <f t="shared" ref="M86" si="59">L86*100/20</f>
        <v>0</v>
      </c>
      <c r="N86" s="156"/>
      <c r="O86" s="148" t="s">
        <v>177</v>
      </c>
      <c r="P86" s="256">
        <v>4</v>
      </c>
      <c r="Q86" s="238">
        <f t="shared" ref="Q86" si="60">P86*100/15</f>
        <v>26.666666666666668</v>
      </c>
      <c r="R86" s="368">
        <v>3</v>
      </c>
      <c r="S86" s="364">
        <v>3</v>
      </c>
    </row>
    <row r="87" spans="1:25" ht="15.75" thickBot="1" x14ac:dyDescent="0.3"/>
    <row r="88" spans="1:25" ht="15" customHeight="1" thickBot="1" x14ac:dyDescent="0.3">
      <c r="A88" s="896"/>
      <c r="B88" s="897"/>
      <c r="C88" s="898"/>
      <c r="D88" s="916" t="s">
        <v>7</v>
      </c>
      <c r="E88" s="917"/>
      <c r="F88" s="917"/>
      <c r="G88" s="917"/>
      <c r="H88" s="916" t="s">
        <v>4</v>
      </c>
      <c r="I88" s="917"/>
      <c r="J88" s="917"/>
      <c r="K88" s="917"/>
      <c r="L88" s="902" t="s">
        <v>145</v>
      </c>
      <c r="M88" s="903"/>
      <c r="N88" s="903"/>
      <c r="O88" s="903"/>
      <c r="P88" s="922" t="s">
        <v>34</v>
      </c>
      <c r="Q88" s="923"/>
      <c r="R88" s="923"/>
      <c r="S88" s="924"/>
    </row>
    <row r="89" spans="1:25" ht="15.75" thickBot="1" x14ac:dyDescent="0.3">
      <c r="A89" s="899"/>
      <c r="B89" s="900"/>
      <c r="C89" s="901"/>
      <c r="D89" s="12" t="s">
        <v>2</v>
      </c>
      <c r="E89" s="13" t="s">
        <v>3</v>
      </c>
      <c r="F89" s="12"/>
      <c r="G89" s="13" t="s">
        <v>775</v>
      </c>
      <c r="H89" s="618" t="s">
        <v>2</v>
      </c>
      <c r="I89" s="13" t="s">
        <v>3</v>
      </c>
      <c r="J89" s="12"/>
      <c r="K89" s="13" t="s">
        <v>775</v>
      </c>
      <c r="L89" s="604" t="s">
        <v>2</v>
      </c>
      <c r="M89" s="240" t="s">
        <v>3</v>
      </c>
      <c r="N89" s="36"/>
      <c r="O89" s="36" t="s">
        <v>775</v>
      </c>
      <c r="P89" s="359" t="s">
        <v>2</v>
      </c>
      <c r="Q89" s="360" t="s">
        <v>3</v>
      </c>
      <c r="R89" s="359"/>
      <c r="S89" s="360" t="s">
        <v>775</v>
      </c>
    </row>
    <row r="90" spans="1:25" ht="15.75" x14ac:dyDescent="0.25">
      <c r="A90" s="23">
        <v>14</v>
      </c>
      <c r="B90" s="14" t="s">
        <v>313</v>
      </c>
      <c r="C90" s="244">
        <v>50021</v>
      </c>
      <c r="D90" s="626">
        <v>13</v>
      </c>
      <c r="E90" s="236">
        <f t="shared" ref="E90" si="61">D90*100/29</f>
        <v>44.827586206896555</v>
      </c>
      <c r="F90" s="621">
        <v>3</v>
      </c>
      <c r="G90" s="174">
        <v>4</v>
      </c>
      <c r="H90" s="355">
        <v>12</v>
      </c>
      <c r="I90" s="238">
        <f t="shared" ref="I90" si="62">H90*100/45</f>
        <v>26.666666666666668</v>
      </c>
      <c r="J90" s="338">
        <v>2</v>
      </c>
      <c r="K90" s="148">
        <v>4</v>
      </c>
      <c r="L90" s="156">
        <v>1</v>
      </c>
      <c r="M90" s="238">
        <f t="shared" ref="M90" si="63">L90*100/20</f>
        <v>5</v>
      </c>
      <c r="N90" s="156">
        <v>2</v>
      </c>
      <c r="O90" s="148">
        <v>4</v>
      </c>
      <c r="P90" s="338">
        <v>0</v>
      </c>
      <c r="Q90" s="238">
        <f t="shared" ref="Q90" si="64">P90*100/15</f>
        <v>0</v>
      </c>
      <c r="R90" s="649">
        <v>2</v>
      </c>
      <c r="S90" s="174">
        <v>3</v>
      </c>
    </row>
    <row r="91" spans="1:25" ht="15.75" thickBot="1" x14ac:dyDescent="0.3"/>
    <row r="92" spans="1:25" ht="15" customHeight="1" thickBot="1" x14ac:dyDescent="0.3">
      <c r="A92" s="896"/>
      <c r="B92" s="897"/>
      <c r="C92" s="898"/>
      <c r="D92" s="916" t="s">
        <v>7</v>
      </c>
      <c r="E92" s="917"/>
      <c r="F92" s="917"/>
      <c r="G92" s="917"/>
      <c r="H92" s="916" t="s">
        <v>4</v>
      </c>
      <c r="I92" s="917"/>
      <c r="J92" s="917"/>
      <c r="K92" s="917"/>
      <c r="L92" s="902" t="s">
        <v>145</v>
      </c>
      <c r="M92" s="903"/>
      <c r="N92" s="903"/>
      <c r="O92" s="903"/>
      <c r="P92" s="922" t="s">
        <v>34</v>
      </c>
      <c r="Q92" s="923"/>
      <c r="R92" s="923"/>
      <c r="S92" s="924"/>
    </row>
    <row r="93" spans="1:25" ht="15.75" thickBot="1" x14ac:dyDescent="0.3">
      <c r="A93" s="899"/>
      <c r="B93" s="900"/>
      <c r="C93" s="901"/>
      <c r="D93" s="12" t="s">
        <v>2</v>
      </c>
      <c r="E93" s="13" t="s">
        <v>3</v>
      </c>
      <c r="F93" s="12"/>
      <c r="G93" s="13" t="s">
        <v>775</v>
      </c>
      <c r="H93" s="618" t="s">
        <v>2</v>
      </c>
      <c r="I93" s="13" t="s">
        <v>3</v>
      </c>
      <c r="J93" s="12"/>
      <c r="K93" s="13" t="s">
        <v>775</v>
      </c>
      <c r="L93" s="604" t="s">
        <v>2</v>
      </c>
      <c r="M93" s="240" t="s">
        <v>3</v>
      </c>
      <c r="N93" s="36"/>
      <c r="O93" s="36" t="s">
        <v>775</v>
      </c>
      <c r="P93" s="359" t="s">
        <v>2</v>
      </c>
      <c r="Q93" s="360" t="s">
        <v>3</v>
      </c>
      <c r="R93" s="359"/>
      <c r="S93" s="360" t="s">
        <v>775</v>
      </c>
    </row>
    <row r="94" spans="1:25" ht="15.75" x14ac:dyDescent="0.25">
      <c r="A94" s="23">
        <v>15</v>
      </c>
      <c r="B94" s="392" t="s">
        <v>314</v>
      </c>
      <c r="C94" s="244">
        <v>50039</v>
      </c>
      <c r="D94" s="773">
        <v>10</v>
      </c>
      <c r="E94" s="236">
        <f t="shared" ref="E94" si="65">D94*100/29</f>
        <v>34.482758620689658</v>
      </c>
      <c r="F94" s="623">
        <v>2</v>
      </c>
      <c r="G94" s="174">
        <v>3</v>
      </c>
      <c r="H94" s="41"/>
      <c r="I94" s="238">
        <f t="shared" ref="I94" si="66">H95*100/45</f>
        <v>0</v>
      </c>
      <c r="J94" s="5"/>
      <c r="K94" s="2"/>
      <c r="L94" s="5"/>
      <c r="M94" s="238">
        <f t="shared" ref="M94" si="67">L94*100/20</f>
        <v>0</v>
      </c>
      <c r="N94" s="5"/>
      <c r="O94" s="2"/>
      <c r="P94" s="338">
        <v>0</v>
      </c>
      <c r="Q94" s="238">
        <f t="shared" ref="Q94" si="68">P94*100/15</f>
        <v>0</v>
      </c>
      <c r="R94" s="338"/>
      <c r="S94" s="326"/>
    </row>
    <row r="95" spans="1:25" ht="15.75" thickBot="1" x14ac:dyDescent="0.3"/>
    <row r="96" spans="1:25" ht="15" customHeight="1" thickBot="1" x14ac:dyDescent="0.3">
      <c r="A96" s="896"/>
      <c r="B96" s="897"/>
      <c r="C96" s="898"/>
      <c r="D96" s="916" t="s">
        <v>7</v>
      </c>
      <c r="E96" s="917"/>
      <c r="F96" s="917"/>
      <c r="G96" s="917"/>
      <c r="H96" s="916" t="s">
        <v>4</v>
      </c>
      <c r="I96" s="917"/>
      <c r="J96" s="917"/>
      <c r="K96" s="917"/>
      <c r="L96" s="902" t="s">
        <v>145</v>
      </c>
      <c r="M96" s="903"/>
      <c r="N96" s="903"/>
      <c r="O96" s="903"/>
      <c r="P96" s="922" t="s">
        <v>34</v>
      </c>
      <c r="Q96" s="923"/>
      <c r="R96" s="923"/>
      <c r="S96" s="924"/>
    </row>
    <row r="97" spans="1:19" ht="15.75" thickBot="1" x14ac:dyDescent="0.3">
      <c r="A97" s="899"/>
      <c r="B97" s="900"/>
      <c r="C97" s="901"/>
      <c r="D97" s="12" t="s">
        <v>2</v>
      </c>
      <c r="E97" s="13" t="s">
        <v>3</v>
      </c>
      <c r="F97" s="12"/>
      <c r="G97" s="13" t="s">
        <v>775</v>
      </c>
      <c r="H97" s="618" t="s">
        <v>2</v>
      </c>
      <c r="I97" s="13" t="s">
        <v>3</v>
      </c>
      <c r="J97" s="12"/>
      <c r="K97" s="13" t="s">
        <v>775</v>
      </c>
      <c r="L97" s="604" t="s">
        <v>2</v>
      </c>
      <c r="M97" s="240" t="s">
        <v>3</v>
      </c>
      <c r="N97" s="36"/>
      <c r="O97" s="36" t="s">
        <v>775</v>
      </c>
      <c r="P97" s="359" t="s">
        <v>2</v>
      </c>
      <c r="Q97" s="360" t="s">
        <v>3</v>
      </c>
      <c r="R97" s="359"/>
      <c r="S97" s="360" t="s">
        <v>775</v>
      </c>
    </row>
    <row r="98" spans="1:19" ht="15.75" x14ac:dyDescent="0.25">
      <c r="A98" s="23">
        <v>16</v>
      </c>
      <c r="B98" s="14" t="s">
        <v>315</v>
      </c>
      <c r="C98" s="244">
        <v>50022</v>
      </c>
      <c r="D98" s="626">
        <v>14</v>
      </c>
      <c r="E98" s="236">
        <f t="shared" ref="E98" si="69">D98*100/29</f>
        <v>48.275862068965516</v>
      </c>
      <c r="F98" s="629">
        <v>3</v>
      </c>
      <c r="G98" s="364">
        <v>3</v>
      </c>
      <c r="H98" s="375">
        <v>31</v>
      </c>
      <c r="I98" s="238">
        <f t="shared" ref="I98" si="70">H99*100/45</f>
        <v>0</v>
      </c>
      <c r="J98" s="368">
        <v>4</v>
      </c>
      <c r="K98" s="371">
        <v>4</v>
      </c>
      <c r="L98" s="256">
        <v>12</v>
      </c>
      <c r="M98" s="238">
        <f t="shared" ref="M98" si="71">L98*100/20</f>
        <v>60</v>
      </c>
      <c r="N98" s="156">
        <v>4</v>
      </c>
      <c r="O98" s="148">
        <v>5</v>
      </c>
      <c r="P98" s="338">
        <v>3</v>
      </c>
      <c r="Q98" s="238">
        <f t="shared" ref="Q98" si="72">P98*100/15</f>
        <v>20</v>
      </c>
      <c r="R98" s="649">
        <v>2</v>
      </c>
      <c r="S98" s="174">
        <v>4</v>
      </c>
    </row>
    <row r="99" spans="1:19" ht="15.75" thickBot="1" x14ac:dyDescent="0.3"/>
    <row r="100" spans="1:19" ht="15" customHeight="1" thickBot="1" x14ac:dyDescent="0.3">
      <c r="A100" s="896"/>
      <c r="B100" s="897"/>
      <c r="C100" s="898"/>
      <c r="D100" s="916" t="s">
        <v>7</v>
      </c>
      <c r="E100" s="917"/>
      <c r="F100" s="917"/>
      <c r="G100" s="917"/>
      <c r="H100" s="916" t="s">
        <v>4</v>
      </c>
      <c r="I100" s="917"/>
      <c r="J100" s="917"/>
      <c r="K100" s="917"/>
      <c r="L100" s="902" t="s">
        <v>145</v>
      </c>
      <c r="M100" s="903"/>
      <c r="N100" s="903"/>
      <c r="O100" s="903"/>
      <c r="P100" s="922" t="s">
        <v>34</v>
      </c>
      <c r="Q100" s="923"/>
      <c r="R100" s="923"/>
      <c r="S100" s="924"/>
    </row>
    <row r="101" spans="1:19" ht="15.75" thickBot="1" x14ac:dyDescent="0.3">
      <c r="A101" s="899"/>
      <c r="B101" s="900"/>
      <c r="C101" s="901"/>
      <c r="D101" s="12" t="s">
        <v>2</v>
      </c>
      <c r="E101" s="13" t="s">
        <v>3</v>
      </c>
      <c r="F101" s="12"/>
      <c r="G101" s="13" t="s">
        <v>775</v>
      </c>
      <c r="H101" s="618" t="s">
        <v>2</v>
      </c>
      <c r="I101" s="13" t="s">
        <v>3</v>
      </c>
      <c r="J101" s="12"/>
      <c r="K101" s="13" t="s">
        <v>775</v>
      </c>
      <c r="L101" s="604" t="s">
        <v>2</v>
      </c>
      <c r="M101" s="240" t="s">
        <v>3</v>
      </c>
      <c r="N101" s="36"/>
      <c r="O101" s="36" t="s">
        <v>775</v>
      </c>
      <c r="P101" s="359" t="s">
        <v>2</v>
      </c>
      <c r="Q101" s="360" t="s">
        <v>3</v>
      </c>
      <c r="R101" s="359"/>
      <c r="S101" s="360" t="s">
        <v>775</v>
      </c>
    </row>
    <row r="102" spans="1:19" ht="16.5" thickBot="1" x14ac:dyDescent="0.3">
      <c r="A102" s="23">
        <v>17</v>
      </c>
      <c r="B102" s="142" t="s">
        <v>316</v>
      </c>
      <c r="C102" s="244">
        <v>50023</v>
      </c>
      <c r="D102" s="5"/>
      <c r="E102" s="236"/>
      <c r="F102" s="622"/>
      <c r="G102" s="174">
        <v>4</v>
      </c>
      <c r="H102" s="375">
        <v>31</v>
      </c>
      <c r="I102" s="238">
        <f t="shared" ref="I102" si="73">H103*100/45</f>
        <v>0</v>
      </c>
      <c r="J102" s="368">
        <v>4</v>
      </c>
      <c r="K102" s="371">
        <v>4</v>
      </c>
      <c r="L102" s="256">
        <v>11</v>
      </c>
      <c r="M102" s="238">
        <f t="shared" ref="M102" si="74">L102*100/20</f>
        <v>55</v>
      </c>
      <c r="N102" s="156">
        <v>4</v>
      </c>
      <c r="O102" s="148">
        <v>5</v>
      </c>
      <c r="P102" s="338">
        <v>2</v>
      </c>
      <c r="Q102" s="238">
        <f t="shared" ref="Q102" si="75">P102*100/15</f>
        <v>13.333333333333334</v>
      </c>
      <c r="R102" s="649">
        <v>2</v>
      </c>
      <c r="S102" s="174">
        <v>5</v>
      </c>
    </row>
    <row r="103" spans="1:19" ht="15.75" thickBot="1" x14ac:dyDescent="0.3"/>
    <row r="104" spans="1:19" ht="15" customHeight="1" thickBot="1" x14ac:dyDescent="0.3">
      <c r="A104" s="896"/>
      <c r="B104" s="897"/>
      <c r="C104" s="898"/>
      <c r="D104" s="916" t="s">
        <v>7</v>
      </c>
      <c r="E104" s="917"/>
      <c r="F104" s="917"/>
      <c r="G104" s="917"/>
      <c r="H104" s="916" t="s">
        <v>4</v>
      </c>
      <c r="I104" s="917"/>
      <c r="J104" s="917"/>
      <c r="K104" s="917"/>
      <c r="L104" s="902" t="s">
        <v>145</v>
      </c>
      <c r="M104" s="903"/>
      <c r="N104" s="903"/>
      <c r="O104" s="903"/>
      <c r="P104" s="922" t="s">
        <v>34</v>
      </c>
      <c r="Q104" s="923"/>
      <c r="R104" s="923"/>
      <c r="S104" s="924"/>
    </row>
    <row r="105" spans="1:19" ht="15.75" thickBot="1" x14ac:dyDescent="0.3">
      <c r="A105" s="899"/>
      <c r="B105" s="900"/>
      <c r="C105" s="901"/>
      <c r="D105" s="12" t="s">
        <v>2</v>
      </c>
      <c r="E105" s="13" t="s">
        <v>3</v>
      </c>
      <c r="F105" s="12"/>
      <c r="G105" s="13" t="s">
        <v>775</v>
      </c>
      <c r="H105" s="618" t="s">
        <v>2</v>
      </c>
      <c r="I105" s="13" t="s">
        <v>3</v>
      </c>
      <c r="J105" s="12"/>
      <c r="K105" s="13" t="s">
        <v>775</v>
      </c>
      <c r="L105" s="604" t="s">
        <v>2</v>
      </c>
      <c r="M105" s="240" t="s">
        <v>3</v>
      </c>
      <c r="N105" s="36"/>
      <c r="O105" s="36" t="s">
        <v>775</v>
      </c>
      <c r="P105" s="359" t="s">
        <v>2</v>
      </c>
      <c r="Q105" s="360" t="s">
        <v>3</v>
      </c>
      <c r="R105" s="359"/>
      <c r="S105" s="360" t="s">
        <v>775</v>
      </c>
    </row>
    <row r="106" spans="1:19" ht="16.5" thickBot="1" x14ac:dyDescent="0.3">
      <c r="A106" s="23">
        <v>18</v>
      </c>
      <c r="B106" s="44" t="s">
        <v>317</v>
      </c>
      <c r="C106" s="245">
        <v>50024</v>
      </c>
      <c r="D106" s="256">
        <v>13</v>
      </c>
      <c r="E106" s="236">
        <f t="shared" ref="E106" si="76">D106*100/29</f>
        <v>44.827586206896555</v>
      </c>
      <c r="F106" s="629">
        <v>3</v>
      </c>
      <c r="G106" s="364">
        <v>3</v>
      </c>
      <c r="H106" s="355">
        <v>9</v>
      </c>
      <c r="I106" s="238">
        <f t="shared" ref="I106" si="77">H107*100/45</f>
        <v>0</v>
      </c>
      <c r="J106" s="338">
        <v>2</v>
      </c>
      <c r="K106" s="148">
        <v>3</v>
      </c>
      <c r="L106" s="256">
        <v>9</v>
      </c>
      <c r="M106" s="238">
        <f t="shared" ref="M106" si="78">L106*100/20</f>
        <v>45</v>
      </c>
      <c r="N106" s="368">
        <v>3</v>
      </c>
      <c r="O106" s="371">
        <v>3</v>
      </c>
      <c r="P106" s="338">
        <v>2</v>
      </c>
      <c r="Q106" s="238">
        <f t="shared" ref="Q106" si="79">P106*100/15</f>
        <v>13.333333333333334</v>
      </c>
      <c r="R106" s="649">
        <v>2</v>
      </c>
      <c r="S106" s="174">
        <v>4</v>
      </c>
    </row>
    <row r="107" spans="1:19" ht="15.75" thickBot="1" x14ac:dyDescent="0.3"/>
    <row r="108" spans="1:19" ht="15" customHeight="1" thickBot="1" x14ac:dyDescent="0.3">
      <c r="A108" s="896"/>
      <c r="B108" s="897"/>
      <c r="C108" s="898"/>
      <c r="D108" s="916" t="s">
        <v>7</v>
      </c>
      <c r="E108" s="917"/>
      <c r="F108" s="917"/>
      <c r="G108" s="917"/>
      <c r="H108" s="916" t="s">
        <v>4</v>
      </c>
      <c r="I108" s="917"/>
      <c r="J108" s="917"/>
      <c r="K108" s="917"/>
      <c r="L108" s="902" t="s">
        <v>145</v>
      </c>
      <c r="M108" s="903"/>
      <c r="N108" s="903"/>
      <c r="O108" s="903"/>
      <c r="P108" s="922" t="s">
        <v>34</v>
      </c>
      <c r="Q108" s="923"/>
      <c r="R108" s="923"/>
      <c r="S108" s="924"/>
    </row>
    <row r="109" spans="1:19" ht="15.75" thickBot="1" x14ac:dyDescent="0.3">
      <c r="A109" s="899"/>
      <c r="B109" s="900"/>
      <c r="C109" s="901"/>
      <c r="D109" s="12" t="s">
        <v>2</v>
      </c>
      <c r="E109" s="13" t="s">
        <v>3</v>
      </c>
      <c r="F109" s="12"/>
      <c r="G109" s="13" t="s">
        <v>775</v>
      </c>
      <c r="H109" s="618" t="s">
        <v>2</v>
      </c>
      <c r="I109" s="13" t="s">
        <v>3</v>
      </c>
      <c r="J109" s="12"/>
      <c r="K109" s="13" t="s">
        <v>775</v>
      </c>
      <c r="L109" s="604" t="s">
        <v>2</v>
      </c>
      <c r="M109" s="240" t="s">
        <v>3</v>
      </c>
      <c r="N109" s="36"/>
      <c r="O109" s="36" t="s">
        <v>775</v>
      </c>
      <c r="P109" s="359" t="s">
        <v>2</v>
      </c>
      <c r="Q109" s="360" t="s">
        <v>3</v>
      </c>
      <c r="R109" s="359"/>
      <c r="S109" s="360" t="s">
        <v>775</v>
      </c>
    </row>
    <row r="110" spans="1:19" ht="15.75" x14ac:dyDescent="0.25">
      <c r="A110" s="23">
        <v>19</v>
      </c>
      <c r="B110" s="14" t="s">
        <v>318</v>
      </c>
      <c r="C110" s="243">
        <v>50025</v>
      </c>
      <c r="D110" s="256">
        <v>12</v>
      </c>
      <c r="E110" s="236">
        <f t="shared" ref="E110" si="80">D110*100/29</f>
        <v>41.379310344827587</v>
      </c>
      <c r="F110" s="629">
        <v>3</v>
      </c>
      <c r="G110" s="364">
        <v>3</v>
      </c>
      <c r="H110" s="355">
        <v>17</v>
      </c>
      <c r="I110" s="238">
        <f t="shared" ref="I110" si="81">H111*100/45</f>
        <v>0</v>
      </c>
      <c r="J110" s="338">
        <v>2</v>
      </c>
      <c r="K110" s="148">
        <v>3</v>
      </c>
      <c r="L110" s="156">
        <v>4</v>
      </c>
      <c r="M110" s="238">
        <f t="shared" ref="M110" si="82">L110*100/20</f>
        <v>20</v>
      </c>
      <c r="N110" s="156">
        <v>2</v>
      </c>
      <c r="O110" s="148">
        <v>4</v>
      </c>
      <c r="P110" s="256">
        <v>4</v>
      </c>
      <c r="Q110" s="238">
        <f t="shared" ref="Q110" si="83">P110*100/15</f>
        <v>26.666666666666668</v>
      </c>
      <c r="R110" s="649">
        <v>3</v>
      </c>
      <c r="S110" s="174">
        <v>4</v>
      </c>
    </row>
    <row r="111" spans="1:19" ht="15.75" thickBot="1" x14ac:dyDescent="0.3"/>
    <row r="112" spans="1:19" ht="15" customHeight="1" thickBot="1" x14ac:dyDescent="0.3">
      <c r="A112" s="896"/>
      <c r="B112" s="897"/>
      <c r="C112" s="898"/>
      <c r="D112" s="916" t="s">
        <v>7</v>
      </c>
      <c r="E112" s="917"/>
      <c r="F112" s="917"/>
      <c r="G112" s="917"/>
      <c r="H112" s="916" t="s">
        <v>4</v>
      </c>
      <c r="I112" s="917"/>
      <c r="J112" s="917"/>
      <c r="K112" s="917"/>
      <c r="L112" s="902" t="s">
        <v>145</v>
      </c>
      <c r="M112" s="903"/>
      <c r="N112" s="903"/>
      <c r="O112" s="903"/>
      <c r="P112" s="922" t="s">
        <v>34</v>
      </c>
      <c r="Q112" s="923"/>
      <c r="R112" s="923"/>
      <c r="S112" s="924"/>
    </row>
    <row r="113" spans="1:19" ht="15.75" thickBot="1" x14ac:dyDescent="0.3">
      <c r="A113" s="899"/>
      <c r="B113" s="900"/>
      <c r="C113" s="901"/>
      <c r="D113" s="12" t="s">
        <v>2</v>
      </c>
      <c r="E113" s="13" t="s">
        <v>3</v>
      </c>
      <c r="F113" s="12"/>
      <c r="G113" s="13" t="s">
        <v>775</v>
      </c>
      <c r="H113" s="618" t="s">
        <v>2</v>
      </c>
      <c r="I113" s="13" t="s">
        <v>3</v>
      </c>
      <c r="J113" s="12"/>
      <c r="K113" s="13" t="s">
        <v>775</v>
      </c>
      <c r="L113" s="604" t="s">
        <v>2</v>
      </c>
      <c r="M113" s="240" t="s">
        <v>3</v>
      </c>
      <c r="N113" s="36"/>
      <c r="O113" s="36" t="s">
        <v>775</v>
      </c>
      <c r="P113" s="359" t="s">
        <v>2</v>
      </c>
      <c r="Q113" s="360" t="s">
        <v>3</v>
      </c>
      <c r="R113" s="359"/>
      <c r="S113" s="360" t="s">
        <v>775</v>
      </c>
    </row>
    <row r="114" spans="1:19" ht="15.75" x14ac:dyDescent="0.25">
      <c r="A114" s="23">
        <v>20</v>
      </c>
      <c r="B114" s="14" t="s">
        <v>319</v>
      </c>
      <c r="C114" s="244">
        <v>50026</v>
      </c>
      <c r="D114" s="256">
        <v>22</v>
      </c>
      <c r="E114" s="236">
        <f t="shared" ref="E114" si="84">D114*100/29</f>
        <v>75.862068965517238</v>
      </c>
      <c r="F114" s="623">
        <v>4</v>
      </c>
      <c r="G114" s="174">
        <v>3</v>
      </c>
      <c r="H114" s="375">
        <v>22</v>
      </c>
      <c r="I114" s="238">
        <f t="shared" ref="I114" si="85">H115*100/45</f>
        <v>0</v>
      </c>
      <c r="J114" s="338">
        <v>3</v>
      </c>
      <c r="K114" s="148">
        <v>5</v>
      </c>
      <c r="L114" s="256">
        <v>8</v>
      </c>
      <c r="M114" s="238">
        <f t="shared" ref="M114" si="86">L114*100/20</f>
        <v>40</v>
      </c>
      <c r="N114" s="156">
        <v>3</v>
      </c>
      <c r="O114" s="148">
        <v>4</v>
      </c>
      <c r="P114" s="256">
        <v>8</v>
      </c>
      <c r="Q114" s="238">
        <f t="shared" ref="Q114" si="87">P114*100/15</f>
        <v>53.333333333333336</v>
      </c>
      <c r="R114" s="649">
        <v>3</v>
      </c>
      <c r="S114" s="174">
        <v>5</v>
      </c>
    </row>
    <row r="115" spans="1:19" ht="15.75" thickBot="1" x14ac:dyDescent="0.3"/>
    <row r="116" spans="1:19" ht="15" customHeight="1" thickBot="1" x14ac:dyDescent="0.3">
      <c r="A116" s="896"/>
      <c r="B116" s="897"/>
      <c r="C116" s="898"/>
      <c r="D116" s="916" t="s">
        <v>7</v>
      </c>
      <c r="E116" s="917"/>
      <c r="F116" s="917"/>
      <c r="G116" s="917"/>
      <c r="H116" s="916" t="s">
        <v>4</v>
      </c>
      <c r="I116" s="917"/>
      <c r="J116" s="917"/>
      <c r="K116" s="917"/>
      <c r="L116" s="902" t="s">
        <v>145</v>
      </c>
      <c r="M116" s="903"/>
      <c r="N116" s="903"/>
      <c r="O116" s="903"/>
      <c r="P116" s="922" t="s">
        <v>34</v>
      </c>
      <c r="Q116" s="923"/>
      <c r="R116" s="923"/>
      <c r="S116" s="924"/>
    </row>
    <row r="117" spans="1:19" ht="15.75" thickBot="1" x14ac:dyDescent="0.3">
      <c r="A117" s="899"/>
      <c r="B117" s="900"/>
      <c r="C117" s="901"/>
      <c r="D117" s="12" t="s">
        <v>2</v>
      </c>
      <c r="E117" s="13" t="s">
        <v>3</v>
      </c>
      <c r="F117" s="12"/>
      <c r="G117" s="13" t="s">
        <v>775</v>
      </c>
      <c r="H117" s="618" t="s">
        <v>2</v>
      </c>
      <c r="I117" s="13" t="s">
        <v>3</v>
      </c>
      <c r="J117" s="12"/>
      <c r="K117" s="13" t="s">
        <v>775</v>
      </c>
      <c r="L117" s="604" t="s">
        <v>2</v>
      </c>
      <c r="M117" s="240" t="s">
        <v>3</v>
      </c>
      <c r="N117" s="36"/>
      <c r="O117" s="36" t="s">
        <v>775</v>
      </c>
      <c r="P117" s="359" t="s">
        <v>2</v>
      </c>
      <c r="Q117" s="360" t="s">
        <v>3</v>
      </c>
      <c r="R117" s="359"/>
      <c r="S117" s="360" t="s">
        <v>775</v>
      </c>
    </row>
    <row r="118" spans="1:19" ht="15.75" x14ac:dyDescent="0.25">
      <c r="A118" s="23">
        <v>21</v>
      </c>
      <c r="B118" s="14" t="s">
        <v>320</v>
      </c>
      <c r="C118" s="244">
        <v>50027</v>
      </c>
      <c r="D118" s="156"/>
      <c r="E118" s="236"/>
      <c r="F118" s="623"/>
      <c r="G118" s="174">
        <v>3</v>
      </c>
      <c r="H118" s="375">
        <v>18</v>
      </c>
      <c r="I118" s="238">
        <f t="shared" ref="I118" si="88">H119*100/45</f>
        <v>0</v>
      </c>
      <c r="J118" s="368">
        <v>3</v>
      </c>
      <c r="K118" s="371">
        <v>3</v>
      </c>
      <c r="L118" s="156">
        <v>2</v>
      </c>
      <c r="M118" s="238">
        <f t="shared" ref="M118" si="89">L118*100/20</f>
        <v>10</v>
      </c>
      <c r="N118" s="368">
        <v>2</v>
      </c>
      <c r="O118" s="371">
        <v>2</v>
      </c>
      <c r="P118" s="338">
        <v>2</v>
      </c>
      <c r="Q118" s="238">
        <f t="shared" ref="Q118" si="90">P118*100/15</f>
        <v>13.333333333333334</v>
      </c>
      <c r="R118" s="649">
        <v>2</v>
      </c>
      <c r="S118" s="174">
        <v>3</v>
      </c>
    </row>
    <row r="119" spans="1:19" ht="15.75" thickBot="1" x14ac:dyDescent="0.3"/>
    <row r="120" spans="1:19" ht="15" customHeight="1" thickBot="1" x14ac:dyDescent="0.3">
      <c r="A120" s="896"/>
      <c r="B120" s="897"/>
      <c r="C120" s="898"/>
      <c r="D120" s="916" t="s">
        <v>7</v>
      </c>
      <c r="E120" s="917"/>
      <c r="F120" s="917"/>
      <c r="G120" s="917"/>
      <c r="H120" s="916" t="s">
        <v>4</v>
      </c>
      <c r="I120" s="917"/>
      <c r="J120" s="917"/>
      <c r="K120" s="917"/>
      <c r="L120" s="902" t="s">
        <v>145</v>
      </c>
      <c r="M120" s="903"/>
      <c r="N120" s="903"/>
      <c r="O120" s="903"/>
      <c r="P120" s="922" t="s">
        <v>34</v>
      </c>
      <c r="Q120" s="923"/>
      <c r="R120" s="923"/>
      <c r="S120" s="924"/>
    </row>
    <row r="121" spans="1:19" ht="15.75" thickBot="1" x14ac:dyDescent="0.3">
      <c r="A121" s="899"/>
      <c r="B121" s="900"/>
      <c r="C121" s="901"/>
      <c r="D121" s="12" t="s">
        <v>2</v>
      </c>
      <c r="E121" s="13" t="s">
        <v>3</v>
      </c>
      <c r="F121" s="12"/>
      <c r="G121" s="13" t="s">
        <v>775</v>
      </c>
      <c r="H121" s="618" t="s">
        <v>2</v>
      </c>
      <c r="I121" s="13" t="s">
        <v>3</v>
      </c>
      <c r="J121" s="12"/>
      <c r="K121" s="13" t="s">
        <v>775</v>
      </c>
      <c r="L121" s="604" t="s">
        <v>2</v>
      </c>
      <c r="M121" s="240" t="s">
        <v>3</v>
      </c>
      <c r="N121" s="36"/>
      <c r="O121" s="36" t="s">
        <v>775</v>
      </c>
      <c r="P121" s="359" t="s">
        <v>2</v>
      </c>
      <c r="Q121" s="360" t="s">
        <v>3</v>
      </c>
      <c r="R121" s="359"/>
      <c r="S121" s="360" t="s">
        <v>775</v>
      </c>
    </row>
    <row r="122" spans="1:19" ht="15.75" x14ac:dyDescent="0.25">
      <c r="A122" s="23">
        <v>22</v>
      </c>
      <c r="B122" s="14" t="s">
        <v>321</v>
      </c>
      <c r="C122" s="244">
        <v>50028</v>
      </c>
      <c r="D122" s="156"/>
      <c r="E122" s="236"/>
      <c r="F122" s="622"/>
      <c r="G122" s="174">
        <v>3</v>
      </c>
      <c r="H122" s="355">
        <v>9</v>
      </c>
      <c r="I122" s="238">
        <f t="shared" ref="I122" si="91">H123*100/45</f>
        <v>0</v>
      </c>
      <c r="J122" s="368">
        <v>2</v>
      </c>
      <c r="K122" s="371">
        <v>2</v>
      </c>
      <c r="L122" s="156">
        <v>1</v>
      </c>
      <c r="M122" s="238">
        <f t="shared" ref="M122" si="92">L122*100/20</f>
        <v>5</v>
      </c>
      <c r="N122" s="156">
        <v>2</v>
      </c>
      <c r="O122" s="148">
        <v>3</v>
      </c>
      <c r="P122" s="338">
        <v>0</v>
      </c>
      <c r="Q122" s="238">
        <f t="shared" ref="Q122" si="93">P122*100/15</f>
        <v>0</v>
      </c>
      <c r="R122" s="649"/>
      <c r="S122" s="174" t="s">
        <v>177</v>
      </c>
    </row>
    <row r="123" spans="1:19" ht="15.75" thickBot="1" x14ac:dyDescent="0.3"/>
    <row r="124" spans="1:19" ht="15" customHeight="1" thickBot="1" x14ac:dyDescent="0.3">
      <c r="A124" s="896"/>
      <c r="B124" s="897"/>
      <c r="C124" s="898"/>
      <c r="D124" s="916" t="s">
        <v>7</v>
      </c>
      <c r="E124" s="917"/>
      <c r="F124" s="917"/>
      <c r="G124" s="917"/>
      <c r="H124" s="916" t="s">
        <v>4</v>
      </c>
      <c r="I124" s="917"/>
      <c r="J124" s="917"/>
      <c r="K124" s="917"/>
      <c r="L124" s="902" t="s">
        <v>145</v>
      </c>
      <c r="M124" s="903"/>
      <c r="N124" s="903"/>
      <c r="O124" s="903"/>
      <c r="P124" s="922" t="s">
        <v>34</v>
      </c>
      <c r="Q124" s="923"/>
      <c r="R124" s="923"/>
      <c r="S124" s="924"/>
    </row>
    <row r="125" spans="1:19" ht="15.75" thickBot="1" x14ac:dyDescent="0.3">
      <c r="A125" s="899"/>
      <c r="B125" s="900"/>
      <c r="C125" s="901"/>
      <c r="D125" s="12" t="s">
        <v>2</v>
      </c>
      <c r="E125" s="13" t="s">
        <v>3</v>
      </c>
      <c r="F125" s="12"/>
      <c r="G125" s="13" t="s">
        <v>775</v>
      </c>
      <c r="H125" s="618" t="s">
        <v>2</v>
      </c>
      <c r="I125" s="13" t="s">
        <v>3</v>
      </c>
      <c r="J125" s="12"/>
      <c r="K125" s="13" t="s">
        <v>775</v>
      </c>
      <c r="L125" s="604" t="s">
        <v>2</v>
      </c>
      <c r="M125" s="240" t="s">
        <v>3</v>
      </c>
      <c r="N125" s="36"/>
      <c r="O125" s="36" t="s">
        <v>775</v>
      </c>
      <c r="P125" s="359" t="s">
        <v>2</v>
      </c>
      <c r="Q125" s="360" t="s">
        <v>3</v>
      </c>
      <c r="R125" s="359"/>
      <c r="S125" s="360" t="s">
        <v>775</v>
      </c>
    </row>
    <row r="126" spans="1:19" ht="16.5" thickBot="1" x14ac:dyDescent="0.3">
      <c r="A126" s="23">
        <v>23</v>
      </c>
      <c r="B126" s="142" t="s">
        <v>322</v>
      </c>
      <c r="C126" s="244">
        <v>50029</v>
      </c>
      <c r="D126" s="256">
        <v>20</v>
      </c>
      <c r="E126" s="236">
        <f t="shared" ref="E126" si="94">D126*100/29</f>
        <v>68.965517241379317</v>
      </c>
      <c r="F126" s="629">
        <v>4</v>
      </c>
      <c r="G126" s="364">
        <v>4</v>
      </c>
      <c r="H126" s="355">
        <v>15</v>
      </c>
      <c r="I126" s="238">
        <f t="shared" ref="I126" si="95">H127*100/45</f>
        <v>0</v>
      </c>
      <c r="J126" s="338">
        <v>2</v>
      </c>
      <c r="K126" s="148">
        <v>3</v>
      </c>
      <c r="L126" s="156">
        <v>4</v>
      </c>
      <c r="M126" s="238">
        <f t="shared" ref="M126" si="96">L126*100/20</f>
        <v>20</v>
      </c>
      <c r="N126" s="156">
        <v>2</v>
      </c>
      <c r="O126" s="148">
        <v>3</v>
      </c>
      <c r="P126" s="256">
        <v>9</v>
      </c>
      <c r="Q126" s="238">
        <f t="shared" ref="Q126" si="97">P126*100/15</f>
        <v>60</v>
      </c>
      <c r="R126" s="649">
        <v>4</v>
      </c>
      <c r="S126" s="174">
        <v>5</v>
      </c>
    </row>
    <row r="127" spans="1:19" ht="15.75" thickBot="1" x14ac:dyDescent="0.3"/>
    <row r="128" spans="1:19" ht="15" customHeight="1" thickBot="1" x14ac:dyDescent="0.3">
      <c r="A128" s="896"/>
      <c r="B128" s="897"/>
      <c r="C128" s="898"/>
      <c r="D128" s="916" t="s">
        <v>7</v>
      </c>
      <c r="E128" s="917"/>
      <c r="F128" s="917"/>
      <c r="G128" s="917"/>
      <c r="H128" s="916" t="s">
        <v>4</v>
      </c>
      <c r="I128" s="917"/>
      <c r="J128" s="917"/>
      <c r="K128" s="917"/>
      <c r="L128" s="902" t="s">
        <v>145</v>
      </c>
      <c r="M128" s="903"/>
      <c r="N128" s="903"/>
      <c r="O128" s="903"/>
      <c r="P128" s="922" t="s">
        <v>34</v>
      </c>
      <c r="Q128" s="923"/>
      <c r="R128" s="923"/>
      <c r="S128" s="924"/>
    </row>
    <row r="129" spans="1:19" ht="15.75" thickBot="1" x14ac:dyDescent="0.3">
      <c r="A129" s="899"/>
      <c r="B129" s="900"/>
      <c r="C129" s="901"/>
      <c r="D129" s="12" t="s">
        <v>2</v>
      </c>
      <c r="E129" s="13" t="s">
        <v>3</v>
      </c>
      <c r="F129" s="12"/>
      <c r="G129" s="13" t="s">
        <v>775</v>
      </c>
      <c r="H129" s="618" t="s">
        <v>2</v>
      </c>
      <c r="I129" s="13" t="s">
        <v>3</v>
      </c>
      <c r="J129" s="12"/>
      <c r="K129" s="13" t="s">
        <v>775</v>
      </c>
      <c r="L129" s="604" t="s">
        <v>2</v>
      </c>
      <c r="M129" s="240" t="s">
        <v>3</v>
      </c>
      <c r="N129" s="36"/>
      <c r="O129" s="36" t="s">
        <v>775</v>
      </c>
      <c r="P129" s="359" t="s">
        <v>2</v>
      </c>
      <c r="Q129" s="360" t="s">
        <v>3</v>
      </c>
      <c r="R129" s="359"/>
      <c r="S129" s="360" t="s">
        <v>775</v>
      </c>
    </row>
    <row r="130" spans="1:19" ht="16.5" thickBot="1" x14ac:dyDescent="0.3">
      <c r="A130" s="23">
        <v>24</v>
      </c>
      <c r="B130" s="601" t="s">
        <v>791</v>
      </c>
      <c r="C130" s="245">
        <v>50030</v>
      </c>
      <c r="D130" s="156"/>
      <c r="E130" s="236"/>
      <c r="F130" s="622"/>
      <c r="G130" s="326">
        <v>4</v>
      </c>
      <c r="H130" s="355">
        <v>13</v>
      </c>
      <c r="I130" s="238"/>
      <c r="J130" s="338">
        <v>2</v>
      </c>
      <c r="K130" s="148">
        <v>4</v>
      </c>
      <c r="L130" s="256">
        <v>11</v>
      </c>
      <c r="M130" s="238">
        <f t="shared" ref="M130" si="98">L130*100/20</f>
        <v>55</v>
      </c>
      <c r="N130" s="156">
        <v>4</v>
      </c>
      <c r="O130" s="148">
        <v>3</v>
      </c>
      <c r="P130" s="256">
        <v>4</v>
      </c>
      <c r="Q130" s="238">
        <f t="shared" ref="Q130" si="99">P130*100/15</f>
        <v>26.666666666666668</v>
      </c>
      <c r="R130" s="649">
        <v>3</v>
      </c>
      <c r="S130" s="174">
        <v>4</v>
      </c>
    </row>
    <row r="131" spans="1:19" ht="15.75" thickBot="1" x14ac:dyDescent="0.3"/>
    <row r="132" spans="1:19" ht="15" customHeight="1" thickBot="1" x14ac:dyDescent="0.3">
      <c r="A132" s="896"/>
      <c r="B132" s="897"/>
      <c r="C132" s="898"/>
      <c r="D132" s="916" t="s">
        <v>7</v>
      </c>
      <c r="E132" s="917"/>
      <c r="F132" s="917"/>
      <c r="G132" s="917"/>
      <c r="H132" s="916" t="s">
        <v>4</v>
      </c>
      <c r="I132" s="917"/>
      <c r="J132" s="917"/>
      <c r="K132" s="917"/>
      <c r="L132" s="902" t="s">
        <v>145</v>
      </c>
      <c r="M132" s="903"/>
      <c r="N132" s="903"/>
      <c r="O132" s="903"/>
      <c r="P132" s="922" t="s">
        <v>34</v>
      </c>
      <c r="Q132" s="923"/>
      <c r="R132" s="923"/>
      <c r="S132" s="924"/>
    </row>
    <row r="133" spans="1:19" ht="15.75" thickBot="1" x14ac:dyDescent="0.3">
      <c r="A133" s="899"/>
      <c r="B133" s="900"/>
      <c r="C133" s="901"/>
      <c r="D133" s="12" t="s">
        <v>2</v>
      </c>
      <c r="E133" s="13" t="s">
        <v>3</v>
      </c>
      <c r="F133" s="12"/>
      <c r="G133" s="13" t="s">
        <v>775</v>
      </c>
      <c r="H133" s="618" t="s">
        <v>2</v>
      </c>
      <c r="I133" s="13" t="s">
        <v>3</v>
      </c>
      <c r="J133" s="12"/>
      <c r="K133" s="13" t="s">
        <v>775</v>
      </c>
      <c r="L133" s="604" t="s">
        <v>2</v>
      </c>
      <c r="M133" s="240" t="s">
        <v>3</v>
      </c>
      <c r="N133" s="36"/>
      <c r="O133" s="36" t="s">
        <v>775</v>
      </c>
      <c r="P133" s="359" t="s">
        <v>2</v>
      </c>
      <c r="Q133" s="360" t="s">
        <v>3</v>
      </c>
      <c r="R133" s="359"/>
      <c r="S133" s="360" t="s">
        <v>775</v>
      </c>
    </row>
    <row r="134" spans="1:19" ht="15.75" x14ac:dyDescent="0.25">
      <c r="A134" s="23">
        <v>25</v>
      </c>
      <c r="B134" s="159" t="s">
        <v>323</v>
      </c>
      <c r="C134" s="246">
        <v>50031</v>
      </c>
      <c r="D134" s="256">
        <v>15</v>
      </c>
      <c r="E134" s="236">
        <f t="shared" ref="E134" si="100">D134*100/29</f>
        <v>51.724137931034484</v>
      </c>
      <c r="F134" s="623">
        <v>3</v>
      </c>
      <c r="G134" s="174">
        <v>4</v>
      </c>
      <c r="H134" s="375">
        <v>18</v>
      </c>
      <c r="I134" s="238">
        <f>H134*100/45</f>
        <v>40</v>
      </c>
      <c r="J134" s="368">
        <v>3</v>
      </c>
      <c r="K134" s="371">
        <v>3</v>
      </c>
      <c r="L134" s="156">
        <v>1</v>
      </c>
      <c r="M134" s="238">
        <f t="shared" ref="M134" si="101">L134*100/20</f>
        <v>5</v>
      </c>
      <c r="N134" s="156">
        <v>2</v>
      </c>
      <c r="O134" s="148">
        <v>3</v>
      </c>
      <c r="P134" s="256">
        <v>6</v>
      </c>
      <c r="Q134" s="238">
        <f t="shared" ref="Q134" si="102">P134*100/15</f>
        <v>40</v>
      </c>
      <c r="R134" s="649">
        <v>3</v>
      </c>
      <c r="S134" s="174">
        <v>4</v>
      </c>
    </row>
    <row r="135" spans="1:19" ht="15.75" thickBot="1" x14ac:dyDescent="0.3"/>
    <row r="136" spans="1:19" ht="15" customHeight="1" thickBot="1" x14ac:dyDescent="0.3">
      <c r="A136" s="896"/>
      <c r="B136" s="897"/>
      <c r="C136" s="898"/>
      <c r="D136" s="916" t="s">
        <v>7</v>
      </c>
      <c r="E136" s="917"/>
      <c r="F136" s="917"/>
      <c r="G136" s="917"/>
      <c r="H136" s="916" t="s">
        <v>4</v>
      </c>
      <c r="I136" s="917"/>
      <c r="J136" s="917"/>
      <c r="K136" s="917"/>
      <c r="L136" s="902" t="s">
        <v>145</v>
      </c>
      <c r="M136" s="903"/>
      <c r="N136" s="903"/>
      <c r="O136" s="903"/>
      <c r="P136" s="922" t="s">
        <v>34</v>
      </c>
      <c r="Q136" s="923"/>
      <c r="R136" s="923"/>
      <c r="S136" s="924"/>
    </row>
    <row r="137" spans="1:19" ht="15.75" thickBot="1" x14ac:dyDescent="0.3">
      <c r="A137" s="899"/>
      <c r="B137" s="900"/>
      <c r="C137" s="901"/>
      <c r="D137" s="12" t="s">
        <v>2</v>
      </c>
      <c r="E137" s="13" t="s">
        <v>3</v>
      </c>
      <c r="F137" s="12"/>
      <c r="G137" s="13" t="s">
        <v>775</v>
      </c>
      <c r="H137" s="618" t="s">
        <v>2</v>
      </c>
      <c r="I137" s="13" t="s">
        <v>3</v>
      </c>
      <c r="J137" s="12"/>
      <c r="K137" s="13" t="s">
        <v>775</v>
      </c>
      <c r="L137" s="604" t="s">
        <v>2</v>
      </c>
      <c r="M137" s="240" t="s">
        <v>3</v>
      </c>
      <c r="N137" s="36"/>
      <c r="O137" s="36" t="s">
        <v>775</v>
      </c>
      <c r="P137" s="359" t="s">
        <v>2</v>
      </c>
      <c r="Q137" s="360" t="s">
        <v>3</v>
      </c>
      <c r="R137" s="359"/>
      <c r="S137" s="360" t="s">
        <v>775</v>
      </c>
    </row>
    <row r="138" spans="1:19" ht="15.75" x14ac:dyDescent="0.25">
      <c r="A138" s="23">
        <v>26</v>
      </c>
      <c r="B138" s="392" t="s">
        <v>324</v>
      </c>
      <c r="C138" s="246">
        <v>50040</v>
      </c>
      <c r="D138" s="156">
        <v>7</v>
      </c>
      <c r="E138" s="236">
        <f t="shared" ref="E138" si="103">D138*100/29</f>
        <v>24.137931034482758</v>
      </c>
      <c r="F138" s="622">
        <v>2</v>
      </c>
      <c r="G138" s="174">
        <v>3</v>
      </c>
      <c r="H138" s="41"/>
      <c r="I138" s="238">
        <f>H139*100/45</f>
        <v>0</v>
      </c>
      <c r="J138" s="5"/>
      <c r="K138" s="2"/>
      <c r="L138" s="5"/>
      <c r="M138" s="238">
        <f t="shared" ref="M138" si="104">L138*100/20</f>
        <v>0</v>
      </c>
      <c r="N138" s="5"/>
      <c r="O138" s="2"/>
      <c r="P138" s="338">
        <v>0</v>
      </c>
      <c r="Q138" s="238">
        <f t="shared" ref="Q138" si="105">P138*100/15</f>
        <v>0</v>
      </c>
      <c r="R138" s="649"/>
      <c r="S138" s="326"/>
    </row>
    <row r="139" spans="1:19" ht="15.75" thickBot="1" x14ac:dyDescent="0.3"/>
    <row r="140" spans="1:19" ht="15" customHeight="1" thickBot="1" x14ac:dyDescent="0.3">
      <c r="A140" s="896"/>
      <c r="B140" s="897"/>
      <c r="C140" s="898"/>
      <c r="D140" s="916" t="s">
        <v>7</v>
      </c>
      <c r="E140" s="917"/>
      <c r="F140" s="917"/>
      <c r="G140" s="917"/>
      <c r="H140" s="916" t="s">
        <v>4</v>
      </c>
      <c r="I140" s="917"/>
      <c r="J140" s="917"/>
      <c r="K140" s="917"/>
      <c r="L140" s="902" t="s">
        <v>145</v>
      </c>
      <c r="M140" s="903"/>
      <c r="N140" s="903"/>
      <c r="O140" s="903"/>
      <c r="P140" s="922" t="s">
        <v>34</v>
      </c>
      <c r="Q140" s="923"/>
      <c r="R140" s="923"/>
      <c r="S140" s="924"/>
    </row>
    <row r="141" spans="1:19" ht="15.75" thickBot="1" x14ac:dyDescent="0.3">
      <c r="A141" s="899"/>
      <c r="B141" s="900"/>
      <c r="C141" s="901"/>
      <c r="D141" s="12" t="s">
        <v>2</v>
      </c>
      <c r="E141" s="13" t="s">
        <v>3</v>
      </c>
      <c r="F141" s="12"/>
      <c r="G141" s="13" t="s">
        <v>775</v>
      </c>
      <c r="H141" s="618" t="s">
        <v>2</v>
      </c>
      <c r="I141" s="13" t="s">
        <v>3</v>
      </c>
      <c r="J141" s="12"/>
      <c r="K141" s="13" t="s">
        <v>775</v>
      </c>
      <c r="L141" s="604" t="s">
        <v>2</v>
      </c>
      <c r="M141" s="240" t="s">
        <v>3</v>
      </c>
      <c r="N141" s="36"/>
      <c r="O141" s="36" t="s">
        <v>775</v>
      </c>
      <c r="P141" s="359" t="s">
        <v>2</v>
      </c>
      <c r="Q141" s="360" t="s">
        <v>3</v>
      </c>
      <c r="R141" s="359"/>
      <c r="S141" s="360" t="s">
        <v>775</v>
      </c>
    </row>
    <row r="142" spans="1:19" ht="15.75" x14ac:dyDescent="0.25">
      <c r="A142" s="23">
        <v>27</v>
      </c>
      <c r="B142" s="14" t="s">
        <v>325</v>
      </c>
      <c r="C142" s="244">
        <v>50032</v>
      </c>
      <c r="D142" s="156">
        <v>11</v>
      </c>
      <c r="E142" s="236">
        <f t="shared" ref="E142" si="106">D142*100/29</f>
        <v>37.931034482758619</v>
      </c>
      <c r="F142" s="623">
        <v>2</v>
      </c>
      <c r="G142" s="174">
        <v>3</v>
      </c>
      <c r="H142" s="355">
        <v>16</v>
      </c>
      <c r="I142" s="238">
        <f>H143*100/45</f>
        <v>0</v>
      </c>
      <c r="J142" s="338">
        <v>2</v>
      </c>
      <c r="K142" s="148">
        <v>3</v>
      </c>
      <c r="L142" s="156">
        <v>1</v>
      </c>
      <c r="M142" s="238">
        <f t="shared" ref="M142" si="107">L142*100/20</f>
        <v>5</v>
      </c>
      <c r="N142" s="156">
        <v>2</v>
      </c>
      <c r="O142" s="148">
        <v>3</v>
      </c>
      <c r="P142" s="338">
        <v>3</v>
      </c>
      <c r="Q142" s="238">
        <f t="shared" ref="Q142" si="108">P142*100/15</f>
        <v>20</v>
      </c>
      <c r="R142" s="649">
        <v>2</v>
      </c>
      <c r="S142" s="174">
        <v>4</v>
      </c>
    </row>
    <row r="143" spans="1:19" ht="15.75" thickBot="1" x14ac:dyDescent="0.3"/>
    <row r="144" spans="1:19" ht="15.75" thickBot="1" x14ac:dyDescent="0.3">
      <c r="A144" s="896"/>
      <c r="B144" s="897"/>
      <c r="C144" s="898"/>
      <c r="D144" s="916" t="s">
        <v>7</v>
      </c>
      <c r="E144" s="917"/>
      <c r="F144" s="917"/>
      <c r="G144" s="917"/>
      <c r="H144" s="916" t="s">
        <v>4</v>
      </c>
      <c r="I144" s="917"/>
      <c r="J144" s="917"/>
      <c r="K144" s="917"/>
      <c r="L144" s="902" t="s">
        <v>145</v>
      </c>
      <c r="M144" s="903"/>
      <c r="N144" s="903"/>
      <c r="O144" s="903"/>
      <c r="P144" s="922" t="s">
        <v>34</v>
      </c>
      <c r="Q144" s="923"/>
      <c r="R144" s="923"/>
      <c r="S144" s="924"/>
    </row>
    <row r="145" spans="1:19" ht="15.75" thickBot="1" x14ac:dyDescent="0.3">
      <c r="A145" s="899"/>
      <c r="B145" s="900"/>
      <c r="C145" s="901"/>
      <c r="D145" s="12" t="s">
        <v>2</v>
      </c>
      <c r="E145" s="13" t="s">
        <v>3</v>
      </c>
      <c r="F145" s="12"/>
      <c r="G145" s="13" t="s">
        <v>775</v>
      </c>
      <c r="H145" s="618" t="s">
        <v>2</v>
      </c>
      <c r="I145" s="13" t="s">
        <v>3</v>
      </c>
      <c r="J145" s="12"/>
      <c r="K145" s="13" t="s">
        <v>775</v>
      </c>
      <c r="L145" s="604" t="s">
        <v>2</v>
      </c>
      <c r="M145" s="240" t="s">
        <v>3</v>
      </c>
      <c r="N145" s="36"/>
      <c r="O145" s="36" t="s">
        <v>775</v>
      </c>
      <c r="P145" s="359" t="s">
        <v>2</v>
      </c>
      <c r="Q145" s="360" t="s">
        <v>3</v>
      </c>
      <c r="R145" s="359"/>
      <c r="S145" s="360" t="s">
        <v>775</v>
      </c>
    </row>
    <row r="146" spans="1:19" ht="16.5" thickBot="1" x14ac:dyDescent="0.3">
      <c r="A146" s="23">
        <v>28</v>
      </c>
      <c r="B146" s="14" t="s">
        <v>326</v>
      </c>
      <c r="C146" s="244">
        <v>50033</v>
      </c>
      <c r="D146" s="282">
        <v>16</v>
      </c>
      <c r="E146" s="339">
        <f t="shared" ref="E146" si="109">D146*100/29</f>
        <v>55.172413793103445</v>
      </c>
      <c r="F146" s="624">
        <v>3</v>
      </c>
      <c r="G146" s="344">
        <v>4</v>
      </c>
      <c r="H146" s="375">
        <v>21</v>
      </c>
      <c r="I146" s="238">
        <f>H147*100/45</f>
        <v>0</v>
      </c>
      <c r="J146" s="338">
        <v>3</v>
      </c>
      <c r="K146" s="148">
        <v>4</v>
      </c>
      <c r="L146" s="282">
        <v>10</v>
      </c>
      <c r="M146" s="345">
        <f t="shared" ref="M146" si="110">L146*100/20</f>
        <v>50</v>
      </c>
      <c r="N146" s="157">
        <v>3</v>
      </c>
      <c r="O146" s="149">
        <v>4</v>
      </c>
      <c r="P146" s="282">
        <v>7</v>
      </c>
      <c r="Q146" s="345">
        <f t="shared" ref="Q146" si="111">P146*100/15</f>
        <v>46.666666666666664</v>
      </c>
      <c r="R146" s="650">
        <v>3</v>
      </c>
      <c r="S146" s="362">
        <v>4</v>
      </c>
    </row>
  </sheetData>
  <sortState ref="B4:C30">
    <sortCondition ref="C4:C30"/>
  </sortState>
  <mergeCells count="151">
    <mergeCell ref="P116:S116"/>
    <mergeCell ref="P120:S120"/>
    <mergeCell ref="P124:S124"/>
    <mergeCell ref="P128:S128"/>
    <mergeCell ref="P132:S132"/>
    <mergeCell ref="P136:S136"/>
    <mergeCell ref="P140:S140"/>
    <mergeCell ref="A144:C145"/>
    <mergeCell ref="D144:G144"/>
    <mergeCell ref="H144:K144"/>
    <mergeCell ref="L144:O144"/>
    <mergeCell ref="P144:S144"/>
    <mergeCell ref="A120:C121"/>
    <mergeCell ref="D120:G120"/>
    <mergeCell ref="H120:K120"/>
    <mergeCell ref="L120:O120"/>
    <mergeCell ref="A124:C125"/>
    <mergeCell ref="D124:G124"/>
    <mergeCell ref="H124:K124"/>
    <mergeCell ref="L124:O124"/>
    <mergeCell ref="A140:C141"/>
    <mergeCell ref="D140:G140"/>
    <mergeCell ref="H140:K140"/>
    <mergeCell ref="L140:O140"/>
    <mergeCell ref="P80:S80"/>
    <mergeCell ref="P84:S84"/>
    <mergeCell ref="P88:S88"/>
    <mergeCell ref="P92:S92"/>
    <mergeCell ref="P96:S96"/>
    <mergeCell ref="P100:S100"/>
    <mergeCell ref="P104:S104"/>
    <mergeCell ref="P108:S108"/>
    <mergeCell ref="P112:S112"/>
    <mergeCell ref="P44:S44"/>
    <mergeCell ref="P48:S48"/>
    <mergeCell ref="P52:S52"/>
    <mergeCell ref="P56:S56"/>
    <mergeCell ref="P60:S60"/>
    <mergeCell ref="P64:S64"/>
    <mergeCell ref="P68:S68"/>
    <mergeCell ref="P72:S72"/>
    <mergeCell ref="P76:S76"/>
    <mergeCell ref="T36:W36"/>
    <mergeCell ref="V2:AG2"/>
    <mergeCell ref="A1:O1"/>
    <mergeCell ref="A32:C32"/>
    <mergeCell ref="A2:C3"/>
    <mergeCell ref="D2:G2"/>
    <mergeCell ref="H2:K2"/>
    <mergeCell ref="L2:O2"/>
    <mergeCell ref="A40:C41"/>
    <mergeCell ref="D40:G40"/>
    <mergeCell ref="H40:K40"/>
    <mergeCell ref="L40:O40"/>
    <mergeCell ref="P2:S2"/>
    <mergeCell ref="P36:S36"/>
    <mergeCell ref="P40:S40"/>
    <mergeCell ref="V38:W38"/>
    <mergeCell ref="X38:Y38"/>
    <mergeCell ref="A44:C45"/>
    <mergeCell ref="D44:G44"/>
    <mergeCell ref="H44:K44"/>
    <mergeCell ref="L44:O44"/>
    <mergeCell ref="A36:C37"/>
    <mergeCell ref="D36:G36"/>
    <mergeCell ref="H36:K36"/>
    <mergeCell ref="L36:O36"/>
    <mergeCell ref="A56:C57"/>
    <mergeCell ref="D56:G56"/>
    <mergeCell ref="H56:K56"/>
    <mergeCell ref="L56:O56"/>
    <mergeCell ref="A60:C61"/>
    <mergeCell ref="D60:G60"/>
    <mergeCell ref="H60:K60"/>
    <mergeCell ref="L60:O60"/>
    <mergeCell ref="A48:C49"/>
    <mergeCell ref="D48:G48"/>
    <mergeCell ref="H48:K48"/>
    <mergeCell ref="L48:O48"/>
    <mergeCell ref="A52:C53"/>
    <mergeCell ref="D52:G52"/>
    <mergeCell ref="H52:K52"/>
    <mergeCell ref="L52:O52"/>
    <mergeCell ref="A72:C73"/>
    <mergeCell ref="D72:G72"/>
    <mergeCell ref="H72:K72"/>
    <mergeCell ref="L72:O72"/>
    <mergeCell ref="A76:C77"/>
    <mergeCell ref="D76:G76"/>
    <mergeCell ref="H76:K76"/>
    <mergeCell ref="L76:O76"/>
    <mergeCell ref="A64:C65"/>
    <mergeCell ref="D64:G64"/>
    <mergeCell ref="H64:K64"/>
    <mergeCell ref="L64:O64"/>
    <mergeCell ref="A68:C69"/>
    <mergeCell ref="D68:G68"/>
    <mergeCell ref="H68:K68"/>
    <mergeCell ref="L68:O68"/>
    <mergeCell ref="A88:C89"/>
    <mergeCell ref="D88:G88"/>
    <mergeCell ref="H88:K88"/>
    <mergeCell ref="L88:O88"/>
    <mergeCell ref="A92:C93"/>
    <mergeCell ref="D92:G92"/>
    <mergeCell ref="H92:K92"/>
    <mergeCell ref="L92:O92"/>
    <mergeCell ref="A80:C81"/>
    <mergeCell ref="D80:G80"/>
    <mergeCell ref="H80:K80"/>
    <mergeCell ref="L80:O80"/>
    <mergeCell ref="A84:C85"/>
    <mergeCell ref="D84:G84"/>
    <mergeCell ref="H84:K84"/>
    <mergeCell ref="L84:O84"/>
    <mergeCell ref="A104:C105"/>
    <mergeCell ref="D104:G104"/>
    <mergeCell ref="H104:K104"/>
    <mergeCell ref="L104:O104"/>
    <mergeCell ref="A108:C109"/>
    <mergeCell ref="D108:G108"/>
    <mergeCell ref="H108:K108"/>
    <mergeCell ref="L108:O108"/>
    <mergeCell ref="A96:C97"/>
    <mergeCell ref="D96:G96"/>
    <mergeCell ref="H96:K96"/>
    <mergeCell ref="L96:O96"/>
    <mergeCell ref="A100:C101"/>
    <mergeCell ref="D100:G100"/>
    <mergeCell ref="H100:K100"/>
    <mergeCell ref="L100:O100"/>
    <mergeCell ref="A112:C113"/>
    <mergeCell ref="D112:G112"/>
    <mergeCell ref="H112:K112"/>
    <mergeCell ref="L112:O112"/>
    <mergeCell ref="A116:C117"/>
    <mergeCell ref="D116:G116"/>
    <mergeCell ref="H116:K116"/>
    <mergeCell ref="L116:O116"/>
    <mergeCell ref="A136:C137"/>
    <mergeCell ref="D136:G136"/>
    <mergeCell ref="H136:K136"/>
    <mergeCell ref="L136:O136"/>
    <mergeCell ref="A128:C129"/>
    <mergeCell ref="D128:G128"/>
    <mergeCell ref="H128:K128"/>
    <mergeCell ref="L128:O128"/>
    <mergeCell ref="A132:C133"/>
    <mergeCell ref="D132:G132"/>
    <mergeCell ref="H132:K132"/>
    <mergeCell ref="L132:O132"/>
  </mergeCells>
  <pageMargins left="0.25" right="0.25" top="0.75" bottom="0.75" header="0.3" footer="0.3"/>
  <pageSetup paperSize="9" scale="21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>
    <pageSetUpPr fitToPage="1"/>
  </sheetPr>
  <dimension ref="A1:DX85"/>
  <sheetViews>
    <sheetView topLeftCell="A40" zoomScale="90" zoomScaleNormal="90" workbookViewId="0">
      <selection activeCell="AD36" sqref="AD36"/>
    </sheetView>
  </sheetViews>
  <sheetFormatPr defaultRowHeight="15" x14ac:dyDescent="0.25"/>
  <cols>
    <col min="1" max="1" width="3.85546875" customWidth="1"/>
    <col min="2" max="2" width="7.140625" bestFit="1" customWidth="1"/>
    <col min="3" max="8" width="3.7109375" bestFit="1" customWidth="1"/>
    <col min="9" max="9" width="3.7109375" customWidth="1"/>
    <col min="10" max="22" width="3.7109375" bestFit="1" customWidth="1"/>
    <col min="23" max="23" width="3.7109375" customWidth="1"/>
    <col min="24" max="24" width="6" bestFit="1" customWidth="1"/>
    <col min="25" max="25" width="3.28515625" bestFit="1" customWidth="1"/>
    <col min="26" max="26" width="5.7109375" bestFit="1" customWidth="1"/>
    <col min="27" max="27" width="8" bestFit="1" customWidth="1"/>
    <col min="28" max="28" width="3.28515625" bestFit="1" customWidth="1"/>
    <col min="29" max="29" width="8.28515625" bestFit="1" customWidth="1"/>
    <col min="30" max="30" width="19.85546875" bestFit="1" customWidth="1"/>
    <col min="32" max="32" width="3.28515625" customWidth="1"/>
    <col min="33" max="33" width="6" customWidth="1"/>
    <col min="34" max="40" width="3.28515625" customWidth="1"/>
    <col min="41" max="41" width="4.42578125" customWidth="1"/>
    <col min="42" max="46" width="3.28515625" customWidth="1"/>
    <col min="47" max="47" width="5.7109375" customWidth="1"/>
    <col min="48" max="48" width="3.85546875" customWidth="1"/>
    <col min="49" max="49" width="5.28515625" customWidth="1"/>
    <col min="50" max="50" width="5.7109375" customWidth="1"/>
    <col min="51" max="51" width="3.28515625" customWidth="1"/>
    <col min="52" max="52" width="8.140625" bestFit="1" customWidth="1"/>
    <col min="53" max="53" width="21.140625" bestFit="1" customWidth="1"/>
    <col min="55" max="55" width="3.28515625" customWidth="1"/>
    <col min="56" max="56" width="7.28515625" customWidth="1"/>
    <col min="57" max="57" width="3.7109375" bestFit="1" customWidth="1"/>
    <col min="58" max="80" width="3.28515625" customWidth="1"/>
    <col min="81" max="81" width="3.42578125" bestFit="1" customWidth="1"/>
    <col min="82" max="82" width="4.42578125" bestFit="1" customWidth="1"/>
    <col min="83" max="83" width="4" customWidth="1"/>
    <col min="84" max="84" width="3.28515625" bestFit="1" customWidth="1"/>
    <col min="85" max="85" width="3.85546875" customWidth="1"/>
    <col min="86" max="87" width="3.28515625" customWidth="1"/>
    <col min="88" max="88" width="19.85546875" bestFit="1" customWidth="1"/>
    <col min="90" max="90" width="3.28515625" customWidth="1"/>
    <col min="91" max="91" width="6" customWidth="1"/>
    <col min="92" max="108" width="3.28515625" customWidth="1"/>
    <col min="109" max="109" width="4.42578125" bestFit="1" customWidth="1"/>
    <col min="110" max="110" width="4.28515625" customWidth="1"/>
    <col min="111" max="111" width="3.28515625" bestFit="1" customWidth="1"/>
    <col min="112" max="112" width="3.85546875" customWidth="1"/>
    <col min="113" max="114" width="3.28515625" customWidth="1"/>
    <col min="115" max="115" width="19.85546875" bestFit="1" customWidth="1"/>
  </cols>
  <sheetData>
    <row r="1" spans="1:128" ht="30" customHeight="1" x14ac:dyDescent="0.25">
      <c r="A1" s="935" t="s">
        <v>774</v>
      </c>
      <c r="B1" s="935"/>
      <c r="C1" s="935"/>
      <c r="D1" s="935"/>
      <c r="E1" s="935"/>
      <c r="F1" s="935"/>
      <c r="G1" s="935"/>
      <c r="H1" s="935"/>
      <c r="I1" s="935"/>
      <c r="J1" s="935"/>
      <c r="K1" s="935"/>
      <c r="L1" s="935"/>
      <c r="M1" s="935"/>
      <c r="N1" s="935"/>
      <c r="O1" s="935"/>
      <c r="P1" s="935"/>
      <c r="Q1" s="935"/>
      <c r="R1" s="935"/>
      <c r="S1" s="935"/>
      <c r="T1" s="935"/>
      <c r="U1" s="935"/>
      <c r="V1" s="935"/>
      <c r="W1" s="935"/>
      <c r="X1" s="935"/>
      <c r="Y1" s="935"/>
      <c r="Z1" s="935"/>
      <c r="AA1" s="935"/>
      <c r="AB1" s="935"/>
      <c r="AC1" s="935"/>
      <c r="AD1" s="935"/>
      <c r="AE1" s="108"/>
      <c r="AF1" s="932" t="s">
        <v>776</v>
      </c>
      <c r="AG1" s="932"/>
      <c r="AH1" s="932"/>
      <c r="AI1" s="932"/>
      <c r="AJ1" s="932"/>
      <c r="AK1" s="932"/>
      <c r="AL1" s="932"/>
      <c r="AM1" s="932"/>
      <c r="AN1" s="932"/>
      <c r="AO1" s="932"/>
      <c r="AP1" s="932"/>
      <c r="AQ1" s="932"/>
      <c r="AR1" s="932"/>
      <c r="AS1" s="932"/>
      <c r="AT1" s="932"/>
      <c r="AU1" s="932"/>
      <c r="AV1" s="932"/>
      <c r="AW1" s="932"/>
      <c r="AX1" s="932"/>
      <c r="AY1" s="932"/>
      <c r="AZ1" s="932"/>
      <c r="BA1" s="932"/>
      <c r="BB1" s="108"/>
      <c r="BC1" s="890" t="s">
        <v>821</v>
      </c>
      <c r="BD1" s="891"/>
      <c r="BE1" s="891"/>
      <c r="BF1" s="891"/>
      <c r="BG1" s="891"/>
      <c r="BH1" s="891"/>
      <c r="BI1" s="891"/>
      <c r="BJ1" s="891"/>
      <c r="BK1" s="891"/>
      <c r="BL1" s="891"/>
      <c r="BM1" s="891"/>
      <c r="BN1" s="891"/>
      <c r="BO1" s="891"/>
      <c r="BP1" s="891"/>
      <c r="BQ1" s="891"/>
      <c r="BR1" s="891"/>
      <c r="BS1" s="891"/>
      <c r="BT1" s="891"/>
      <c r="BU1" s="891"/>
      <c r="BV1" s="891"/>
      <c r="BW1" s="891"/>
      <c r="BX1" s="891"/>
      <c r="BY1" s="891"/>
      <c r="BZ1" s="891"/>
      <c r="CA1" s="891"/>
      <c r="CB1" s="891"/>
      <c r="CC1" s="891"/>
      <c r="CD1" s="891"/>
      <c r="CE1" s="891"/>
      <c r="CF1" s="891"/>
      <c r="CG1" s="891"/>
      <c r="CH1" s="891"/>
      <c r="CI1" s="891"/>
      <c r="CJ1" s="892"/>
      <c r="CL1" s="932" t="s">
        <v>777</v>
      </c>
      <c r="CM1" s="932"/>
      <c r="CN1" s="932"/>
      <c r="CO1" s="932"/>
      <c r="CP1" s="932"/>
      <c r="CQ1" s="932"/>
      <c r="CR1" s="932"/>
      <c r="CS1" s="932"/>
      <c r="CT1" s="932"/>
      <c r="CU1" s="932"/>
      <c r="CV1" s="932"/>
      <c r="CW1" s="932"/>
      <c r="CX1" s="932"/>
      <c r="CY1" s="932"/>
      <c r="CZ1" s="932"/>
      <c r="DA1" s="932"/>
      <c r="DB1" s="932"/>
      <c r="DC1" s="932"/>
      <c r="DD1" s="932"/>
      <c r="DE1" s="932"/>
      <c r="DF1" s="932"/>
      <c r="DG1" s="932"/>
      <c r="DH1" s="932"/>
      <c r="DI1" s="932"/>
      <c r="DJ1" s="932"/>
      <c r="DK1" s="932"/>
      <c r="DL1" s="206"/>
      <c r="DM1" s="206"/>
      <c r="DN1" s="206"/>
      <c r="DO1" s="206"/>
      <c r="DP1" s="206"/>
      <c r="DQ1" s="206"/>
      <c r="DR1" s="206"/>
      <c r="DS1" s="206"/>
      <c r="DT1" s="206"/>
      <c r="DU1" s="206"/>
      <c r="DV1" s="206"/>
      <c r="DW1" s="206"/>
      <c r="DX1" s="261"/>
    </row>
    <row r="2" spans="1:128" ht="15.75" thickBot="1" x14ac:dyDescent="0.3">
      <c r="A2" s="86" t="s">
        <v>149</v>
      </c>
      <c r="B2" s="87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  <c r="Z2" s="88"/>
      <c r="AA2" s="88"/>
      <c r="AB2" s="88"/>
      <c r="AC2" s="88"/>
      <c r="AD2" s="88"/>
      <c r="AE2" s="88"/>
      <c r="AF2" s="545"/>
      <c r="AG2" s="545"/>
      <c r="AH2" s="545"/>
      <c r="AI2" s="545"/>
      <c r="AJ2" s="545"/>
      <c r="AK2" s="545"/>
      <c r="AL2" s="545"/>
      <c r="AM2" s="545"/>
      <c r="AN2" s="545"/>
      <c r="AO2" s="545"/>
      <c r="AP2" s="545"/>
      <c r="AQ2" s="545"/>
      <c r="AR2" s="545"/>
      <c r="AS2" s="545"/>
      <c r="AT2" s="545"/>
      <c r="AU2" s="545"/>
      <c r="AV2" s="546"/>
      <c r="AW2" s="547"/>
      <c r="AX2" s="547"/>
      <c r="AY2" s="547"/>
      <c r="AZ2" s="40"/>
      <c r="BA2" s="39"/>
      <c r="BC2" s="5"/>
      <c r="BD2" s="39"/>
      <c r="BE2" s="39"/>
      <c r="BF2" s="39"/>
      <c r="BG2" s="39"/>
      <c r="BH2" s="39"/>
      <c r="BI2" s="39"/>
      <c r="BJ2" s="39"/>
      <c r="BK2" s="39"/>
      <c r="BL2" s="39"/>
      <c r="BM2" s="39"/>
      <c r="BN2" s="39"/>
      <c r="BO2" s="39"/>
      <c r="BP2" s="39"/>
      <c r="BQ2" s="39"/>
      <c r="BR2" s="39"/>
      <c r="BS2" s="39"/>
      <c r="BT2" s="39"/>
      <c r="BU2" s="39"/>
      <c r="BV2" s="39"/>
      <c r="BW2" s="39"/>
      <c r="BX2" s="39"/>
      <c r="BY2" s="39"/>
      <c r="BZ2" s="39"/>
      <c r="CA2" s="39"/>
      <c r="CB2" s="39"/>
      <c r="CC2" s="39"/>
      <c r="CD2" s="39"/>
      <c r="CE2" s="39"/>
      <c r="CF2" s="39"/>
      <c r="CG2" s="39"/>
      <c r="CH2" s="39"/>
      <c r="CI2" s="39"/>
      <c r="CJ2" s="14"/>
      <c r="CL2" s="40"/>
      <c r="CM2" s="40"/>
      <c r="CN2" s="40"/>
      <c r="CO2" s="40"/>
      <c r="CP2" s="40"/>
      <c r="CQ2" s="40"/>
      <c r="CR2" s="40"/>
      <c r="CS2" s="40"/>
      <c r="CT2" s="40"/>
      <c r="CU2" s="40"/>
      <c r="CV2" s="40"/>
      <c r="CW2" s="40"/>
      <c r="CX2" s="40"/>
      <c r="CY2" s="40"/>
      <c r="CZ2" s="40"/>
      <c r="DA2" s="40"/>
      <c r="DB2" s="40"/>
      <c r="DC2" s="40"/>
      <c r="DD2" s="40"/>
      <c r="DE2" s="40"/>
      <c r="DF2" s="40"/>
      <c r="DG2" s="40"/>
      <c r="DH2" s="40"/>
      <c r="DI2" s="40"/>
      <c r="DJ2" s="40"/>
      <c r="DK2" s="40"/>
    </row>
    <row r="3" spans="1:128" ht="111.6" customHeight="1" thickBot="1" x14ac:dyDescent="0.3">
      <c r="A3" s="123" t="s">
        <v>150</v>
      </c>
      <c r="B3" s="498" t="s">
        <v>151</v>
      </c>
      <c r="C3" s="498" t="s">
        <v>152</v>
      </c>
      <c r="D3" s="498" t="s">
        <v>153</v>
      </c>
      <c r="E3" s="498" t="s">
        <v>154</v>
      </c>
      <c r="F3" s="498" t="s">
        <v>155</v>
      </c>
      <c r="G3" s="498" t="s">
        <v>156</v>
      </c>
      <c r="H3" s="498" t="s">
        <v>157</v>
      </c>
      <c r="I3" s="498" t="s">
        <v>158</v>
      </c>
      <c r="J3" s="498" t="s">
        <v>182</v>
      </c>
      <c r="K3" s="498" t="s">
        <v>183</v>
      </c>
      <c r="L3" s="498" t="s">
        <v>184</v>
      </c>
      <c r="M3" s="498" t="s">
        <v>185</v>
      </c>
      <c r="N3" s="498" t="s">
        <v>186</v>
      </c>
      <c r="O3" s="498" t="s">
        <v>187</v>
      </c>
      <c r="P3" s="498" t="s">
        <v>89</v>
      </c>
      <c r="Q3" s="498" t="s">
        <v>135</v>
      </c>
      <c r="R3" s="498" t="s">
        <v>188</v>
      </c>
      <c r="S3" s="498" t="s">
        <v>189</v>
      </c>
      <c r="T3" s="498" t="s">
        <v>190</v>
      </c>
      <c r="U3" s="498" t="s">
        <v>136</v>
      </c>
      <c r="V3" s="498" t="s">
        <v>191</v>
      </c>
      <c r="W3" s="498" t="s">
        <v>192</v>
      </c>
      <c r="X3" s="498" t="s">
        <v>172</v>
      </c>
      <c r="Y3" s="498" t="s">
        <v>173</v>
      </c>
      <c r="Z3" s="498" t="s">
        <v>180</v>
      </c>
      <c r="AA3" s="498" t="s">
        <v>174</v>
      </c>
      <c r="AB3" s="498" t="s">
        <v>175</v>
      </c>
      <c r="AC3" s="498" t="s">
        <v>176</v>
      </c>
      <c r="AD3" s="505"/>
      <c r="AE3" s="91"/>
      <c r="AF3" s="548" t="s">
        <v>150</v>
      </c>
      <c r="AG3" s="556" t="s">
        <v>151</v>
      </c>
      <c r="AH3" s="574" t="s">
        <v>272</v>
      </c>
      <c r="AI3" s="575" t="s">
        <v>194</v>
      </c>
      <c r="AJ3" s="575" t="s">
        <v>134</v>
      </c>
      <c r="AK3" s="575" t="s">
        <v>184</v>
      </c>
      <c r="AL3" s="575" t="s">
        <v>162</v>
      </c>
      <c r="AM3" s="575" t="s">
        <v>89</v>
      </c>
      <c r="AN3" s="575" t="s">
        <v>135</v>
      </c>
      <c r="AO3" s="575" t="s">
        <v>167</v>
      </c>
      <c r="AP3" s="575" t="s">
        <v>136</v>
      </c>
      <c r="AQ3" s="575" t="s">
        <v>195</v>
      </c>
      <c r="AR3" s="575" t="s">
        <v>137</v>
      </c>
      <c r="AS3" s="575" t="s">
        <v>138</v>
      </c>
      <c r="AT3" s="576" t="s">
        <v>273</v>
      </c>
      <c r="AU3" s="572" t="s">
        <v>172</v>
      </c>
      <c r="AV3" s="570" t="s">
        <v>173</v>
      </c>
      <c r="AW3" s="570" t="s">
        <v>380</v>
      </c>
      <c r="AX3" s="570" t="s">
        <v>174</v>
      </c>
      <c r="AY3" s="570" t="s">
        <v>175</v>
      </c>
      <c r="AZ3" s="571" t="s">
        <v>176</v>
      </c>
      <c r="BA3" s="539"/>
      <c r="BC3" s="153" t="s">
        <v>150</v>
      </c>
      <c r="BD3" s="123" t="s">
        <v>151</v>
      </c>
      <c r="BE3" s="123" t="s">
        <v>327</v>
      </c>
      <c r="BF3" s="123" t="s">
        <v>328</v>
      </c>
      <c r="BG3" s="123" t="s">
        <v>383</v>
      </c>
      <c r="BH3" s="123" t="s">
        <v>384</v>
      </c>
      <c r="BI3" s="123" t="s">
        <v>385</v>
      </c>
      <c r="BJ3" s="123" t="s">
        <v>386</v>
      </c>
      <c r="BK3" s="123" t="s">
        <v>387</v>
      </c>
      <c r="BL3" s="123" t="s">
        <v>157</v>
      </c>
      <c r="BM3" s="123" t="s">
        <v>158</v>
      </c>
      <c r="BN3" s="123" t="s">
        <v>184</v>
      </c>
      <c r="BO3" s="123" t="s">
        <v>162</v>
      </c>
      <c r="BP3" s="123" t="s">
        <v>89</v>
      </c>
      <c r="BQ3" s="123" t="s">
        <v>165</v>
      </c>
      <c r="BR3" s="123" t="s">
        <v>166</v>
      </c>
      <c r="BS3" s="123" t="s">
        <v>188</v>
      </c>
      <c r="BT3" s="123" t="s">
        <v>189</v>
      </c>
      <c r="BU3" s="123" t="s">
        <v>136</v>
      </c>
      <c r="BV3" s="123" t="s">
        <v>195</v>
      </c>
      <c r="BW3" s="123" t="s">
        <v>137</v>
      </c>
      <c r="BX3" s="123" t="s">
        <v>329</v>
      </c>
      <c r="BY3" s="123" t="s">
        <v>330</v>
      </c>
      <c r="BZ3" s="123" t="s">
        <v>196</v>
      </c>
      <c r="CA3" s="123" t="s">
        <v>197</v>
      </c>
      <c r="CB3" s="123" t="s">
        <v>437</v>
      </c>
      <c r="CC3" s="123" t="s">
        <v>438</v>
      </c>
      <c r="CD3" s="123" t="s">
        <v>172</v>
      </c>
      <c r="CE3" s="123" t="s">
        <v>173</v>
      </c>
      <c r="CF3" s="123" t="s">
        <v>388</v>
      </c>
      <c r="CG3" s="123" t="s">
        <v>174</v>
      </c>
      <c r="CH3" s="123" t="s">
        <v>175</v>
      </c>
      <c r="CI3" s="123" t="s">
        <v>176</v>
      </c>
      <c r="CJ3" s="154"/>
      <c r="CL3" s="569" t="s">
        <v>150</v>
      </c>
      <c r="CM3" s="571" t="s">
        <v>151</v>
      </c>
      <c r="CN3" s="569" t="s">
        <v>152</v>
      </c>
      <c r="CO3" s="570" t="s">
        <v>153</v>
      </c>
      <c r="CP3" s="570" t="s">
        <v>194</v>
      </c>
      <c r="CQ3" s="570" t="s">
        <v>157</v>
      </c>
      <c r="CR3" s="570" t="s">
        <v>158</v>
      </c>
      <c r="CS3" s="570" t="s">
        <v>182</v>
      </c>
      <c r="CT3" s="570" t="s">
        <v>184</v>
      </c>
      <c r="CU3" s="570" t="s">
        <v>185</v>
      </c>
      <c r="CV3" s="570" t="s">
        <v>186</v>
      </c>
      <c r="CW3" s="570" t="s">
        <v>187</v>
      </c>
      <c r="CX3" s="570" t="s">
        <v>163</v>
      </c>
      <c r="CY3" s="570" t="s">
        <v>164</v>
      </c>
      <c r="CZ3" s="570" t="s">
        <v>165</v>
      </c>
      <c r="DA3" s="570" t="s">
        <v>166</v>
      </c>
      <c r="DB3" s="570" t="s">
        <v>188</v>
      </c>
      <c r="DC3" s="570" t="s">
        <v>189</v>
      </c>
      <c r="DD3" s="571" t="s">
        <v>190</v>
      </c>
      <c r="DE3" s="569" t="s">
        <v>172</v>
      </c>
      <c r="DF3" s="570" t="s">
        <v>173</v>
      </c>
      <c r="DG3" s="570" t="s">
        <v>436</v>
      </c>
      <c r="DH3" s="570" t="s">
        <v>174</v>
      </c>
      <c r="DI3" s="570" t="s">
        <v>175</v>
      </c>
      <c r="DJ3" s="570" t="s">
        <v>176</v>
      </c>
      <c r="DK3" s="591"/>
    </row>
    <row r="4" spans="1:128" ht="15.75" thickBot="1" x14ac:dyDescent="0.3">
      <c r="A4" s="127">
        <v>1</v>
      </c>
      <c r="B4" s="511">
        <v>60003</v>
      </c>
      <c r="C4" s="521">
        <v>0</v>
      </c>
      <c r="D4" s="521">
        <v>0</v>
      </c>
      <c r="E4" s="521">
        <v>0</v>
      </c>
      <c r="F4" s="512">
        <v>0</v>
      </c>
      <c r="G4" s="512">
        <v>1</v>
      </c>
      <c r="H4" s="512">
        <v>0</v>
      </c>
      <c r="I4" s="521">
        <v>0</v>
      </c>
      <c r="J4" s="521">
        <v>0</v>
      </c>
      <c r="K4" s="521">
        <v>0</v>
      </c>
      <c r="L4" s="512">
        <v>2</v>
      </c>
      <c r="M4" s="512">
        <v>0</v>
      </c>
      <c r="N4" s="512">
        <v>0</v>
      </c>
      <c r="O4" s="521">
        <v>0</v>
      </c>
      <c r="P4" s="512">
        <v>0</v>
      </c>
      <c r="Q4" s="512">
        <v>1</v>
      </c>
      <c r="R4" s="512">
        <v>0</v>
      </c>
      <c r="S4" s="521">
        <v>0</v>
      </c>
      <c r="T4" s="521">
        <v>0</v>
      </c>
      <c r="U4" s="512">
        <v>2</v>
      </c>
      <c r="V4" s="512">
        <v>2</v>
      </c>
      <c r="W4" s="512">
        <v>2</v>
      </c>
      <c r="X4" s="512">
        <f t="shared" ref="X4:X18" si="0">SUM(C4:W4)</f>
        <v>10</v>
      </c>
      <c r="Y4" s="513">
        <v>2</v>
      </c>
      <c r="Z4" s="513">
        <v>2</v>
      </c>
      <c r="AA4" s="512" t="s">
        <v>171</v>
      </c>
      <c r="AB4" s="512" t="s">
        <v>178</v>
      </c>
      <c r="AC4" s="512">
        <v>4</v>
      </c>
      <c r="AD4" s="514" t="s">
        <v>55</v>
      </c>
      <c r="AF4" s="549">
        <v>1</v>
      </c>
      <c r="AG4" s="549">
        <v>60005</v>
      </c>
      <c r="AH4" s="565">
        <v>0</v>
      </c>
      <c r="AI4" s="508">
        <v>0</v>
      </c>
      <c r="AJ4" s="573"/>
      <c r="AK4" s="508">
        <v>0</v>
      </c>
      <c r="AL4" s="573"/>
      <c r="AM4" s="573"/>
      <c r="AN4" s="573"/>
      <c r="AO4" s="508">
        <v>1</v>
      </c>
      <c r="AP4" s="573"/>
      <c r="AQ4" s="508">
        <v>0</v>
      </c>
      <c r="AR4" s="508">
        <v>0</v>
      </c>
      <c r="AS4" s="508">
        <v>0</v>
      </c>
      <c r="AT4" s="566">
        <v>0</v>
      </c>
      <c r="AU4" s="557">
        <f t="shared" ref="AU4:AU18" si="1">SUM(AH4:AT4)</f>
        <v>1</v>
      </c>
      <c r="AV4" s="535">
        <v>2</v>
      </c>
      <c r="AW4" s="535">
        <v>2</v>
      </c>
      <c r="AX4" s="534" t="s">
        <v>171</v>
      </c>
      <c r="AY4" s="534" t="s">
        <v>178</v>
      </c>
      <c r="AZ4" s="558">
        <v>3</v>
      </c>
      <c r="BA4" s="540" t="s">
        <v>58</v>
      </c>
      <c r="BC4" s="132">
        <v>1</v>
      </c>
      <c r="BD4" s="133">
        <v>60009</v>
      </c>
      <c r="BE4" s="134">
        <v>1</v>
      </c>
      <c r="BF4" s="134">
        <v>2</v>
      </c>
      <c r="BG4" s="134">
        <v>2</v>
      </c>
      <c r="BH4" s="134">
        <v>2</v>
      </c>
      <c r="BI4" s="134">
        <v>0</v>
      </c>
      <c r="BJ4" s="134">
        <v>0</v>
      </c>
      <c r="BK4" s="134">
        <v>0</v>
      </c>
      <c r="BL4" s="134">
        <v>1</v>
      </c>
      <c r="BM4" s="134">
        <v>1</v>
      </c>
      <c r="BN4" s="134">
        <v>0</v>
      </c>
      <c r="BO4" s="134">
        <v>0</v>
      </c>
      <c r="BP4" s="134">
        <v>1</v>
      </c>
      <c r="BQ4" s="134">
        <v>1</v>
      </c>
      <c r="BR4" s="134">
        <v>0</v>
      </c>
      <c r="BS4" s="134">
        <v>1</v>
      </c>
      <c r="BT4" s="134">
        <v>0</v>
      </c>
      <c r="BU4" s="134">
        <v>0</v>
      </c>
      <c r="BV4" s="134">
        <v>0</v>
      </c>
      <c r="BW4" s="134">
        <v>2</v>
      </c>
      <c r="BX4" s="134">
        <v>0</v>
      </c>
      <c r="BY4" s="134">
        <v>0</v>
      </c>
      <c r="BZ4" s="134">
        <v>0</v>
      </c>
      <c r="CA4" s="134">
        <v>0</v>
      </c>
      <c r="CB4" s="134">
        <v>0</v>
      </c>
      <c r="CC4" s="134">
        <v>0</v>
      </c>
      <c r="CD4" s="134">
        <f t="shared" ref="CD4:CD20" si="2">SUM(BE4:CC4)</f>
        <v>14</v>
      </c>
      <c r="CE4" s="135">
        <v>2</v>
      </c>
      <c r="CF4" s="286">
        <v>2</v>
      </c>
      <c r="CG4" s="134" t="s">
        <v>171</v>
      </c>
      <c r="CH4" s="134" t="s">
        <v>179</v>
      </c>
      <c r="CI4" s="134">
        <v>4</v>
      </c>
      <c r="CJ4" s="44" t="s">
        <v>61</v>
      </c>
      <c r="CL4" s="132">
        <v>1</v>
      </c>
      <c r="CM4" s="584">
        <v>60007</v>
      </c>
      <c r="CN4" s="155">
        <v>0</v>
      </c>
      <c r="CO4" s="134">
        <v>0</v>
      </c>
      <c r="CP4" s="134">
        <v>0</v>
      </c>
      <c r="CQ4" s="134">
        <v>2</v>
      </c>
      <c r="CR4" s="134">
        <v>0</v>
      </c>
      <c r="CS4" s="134">
        <v>1</v>
      </c>
      <c r="CT4" s="134">
        <v>0</v>
      </c>
      <c r="CU4" s="134">
        <v>0</v>
      </c>
      <c r="CV4" s="134">
        <v>0</v>
      </c>
      <c r="CW4" s="134">
        <v>0</v>
      </c>
      <c r="CX4" s="134">
        <v>0</v>
      </c>
      <c r="CY4" s="134">
        <v>0</v>
      </c>
      <c r="CZ4" s="134">
        <v>1</v>
      </c>
      <c r="DA4" s="134">
        <v>0</v>
      </c>
      <c r="DB4" s="134">
        <v>0</v>
      </c>
      <c r="DC4" s="134">
        <v>2</v>
      </c>
      <c r="DD4" s="290">
        <v>0</v>
      </c>
      <c r="DE4" s="155">
        <f t="shared" ref="DE4:DE18" si="3">SUM(CN4:DD4)</f>
        <v>6</v>
      </c>
      <c r="DF4" s="135">
        <v>2</v>
      </c>
      <c r="DG4" s="286">
        <v>2</v>
      </c>
      <c r="DH4" s="134" t="s">
        <v>171</v>
      </c>
      <c r="DI4" s="134" t="s">
        <v>179</v>
      </c>
      <c r="DJ4" s="134">
        <v>4</v>
      </c>
      <c r="DK4" s="44" t="s">
        <v>60</v>
      </c>
    </row>
    <row r="5" spans="1:128" x14ac:dyDescent="0.25">
      <c r="A5" s="132">
        <v>2</v>
      </c>
      <c r="B5" s="515">
        <v>60006</v>
      </c>
      <c r="C5" s="516">
        <v>1</v>
      </c>
      <c r="D5" s="522">
        <v>0</v>
      </c>
      <c r="E5" s="516">
        <v>0</v>
      </c>
      <c r="F5" s="516">
        <v>1</v>
      </c>
      <c r="G5" s="516">
        <v>1</v>
      </c>
      <c r="H5" s="516">
        <v>0</v>
      </c>
      <c r="I5" s="516">
        <v>0</v>
      </c>
      <c r="J5" s="516">
        <v>1</v>
      </c>
      <c r="K5" s="516">
        <v>0</v>
      </c>
      <c r="L5" s="516">
        <v>0</v>
      </c>
      <c r="M5" s="516">
        <v>0</v>
      </c>
      <c r="N5" s="516">
        <v>1</v>
      </c>
      <c r="O5" s="516">
        <v>1</v>
      </c>
      <c r="P5" s="516">
        <v>1</v>
      </c>
      <c r="Q5" s="516">
        <v>2</v>
      </c>
      <c r="R5" s="516">
        <v>1</v>
      </c>
      <c r="S5" s="516">
        <v>0</v>
      </c>
      <c r="T5" s="516">
        <v>1</v>
      </c>
      <c r="U5" s="516">
        <v>0</v>
      </c>
      <c r="V5" s="516">
        <v>2</v>
      </c>
      <c r="W5" s="516">
        <v>2</v>
      </c>
      <c r="X5" s="516">
        <f t="shared" si="0"/>
        <v>15</v>
      </c>
      <c r="Y5" s="517">
        <v>2</v>
      </c>
      <c r="Z5" s="517">
        <v>3</v>
      </c>
      <c r="AA5" s="516" t="s">
        <v>171</v>
      </c>
      <c r="AB5" s="516" t="s">
        <v>178</v>
      </c>
      <c r="AC5" s="516">
        <v>5</v>
      </c>
      <c r="AD5" s="499" t="s">
        <v>59</v>
      </c>
      <c r="AE5" s="94"/>
      <c r="AF5" s="550">
        <v>2</v>
      </c>
      <c r="AG5" s="550">
        <v>60003</v>
      </c>
      <c r="AH5" s="559">
        <v>1</v>
      </c>
      <c r="AI5" s="528">
        <v>0</v>
      </c>
      <c r="AJ5" s="530"/>
      <c r="AK5" s="528">
        <v>1</v>
      </c>
      <c r="AL5" s="530"/>
      <c r="AM5" s="528">
        <v>0</v>
      </c>
      <c r="AN5" s="528">
        <v>0</v>
      </c>
      <c r="AO5" s="528">
        <v>1</v>
      </c>
      <c r="AP5" s="528">
        <v>0</v>
      </c>
      <c r="AQ5" s="528">
        <v>0</v>
      </c>
      <c r="AR5" s="530"/>
      <c r="AS5" s="528">
        <v>0</v>
      </c>
      <c r="AT5" s="560"/>
      <c r="AU5" s="559">
        <f t="shared" si="1"/>
        <v>3</v>
      </c>
      <c r="AV5" s="529">
        <v>1</v>
      </c>
      <c r="AW5" s="529">
        <v>2</v>
      </c>
      <c r="AX5" s="528" t="s">
        <v>171</v>
      </c>
      <c r="AY5" s="528" t="s">
        <v>178</v>
      </c>
      <c r="AZ5" s="561">
        <v>3</v>
      </c>
      <c r="BA5" s="541" t="s">
        <v>55</v>
      </c>
      <c r="BC5" s="136">
        <v>2</v>
      </c>
      <c r="BD5" s="96">
        <v>60008</v>
      </c>
      <c r="BE5" s="97">
        <v>3</v>
      </c>
      <c r="BF5" s="97">
        <v>3</v>
      </c>
      <c r="BG5" s="97">
        <v>2</v>
      </c>
      <c r="BH5" s="97">
        <v>3</v>
      </c>
      <c r="BI5" s="97">
        <v>0</v>
      </c>
      <c r="BJ5" s="97">
        <v>0</v>
      </c>
      <c r="BK5" s="97">
        <v>0</v>
      </c>
      <c r="BL5" s="97">
        <v>0</v>
      </c>
      <c r="BM5" s="97">
        <v>0</v>
      </c>
      <c r="BN5" s="97">
        <v>2</v>
      </c>
      <c r="BO5" s="97">
        <v>1</v>
      </c>
      <c r="BP5" s="97">
        <v>0</v>
      </c>
      <c r="BQ5" s="97">
        <v>1</v>
      </c>
      <c r="BR5" s="97">
        <v>0</v>
      </c>
      <c r="BS5" s="97">
        <v>0</v>
      </c>
      <c r="BT5" s="97">
        <v>0</v>
      </c>
      <c r="BU5" s="97">
        <v>0</v>
      </c>
      <c r="BV5" s="97">
        <v>2</v>
      </c>
      <c r="BW5" s="97">
        <v>1</v>
      </c>
      <c r="BX5" s="97">
        <v>0</v>
      </c>
      <c r="BY5" s="97">
        <v>0</v>
      </c>
      <c r="BZ5" s="97">
        <v>0</v>
      </c>
      <c r="CA5" s="97">
        <v>0</v>
      </c>
      <c r="CB5" s="97">
        <v>0</v>
      </c>
      <c r="CC5" s="97">
        <v>0</v>
      </c>
      <c r="CD5" s="97">
        <f t="shared" si="2"/>
        <v>18</v>
      </c>
      <c r="CE5" s="99">
        <v>2</v>
      </c>
      <c r="CF5" s="283">
        <v>2</v>
      </c>
      <c r="CG5" s="97" t="s">
        <v>171</v>
      </c>
      <c r="CH5" s="97" t="s">
        <v>179</v>
      </c>
      <c r="CI5" s="97">
        <v>4</v>
      </c>
      <c r="CJ5" s="14" t="s">
        <v>60</v>
      </c>
      <c r="CL5" s="136">
        <v>2</v>
      </c>
      <c r="CM5" s="585">
        <v>60012</v>
      </c>
      <c r="CN5" s="156">
        <v>0</v>
      </c>
      <c r="CO5" s="97">
        <v>1</v>
      </c>
      <c r="CP5" s="97">
        <v>0</v>
      </c>
      <c r="CQ5" s="97">
        <v>2</v>
      </c>
      <c r="CR5" s="97">
        <v>0</v>
      </c>
      <c r="CS5" s="97">
        <v>1</v>
      </c>
      <c r="CT5" s="97">
        <v>0</v>
      </c>
      <c r="CU5" s="97">
        <v>0</v>
      </c>
      <c r="CV5" s="97">
        <v>1</v>
      </c>
      <c r="CW5" s="97">
        <v>0</v>
      </c>
      <c r="CX5" s="97">
        <v>0</v>
      </c>
      <c r="CY5" s="97">
        <v>0</v>
      </c>
      <c r="CZ5" s="97">
        <v>2</v>
      </c>
      <c r="DA5" s="97">
        <v>0</v>
      </c>
      <c r="DB5" s="97">
        <v>0</v>
      </c>
      <c r="DC5" s="97">
        <v>0</v>
      </c>
      <c r="DD5" s="174">
        <v>0</v>
      </c>
      <c r="DE5" s="156">
        <f t="shared" si="3"/>
        <v>7</v>
      </c>
      <c r="DF5" s="99">
        <v>2</v>
      </c>
      <c r="DG5" s="283">
        <v>2</v>
      </c>
      <c r="DH5" s="97" t="s">
        <v>171</v>
      </c>
      <c r="DI5" s="97" t="s">
        <v>178</v>
      </c>
      <c r="DJ5" s="97">
        <v>5</v>
      </c>
      <c r="DK5" s="14" t="s">
        <v>65</v>
      </c>
    </row>
    <row r="6" spans="1:128" ht="15.75" thickBot="1" x14ac:dyDescent="0.3">
      <c r="A6" s="136">
        <v>3</v>
      </c>
      <c r="B6" s="504">
        <v>60008</v>
      </c>
      <c r="C6" s="502">
        <v>1</v>
      </c>
      <c r="D6" s="502">
        <v>0</v>
      </c>
      <c r="E6" s="502">
        <v>0</v>
      </c>
      <c r="F6" s="502">
        <v>1</v>
      </c>
      <c r="G6" s="523">
        <v>0</v>
      </c>
      <c r="H6" s="502">
        <v>1</v>
      </c>
      <c r="I6" s="502">
        <v>1</v>
      </c>
      <c r="J6" s="502">
        <v>0</v>
      </c>
      <c r="K6" s="502">
        <v>0</v>
      </c>
      <c r="L6" s="502">
        <v>2</v>
      </c>
      <c r="M6" s="502">
        <v>2</v>
      </c>
      <c r="N6" s="502">
        <v>0</v>
      </c>
      <c r="O6" s="502">
        <v>0</v>
      </c>
      <c r="P6" s="502">
        <v>1</v>
      </c>
      <c r="Q6" s="502">
        <v>1</v>
      </c>
      <c r="R6" s="523">
        <v>0</v>
      </c>
      <c r="S6" s="523">
        <v>0</v>
      </c>
      <c r="T6" s="502">
        <v>0</v>
      </c>
      <c r="U6" s="502">
        <v>1</v>
      </c>
      <c r="V6" s="502">
        <v>2</v>
      </c>
      <c r="W6" s="502">
        <v>2</v>
      </c>
      <c r="X6" s="502">
        <f t="shared" si="0"/>
        <v>15</v>
      </c>
      <c r="Y6" s="503">
        <v>1</v>
      </c>
      <c r="Z6" s="503">
        <v>3</v>
      </c>
      <c r="AA6" s="502" t="s">
        <v>171</v>
      </c>
      <c r="AB6" s="502" t="s">
        <v>179</v>
      </c>
      <c r="AC6" s="502">
        <v>4</v>
      </c>
      <c r="AD6" s="500" t="s">
        <v>61</v>
      </c>
      <c r="AE6" s="94"/>
      <c r="AF6" s="550">
        <v>3</v>
      </c>
      <c r="AG6" s="550">
        <v>60002</v>
      </c>
      <c r="AH6" s="559">
        <v>0</v>
      </c>
      <c r="AI6" s="530"/>
      <c r="AJ6" s="530"/>
      <c r="AK6" s="530"/>
      <c r="AL6" s="528">
        <v>0</v>
      </c>
      <c r="AM6" s="528">
        <v>1</v>
      </c>
      <c r="AN6" s="530"/>
      <c r="AO6" s="528">
        <v>1</v>
      </c>
      <c r="AP6" s="530"/>
      <c r="AQ6" s="528">
        <v>1</v>
      </c>
      <c r="AR6" s="530"/>
      <c r="AS6" s="528">
        <v>1</v>
      </c>
      <c r="AT6" s="560"/>
      <c r="AU6" s="559">
        <f t="shared" si="1"/>
        <v>4</v>
      </c>
      <c r="AV6" s="529">
        <v>2</v>
      </c>
      <c r="AW6" s="529">
        <v>2</v>
      </c>
      <c r="AX6" s="528" t="s">
        <v>171</v>
      </c>
      <c r="AY6" s="528" t="s">
        <v>178</v>
      </c>
      <c r="AZ6" s="561">
        <v>3</v>
      </c>
      <c r="BA6" s="541" t="s">
        <v>54</v>
      </c>
      <c r="BC6" s="137">
        <v>3</v>
      </c>
      <c r="BD6" s="138">
        <v>60005</v>
      </c>
      <c r="BE6" s="139">
        <v>3</v>
      </c>
      <c r="BF6" s="139">
        <v>2</v>
      </c>
      <c r="BG6" s="139">
        <v>2</v>
      </c>
      <c r="BH6" s="139">
        <v>3</v>
      </c>
      <c r="BI6" s="139">
        <v>3</v>
      </c>
      <c r="BJ6" s="139">
        <v>0</v>
      </c>
      <c r="BK6" s="139">
        <v>0</v>
      </c>
      <c r="BL6" s="139">
        <v>1</v>
      </c>
      <c r="BM6" s="139">
        <v>1</v>
      </c>
      <c r="BN6" s="139">
        <v>1</v>
      </c>
      <c r="BO6" s="139">
        <v>0</v>
      </c>
      <c r="BP6" s="139">
        <v>0</v>
      </c>
      <c r="BQ6" s="139">
        <v>1</v>
      </c>
      <c r="BR6" s="139">
        <v>1</v>
      </c>
      <c r="BS6" s="139">
        <v>0</v>
      </c>
      <c r="BT6" s="139">
        <v>0</v>
      </c>
      <c r="BU6" s="139">
        <v>0</v>
      </c>
      <c r="BV6" s="139">
        <v>0</v>
      </c>
      <c r="BW6" s="139">
        <v>0</v>
      </c>
      <c r="BX6" s="139">
        <v>1</v>
      </c>
      <c r="BY6" s="139">
        <v>0</v>
      </c>
      <c r="BZ6" s="139">
        <v>0</v>
      </c>
      <c r="CA6" s="139">
        <v>0</v>
      </c>
      <c r="CB6" s="139">
        <v>0</v>
      </c>
      <c r="CC6" s="139">
        <v>0</v>
      </c>
      <c r="CD6" s="139">
        <f t="shared" si="2"/>
        <v>19</v>
      </c>
      <c r="CE6" s="141">
        <v>1</v>
      </c>
      <c r="CF6" s="178">
        <v>2</v>
      </c>
      <c r="CG6" s="139" t="s">
        <v>171</v>
      </c>
      <c r="CH6" s="139" t="s">
        <v>178</v>
      </c>
      <c r="CI6" s="176">
        <v>2</v>
      </c>
      <c r="CJ6" s="142" t="s">
        <v>58</v>
      </c>
      <c r="CL6" s="137">
        <v>3</v>
      </c>
      <c r="CM6" s="586">
        <v>60008</v>
      </c>
      <c r="CN6" s="157">
        <v>1</v>
      </c>
      <c r="CO6" s="139">
        <v>1</v>
      </c>
      <c r="CP6" s="139">
        <v>1</v>
      </c>
      <c r="CQ6" s="139">
        <v>1</v>
      </c>
      <c r="CR6" s="139">
        <v>0</v>
      </c>
      <c r="CS6" s="139">
        <v>1</v>
      </c>
      <c r="CT6" s="139">
        <v>1</v>
      </c>
      <c r="CU6" s="139">
        <v>0</v>
      </c>
      <c r="CV6" s="139">
        <v>0</v>
      </c>
      <c r="CW6" s="139">
        <v>0</v>
      </c>
      <c r="CX6" s="139">
        <v>0</v>
      </c>
      <c r="CY6" s="139">
        <v>0</v>
      </c>
      <c r="CZ6" s="139">
        <v>2</v>
      </c>
      <c r="DA6" s="139">
        <v>0</v>
      </c>
      <c r="DB6" s="139">
        <v>0</v>
      </c>
      <c r="DC6" s="139">
        <v>0</v>
      </c>
      <c r="DD6" s="362">
        <v>0</v>
      </c>
      <c r="DE6" s="157">
        <f t="shared" si="3"/>
        <v>8</v>
      </c>
      <c r="DF6" s="141">
        <v>2</v>
      </c>
      <c r="DG6" s="287">
        <v>2</v>
      </c>
      <c r="DH6" s="139" t="s">
        <v>171</v>
      </c>
      <c r="DI6" s="139" t="s">
        <v>179</v>
      </c>
      <c r="DJ6" s="139">
        <v>4</v>
      </c>
      <c r="DK6" s="142" t="s">
        <v>61</v>
      </c>
    </row>
    <row r="7" spans="1:128" ht="15.75" thickBot="1" x14ac:dyDescent="0.3">
      <c r="A7" s="137">
        <v>4</v>
      </c>
      <c r="B7" s="518">
        <v>60014</v>
      </c>
      <c r="C7" s="519">
        <v>1</v>
      </c>
      <c r="D7" s="519">
        <v>0</v>
      </c>
      <c r="E7" s="519">
        <v>0</v>
      </c>
      <c r="F7" s="519">
        <v>1</v>
      </c>
      <c r="G7" s="519">
        <v>0</v>
      </c>
      <c r="H7" s="519">
        <v>1</v>
      </c>
      <c r="I7" s="519">
        <v>1</v>
      </c>
      <c r="J7" s="519">
        <v>0</v>
      </c>
      <c r="K7" s="524">
        <v>0</v>
      </c>
      <c r="L7" s="519">
        <v>1</v>
      </c>
      <c r="M7" s="519">
        <v>2</v>
      </c>
      <c r="N7" s="519">
        <v>0</v>
      </c>
      <c r="O7" s="524">
        <v>0</v>
      </c>
      <c r="P7" s="519">
        <v>0</v>
      </c>
      <c r="Q7" s="519">
        <v>2</v>
      </c>
      <c r="R7" s="519">
        <v>1</v>
      </c>
      <c r="S7" s="519">
        <v>1</v>
      </c>
      <c r="T7" s="519">
        <v>0</v>
      </c>
      <c r="U7" s="519">
        <v>2</v>
      </c>
      <c r="V7" s="519">
        <v>2</v>
      </c>
      <c r="W7" s="519">
        <v>2</v>
      </c>
      <c r="X7" s="519">
        <f t="shared" si="0"/>
        <v>17</v>
      </c>
      <c r="Y7" s="520">
        <v>1</v>
      </c>
      <c r="Z7" s="520">
        <v>3</v>
      </c>
      <c r="AA7" s="519" t="s">
        <v>171</v>
      </c>
      <c r="AB7" s="519" t="s">
        <v>178</v>
      </c>
      <c r="AC7" s="519">
        <v>4</v>
      </c>
      <c r="AD7" s="501" t="s">
        <v>51</v>
      </c>
      <c r="AE7" s="94"/>
      <c r="AF7" s="550">
        <v>4</v>
      </c>
      <c r="AG7" s="550">
        <v>60007</v>
      </c>
      <c r="AH7" s="559">
        <v>0</v>
      </c>
      <c r="AI7" s="528">
        <v>0</v>
      </c>
      <c r="AJ7" s="530"/>
      <c r="AK7" s="528">
        <v>0</v>
      </c>
      <c r="AL7" s="530"/>
      <c r="AM7" s="528">
        <v>1</v>
      </c>
      <c r="AN7" s="528">
        <v>0</v>
      </c>
      <c r="AO7" s="528">
        <v>1</v>
      </c>
      <c r="AP7" s="528">
        <v>0</v>
      </c>
      <c r="AQ7" s="528">
        <v>1</v>
      </c>
      <c r="AR7" s="530"/>
      <c r="AS7" s="528">
        <v>1</v>
      </c>
      <c r="AT7" s="560"/>
      <c r="AU7" s="559">
        <f t="shared" si="1"/>
        <v>4</v>
      </c>
      <c r="AV7" s="529">
        <v>2</v>
      </c>
      <c r="AW7" s="529">
        <v>2</v>
      </c>
      <c r="AX7" s="528" t="s">
        <v>171</v>
      </c>
      <c r="AY7" s="528" t="s">
        <v>179</v>
      </c>
      <c r="AZ7" s="561">
        <v>3</v>
      </c>
      <c r="BA7" s="541" t="s">
        <v>60</v>
      </c>
      <c r="BC7" s="132">
        <v>4</v>
      </c>
      <c r="BD7" s="133">
        <v>60003</v>
      </c>
      <c r="BE7" s="134">
        <v>2</v>
      </c>
      <c r="BF7" s="134">
        <v>2</v>
      </c>
      <c r="BG7" s="134">
        <v>2</v>
      </c>
      <c r="BH7" s="134">
        <v>3</v>
      </c>
      <c r="BI7" s="134">
        <v>3</v>
      </c>
      <c r="BJ7" s="134">
        <v>1</v>
      </c>
      <c r="BK7" s="134">
        <v>1</v>
      </c>
      <c r="BL7" s="134">
        <v>1</v>
      </c>
      <c r="BM7" s="134">
        <v>1</v>
      </c>
      <c r="BN7" s="134">
        <v>2</v>
      </c>
      <c r="BO7" s="134">
        <v>2</v>
      </c>
      <c r="BP7" s="134">
        <v>0</v>
      </c>
      <c r="BQ7" s="134">
        <v>1</v>
      </c>
      <c r="BR7" s="134">
        <v>0</v>
      </c>
      <c r="BS7" s="134">
        <v>0</v>
      </c>
      <c r="BT7" s="134">
        <v>0</v>
      </c>
      <c r="BU7" s="134">
        <v>1</v>
      </c>
      <c r="BV7" s="134">
        <v>2</v>
      </c>
      <c r="BW7" s="134">
        <v>0</v>
      </c>
      <c r="BX7" s="134">
        <v>0</v>
      </c>
      <c r="BY7" s="134">
        <v>0</v>
      </c>
      <c r="BZ7" s="134">
        <v>0</v>
      </c>
      <c r="CA7" s="134">
        <v>1</v>
      </c>
      <c r="CB7" s="134">
        <v>0</v>
      </c>
      <c r="CC7" s="134">
        <v>0</v>
      </c>
      <c r="CD7" s="134">
        <f t="shared" si="2"/>
        <v>25</v>
      </c>
      <c r="CE7" s="135">
        <v>2</v>
      </c>
      <c r="CF7" s="286">
        <v>3</v>
      </c>
      <c r="CG7" s="134" t="s">
        <v>171</v>
      </c>
      <c r="CH7" s="134" t="s">
        <v>178</v>
      </c>
      <c r="CI7" s="134">
        <v>4</v>
      </c>
      <c r="CJ7" s="44" t="s">
        <v>55</v>
      </c>
      <c r="CL7" s="132">
        <v>4</v>
      </c>
      <c r="CM7" s="584">
        <v>60013</v>
      </c>
      <c r="CN7" s="155">
        <v>0</v>
      </c>
      <c r="CO7" s="134">
        <v>1</v>
      </c>
      <c r="CP7" s="134">
        <v>0</v>
      </c>
      <c r="CQ7" s="134">
        <v>2</v>
      </c>
      <c r="CR7" s="134">
        <v>0</v>
      </c>
      <c r="CS7" s="134">
        <v>1</v>
      </c>
      <c r="CT7" s="134">
        <v>0</v>
      </c>
      <c r="CU7" s="134">
        <v>0</v>
      </c>
      <c r="CV7" s="134">
        <v>0</v>
      </c>
      <c r="CW7" s="134">
        <v>0</v>
      </c>
      <c r="CX7" s="134">
        <v>0</v>
      </c>
      <c r="CY7" s="134">
        <v>0</v>
      </c>
      <c r="CZ7" s="134">
        <v>1</v>
      </c>
      <c r="DA7" s="134">
        <v>1</v>
      </c>
      <c r="DB7" s="134">
        <v>0</v>
      </c>
      <c r="DC7" s="134">
        <v>3</v>
      </c>
      <c r="DD7" s="290">
        <v>0</v>
      </c>
      <c r="DE7" s="155">
        <f t="shared" si="3"/>
        <v>9</v>
      </c>
      <c r="DF7" s="135">
        <v>2</v>
      </c>
      <c r="DG7" s="286">
        <v>3</v>
      </c>
      <c r="DH7" s="134" t="s">
        <v>171</v>
      </c>
      <c r="DI7" s="134" t="s">
        <v>178</v>
      </c>
      <c r="DJ7" s="134">
        <v>5</v>
      </c>
      <c r="DK7" s="44" t="s">
        <v>50</v>
      </c>
    </row>
    <row r="8" spans="1:128" ht="15.75" thickBot="1" x14ac:dyDescent="0.3">
      <c r="A8" s="127">
        <v>5</v>
      </c>
      <c r="B8" s="515">
        <v>60009</v>
      </c>
      <c r="C8" s="516">
        <v>1</v>
      </c>
      <c r="D8" s="516">
        <v>1</v>
      </c>
      <c r="E8" s="516">
        <v>1</v>
      </c>
      <c r="F8" s="516">
        <v>1</v>
      </c>
      <c r="G8" s="516">
        <v>1</v>
      </c>
      <c r="H8" s="516">
        <v>1</v>
      </c>
      <c r="I8" s="516">
        <v>1</v>
      </c>
      <c r="J8" s="516">
        <v>0</v>
      </c>
      <c r="K8" s="516">
        <v>0</v>
      </c>
      <c r="L8" s="516">
        <v>0</v>
      </c>
      <c r="M8" s="516">
        <v>2</v>
      </c>
      <c r="N8" s="516">
        <v>1</v>
      </c>
      <c r="O8" s="516">
        <v>0</v>
      </c>
      <c r="P8" s="516">
        <v>0</v>
      </c>
      <c r="Q8" s="516">
        <v>1</v>
      </c>
      <c r="R8" s="516">
        <v>1</v>
      </c>
      <c r="S8" s="516">
        <v>1</v>
      </c>
      <c r="T8" s="516">
        <v>0</v>
      </c>
      <c r="U8" s="516">
        <v>1</v>
      </c>
      <c r="V8" s="516">
        <v>2</v>
      </c>
      <c r="W8" s="516">
        <v>2</v>
      </c>
      <c r="X8" s="516">
        <f t="shared" si="0"/>
        <v>18</v>
      </c>
      <c r="Y8" s="517">
        <v>1</v>
      </c>
      <c r="Z8" s="517">
        <v>4</v>
      </c>
      <c r="AA8" s="516" t="s">
        <v>171</v>
      </c>
      <c r="AB8" s="516" t="s">
        <v>178</v>
      </c>
      <c r="AC8" s="516">
        <v>5</v>
      </c>
      <c r="AD8" s="499" t="s">
        <v>62</v>
      </c>
      <c r="AE8" s="94"/>
      <c r="AF8" s="550">
        <v>5</v>
      </c>
      <c r="AG8" s="550">
        <v>60008</v>
      </c>
      <c r="AH8" s="559">
        <v>0</v>
      </c>
      <c r="AI8" s="528">
        <v>0</v>
      </c>
      <c r="AJ8" s="528">
        <v>0</v>
      </c>
      <c r="AK8" s="528">
        <v>0</v>
      </c>
      <c r="AL8" s="528">
        <v>1</v>
      </c>
      <c r="AM8" s="528">
        <v>1</v>
      </c>
      <c r="AN8" s="528">
        <v>0</v>
      </c>
      <c r="AO8" s="528">
        <v>1</v>
      </c>
      <c r="AP8" s="528">
        <v>0</v>
      </c>
      <c r="AQ8" s="528">
        <v>0</v>
      </c>
      <c r="AR8" s="528">
        <v>0</v>
      </c>
      <c r="AS8" s="528">
        <v>1</v>
      </c>
      <c r="AT8" s="561">
        <v>0</v>
      </c>
      <c r="AU8" s="559">
        <f t="shared" si="1"/>
        <v>4</v>
      </c>
      <c r="AV8" s="529">
        <v>1</v>
      </c>
      <c r="AW8" s="529">
        <v>2</v>
      </c>
      <c r="AX8" s="528" t="s">
        <v>171</v>
      </c>
      <c r="AY8" s="528" t="s">
        <v>179</v>
      </c>
      <c r="AZ8" s="561">
        <v>3</v>
      </c>
      <c r="BA8" s="541" t="s">
        <v>61</v>
      </c>
      <c r="BC8" s="136">
        <v>5</v>
      </c>
      <c r="BD8" s="96">
        <v>60002</v>
      </c>
      <c r="BE8" s="97">
        <v>2</v>
      </c>
      <c r="BF8" s="97">
        <v>3</v>
      </c>
      <c r="BG8" s="97">
        <v>2</v>
      </c>
      <c r="BH8" s="97">
        <v>3</v>
      </c>
      <c r="BI8" s="97">
        <v>3</v>
      </c>
      <c r="BJ8" s="97">
        <v>0</v>
      </c>
      <c r="BK8" s="97">
        <v>0</v>
      </c>
      <c r="BL8" s="97">
        <v>1</v>
      </c>
      <c r="BM8" s="97">
        <v>1</v>
      </c>
      <c r="BN8" s="97">
        <v>1</v>
      </c>
      <c r="BO8" s="97">
        <v>2</v>
      </c>
      <c r="BP8" s="97">
        <v>1</v>
      </c>
      <c r="BQ8" s="97">
        <v>0</v>
      </c>
      <c r="BR8" s="97">
        <v>0</v>
      </c>
      <c r="BS8" s="97">
        <v>0</v>
      </c>
      <c r="BT8" s="97">
        <v>0</v>
      </c>
      <c r="BU8" s="97">
        <v>0</v>
      </c>
      <c r="BV8" s="97">
        <v>1</v>
      </c>
      <c r="BW8" s="97">
        <v>0</v>
      </c>
      <c r="BX8" s="97">
        <v>1</v>
      </c>
      <c r="BY8" s="97">
        <v>2</v>
      </c>
      <c r="BZ8" s="97">
        <v>0</v>
      </c>
      <c r="CA8" s="97">
        <v>0</v>
      </c>
      <c r="CB8" s="97">
        <v>2</v>
      </c>
      <c r="CC8" s="97">
        <v>1</v>
      </c>
      <c r="CD8" s="97">
        <f t="shared" si="2"/>
        <v>26</v>
      </c>
      <c r="CE8" s="99">
        <v>1</v>
      </c>
      <c r="CF8" s="283">
        <v>3</v>
      </c>
      <c r="CG8" s="97" t="s">
        <v>171</v>
      </c>
      <c r="CH8" s="97" t="s">
        <v>178</v>
      </c>
      <c r="CI8" s="97">
        <v>4</v>
      </c>
      <c r="CJ8" s="14" t="s">
        <v>54</v>
      </c>
      <c r="CL8" s="136">
        <v>5</v>
      </c>
      <c r="CM8" s="585">
        <v>60003</v>
      </c>
      <c r="CN8" s="156">
        <v>0</v>
      </c>
      <c r="CO8" s="97">
        <v>0</v>
      </c>
      <c r="CP8" s="97">
        <v>0</v>
      </c>
      <c r="CQ8" s="97">
        <v>2</v>
      </c>
      <c r="CR8" s="97">
        <v>1</v>
      </c>
      <c r="CS8" s="97">
        <v>1</v>
      </c>
      <c r="CT8" s="97">
        <v>0</v>
      </c>
      <c r="CU8" s="97">
        <v>0</v>
      </c>
      <c r="CV8" s="97">
        <v>0</v>
      </c>
      <c r="CW8" s="97">
        <v>0</v>
      </c>
      <c r="CX8" s="97">
        <v>0</v>
      </c>
      <c r="CY8" s="97">
        <v>0</v>
      </c>
      <c r="CZ8" s="97">
        <v>1</v>
      </c>
      <c r="DA8" s="97">
        <v>1</v>
      </c>
      <c r="DB8" s="97">
        <v>0</v>
      </c>
      <c r="DC8" s="97">
        <v>2</v>
      </c>
      <c r="DD8" s="174">
        <v>1</v>
      </c>
      <c r="DE8" s="156">
        <f t="shared" si="3"/>
        <v>9</v>
      </c>
      <c r="DF8" s="99">
        <v>2</v>
      </c>
      <c r="DG8" s="283">
        <v>3</v>
      </c>
      <c r="DH8" s="97" t="s">
        <v>171</v>
      </c>
      <c r="DI8" s="97" t="s">
        <v>178</v>
      </c>
      <c r="DJ8" s="97">
        <v>4</v>
      </c>
      <c r="DK8" s="14" t="s">
        <v>55</v>
      </c>
    </row>
    <row r="9" spans="1:128" x14ac:dyDescent="0.25">
      <c r="A9" s="132">
        <v>6</v>
      </c>
      <c r="B9" s="504">
        <v>60012</v>
      </c>
      <c r="C9" s="502">
        <v>1</v>
      </c>
      <c r="D9" s="523">
        <v>0</v>
      </c>
      <c r="E9" s="502">
        <v>1</v>
      </c>
      <c r="F9" s="502">
        <v>0</v>
      </c>
      <c r="G9" s="502">
        <v>1</v>
      </c>
      <c r="H9" s="502">
        <v>1</v>
      </c>
      <c r="I9" s="502">
        <v>0</v>
      </c>
      <c r="J9" s="502">
        <v>0</v>
      </c>
      <c r="K9" s="502">
        <v>0</v>
      </c>
      <c r="L9" s="502">
        <v>0</v>
      </c>
      <c r="M9" s="502">
        <v>2</v>
      </c>
      <c r="N9" s="502">
        <v>1</v>
      </c>
      <c r="O9" s="523">
        <v>0</v>
      </c>
      <c r="P9" s="502">
        <v>0</v>
      </c>
      <c r="Q9" s="502">
        <v>2</v>
      </c>
      <c r="R9" s="502">
        <v>1</v>
      </c>
      <c r="S9" s="502">
        <v>1</v>
      </c>
      <c r="T9" s="502">
        <v>1</v>
      </c>
      <c r="U9" s="502">
        <v>2</v>
      </c>
      <c r="V9" s="502">
        <v>2</v>
      </c>
      <c r="W9" s="502">
        <v>2</v>
      </c>
      <c r="X9" s="502">
        <f t="shared" si="0"/>
        <v>18</v>
      </c>
      <c r="Y9" s="503">
        <v>2</v>
      </c>
      <c r="Z9" s="503">
        <v>4</v>
      </c>
      <c r="AA9" s="502" t="s">
        <v>171</v>
      </c>
      <c r="AB9" s="502" t="s">
        <v>178</v>
      </c>
      <c r="AC9" s="502">
        <v>4</v>
      </c>
      <c r="AD9" s="500" t="s">
        <v>65</v>
      </c>
      <c r="AE9" s="94"/>
      <c r="AF9" s="550">
        <v>6</v>
      </c>
      <c r="AG9" s="550">
        <v>60011</v>
      </c>
      <c r="AH9" s="559">
        <v>0</v>
      </c>
      <c r="AI9" s="528">
        <v>0</v>
      </c>
      <c r="AJ9" s="530"/>
      <c r="AK9" s="528">
        <v>0</v>
      </c>
      <c r="AL9" s="530"/>
      <c r="AM9" s="528">
        <v>1</v>
      </c>
      <c r="AN9" s="528">
        <v>1</v>
      </c>
      <c r="AO9" s="528">
        <v>1</v>
      </c>
      <c r="AP9" s="528">
        <v>0</v>
      </c>
      <c r="AQ9" s="528">
        <v>0</v>
      </c>
      <c r="AR9" s="528">
        <v>0</v>
      </c>
      <c r="AS9" s="528">
        <v>1</v>
      </c>
      <c r="AT9" s="560"/>
      <c r="AU9" s="559">
        <f t="shared" si="1"/>
        <v>4</v>
      </c>
      <c r="AV9" s="529">
        <v>2</v>
      </c>
      <c r="AW9" s="529">
        <v>2</v>
      </c>
      <c r="AX9" s="528" t="s">
        <v>171</v>
      </c>
      <c r="AY9" s="528" t="s">
        <v>179</v>
      </c>
      <c r="AZ9" s="561">
        <v>4</v>
      </c>
      <c r="BA9" s="541" t="s">
        <v>64</v>
      </c>
      <c r="BC9" s="136">
        <v>6</v>
      </c>
      <c r="BD9" s="96">
        <v>60004</v>
      </c>
      <c r="BE9" s="97">
        <v>3</v>
      </c>
      <c r="BF9" s="97">
        <v>3</v>
      </c>
      <c r="BG9" s="97">
        <v>2</v>
      </c>
      <c r="BH9" s="97">
        <v>3</v>
      </c>
      <c r="BI9" s="97">
        <v>3</v>
      </c>
      <c r="BJ9" s="97">
        <v>0</v>
      </c>
      <c r="BK9" s="97">
        <v>0</v>
      </c>
      <c r="BL9" s="97">
        <v>1</v>
      </c>
      <c r="BM9" s="97">
        <v>0</v>
      </c>
      <c r="BN9" s="97">
        <v>2</v>
      </c>
      <c r="BO9" s="97">
        <v>1</v>
      </c>
      <c r="BP9" s="97">
        <v>1</v>
      </c>
      <c r="BQ9" s="97">
        <v>1</v>
      </c>
      <c r="BR9" s="97">
        <v>1</v>
      </c>
      <c r="BS9" s="97">
        <v>2</v>
      </c>
      <c r="BT9" s="97">
        <v>0</v>
      </c>
      <c r="BU9" s="97">
        <v>0</v>
      </c>
      <c r="BV9" s="97">
        <v>2</v>
      </c>
      <c r="BW9" s="97">
        <v>0</v>
      </c>
      <c r="BX9" s="97">
        <v>0</v>
      </c>
      <c r="BY9" s="97">
        <v>2</v>
      </c>
      <c r="BZ9" s="97">
        <v>0</v>
      </c>
      <c r="CA9" s="97">
        <v>0</v>
      </c>
      <c r="CB9" s="97">
        <v>0</v>
      </c>
      <c r="CC9" s="97">
        <v>0</v>
      </c>
      <c r="CD9" s="97">
        <f t="shared" si="2"/>
        <v>27</v>
      </c>
      <c r="CE9" s="99">
        <v>2</v>
      </c>
      <c r="CF9" s="283">
        <v>3</v>
      </c>
      <c r="CG9" s="97" t="s">
        <v>171</v>
      </c>
      <c r="CH9" s="97" t="s">
        <v>178</v>
      </c>
      <c r="CI9" s="97">
        <v>4</v>
      </c>
      <c r="CJ9" s="14" t="s">
        <v>56</v>
      </c>
      <c r="CL9" s="136">
        <v>6</v>
      </c>
      <c r="CM9" s="585">
        <v>60011</v>
      </c>
      <c r="CN9" s="156">
        <v>0</v>
      </c>
      <c r="CO9" s="97">
        <v>3</v>
      </c>
      <c r="CP9" s="97">
        <v>0</v>
      </c>
      <c r="CQ9" s="97">
        <v>1</v>
      </c>
      <c r="CR9" s="97">
        <v>1</v>
      </c>
      <c r="CS9" s="97">
        <v>1</v>
      </c>
      <c r="CT9" s="97">
        <v>1</v>
      </c>
      <c r="CU9" s="97">
        <v>1</v>
      </c>
      <c r="CV9" s="97">
        <v>0</v>
      </c>
      <c r="CW9" s="97">
        <v>1</v>
      </c>
      <c r="CX9" s="97">
        <v>0</v>
      </c>
      <c r="CY9" s="97">
        <v>0</v>
      </c>
      <c r="CZ9" s="97">
        <v>1</v>
      </c>
      <c r="DA9" s="97">
        <v>0</v>
      </c>
      <c r="DB9" s="97">
        <v>0</v>
      </c>
      <c r="DC9" s="97">
        <v>0</v>
      </c>
      <c r="DD9" s="174">
        <v>0</v>
      </c>
      <c r="DE9" s="156">
        <f t="shared" si="3"/>
        <v>10</v>
      </c>
      <c r="DF9" s="99">
        <v>1</v>
      </c>
      <c r="DG9" s="283">
        <v>3</v>
      </c>
      <c r="DH9" s="97" t="s">
        <v>171</v>
      </c>
      <c r="DI9" s="97" t="s">
        <v>179</v>
      </c>
      <c r="DJ9" s="97">
        <v>5</v>
      </c>
      <c r="DK9" s="14" t="s">
        <v>64</v>
      </c>
    </row>
    <row r="10" spans="1:128" ht="15.75" thickBot="1" x14ac:dyDescent="0.3">
      <c r="A10" s="136">
        <v>7</v>
      </c>
      <c r="B10" s="504">
        <v>60013</v>
      </c>
      <c r="C10" s="502">
        <v>0</v>
      </c>
      <c r="D10" s="502">
        <v>0</v>
      </c>
      <c r="E10" s="502">
        <v>0</v>
      </c>
      <c r="F10" s="502">
        <v>1</v>
      </c>
      <c r="G10" s="502">
        <v>1</v>
      </c>
      <c r="H10" s="502">
        <v>0</v>
      </c>
      <c r="I10" s="502">
        <v>0</v>
      </c>
      <c r="J10" s="502">
        <v>0</v>
      </c>
      <c r="K10" s="502">
        <v>1</v>
      </c>
      <c r="L10" s="502">
        <v>0</v>
      </c>
      <c r="M10" s="502">
        <v>2</v>
      </c>
      <c r="N10" s="502">
        <v>1</v>
      </c>
      <c r="O10" s="502">
        <v>1</v>
      </c>
      <c r="P10" s="502">
        <v>0</v>
      </c>
      <c r="Q10" s="502">
        <v>2</v>
      </c>
      <c r="R10" s="502">
        <v>1</v>
      </c>
      <c r="S10" s="502">
        <v>1</v>
      </c>
      <c r="T10" s="502">
        <v>1</v>
      </c>
      <c r="U10" s="502">
        <v>2</v>
      </c>
      <c r="V10" s="502">
        <v>2</v>
      </c>
      <c r="W10" s="502">
        <v>2</v>
      </c>
      <c r="X10" s="502">
        <f t="shared" si="0"/>
        <v>18</v>
      </c>
      <c r="Y10" s="503">
        <v>2</v>
      </c>
      <c r="Z10" s="503">
        <v>4</v>
      </c>
      <c r="AA10" s="502" t="s">
        <v>171</v>
      </c>
      <c r="AB10" s="502" t="s">
        <v>178</v>
      </c>
      <c r="AC10" s="502">
        <v>5</v>
      </c>
      <c r="AD10" s="500" t="s">
        <v>50</v>
      </c>
      <c r="AE10" s="94"/>
      <c r="AF10" s="551">
        <v>7</v>
      </c>
      <c r="AG10" s="551">
        <v>60014</v>
      </c>
      <c r="AH10" s="562">
        <v>0</v>
      </c>
      <c r="AI10" s="536">
        <v>1</v>
      </c>
      <c r="AJ10" s="537"/>
      <c r="AK10" s="536">
        <v>0</v>
      </c>
      <c r="AL10" s="536">
        <v>1</v>
      </c>
      <c r="AM10" s="536">
        <v>1</v>
      </c>
      <c r="AN10" s="537"/>
      <c r="AO10" s="536">
        <v>1</v>
      </c>
      <c r="AP10" s="536">
        <v>1</v>
      </c>
      <c r="AQ10" s="536">
        <v>0</v>
      </c>
      <c r="AR10" s="537"/>
      <c r="AS10" s="536">
        <v>0</v>
      </c>
      <c r="AT10" s="563">
        <v>0</v>
      </c>
      <c r="AU10" s="562">
        <f t="shared" si="1"/>
        <v>5</v>
      </c>
      <c r="AV10" s="538">
        <v>2</v>
      </c>
      <c r="AW10" s="538">
        <v>2</v>
      </c>
      <c r="AX10" s="536" t="s">
        <v>171</v>
      </c>
      <c r="AY10" s="536" t="s">
        <v>178</v>
      </c>
      <c r="AZ10" s="563">
        <v>4</v>
      </c>
      <c r="BA10" s="542" t="s">
        <v>51</v>
      </c>
      <c r="BC10" s="136">
        <v>7</v>
      </c>
      <c r="BD10" s="96">
        <v>60011</v>
      </c>
      <c r="BE10" s="97">
        <v>4</v>
      </c>
      <c r="BF10" s="97">
        <v>3</v>
      </c>
      <c r="BG10" s="97">
        <v>2</v>
      </c>
      <c r="BH10" s="97">
        <v>3</v>
      </c>
      <c r="BI10" s="97">
        <v>3</v>
      </c>
      <c r="BJ10" s="97">
        <v>0</v>
      </c>
      <c r="BK10" s="97">
        <v>0</v>
      </c>
      <c r="BL10" s="97">
        <v>1</v>
      </c>
      <c r="BM10" s="97">
        <v>1</v>
      </c>
      <c r="BN10" s="97">
        <v>2</v>
      </c>
      <c r="BO10" s="97">
        <v>3</v>
      </c>
      <c r="BP10" s="97">
        <v>1</v>
      </c>
      <c r="BQ10" s="97">
        <v>1</v>
      </c>
      <c r="BR10" s="97">
        <v>0</v>
      </c>
      <c r="BS10" s="97">
        <v>0</v>
      </c>
      <c r="BT10" s="97">
        <v>0</v>
      </c>
      <c r="BU10" s="97">
        <v>0</v>
      </c>
      <c r="BV10" s="97">
        <v>1</v>
      </c>
      <c r="BW10" s="97">
        <v>0</v>
      </c>
      <c r="BX10" s="97">
        <v>0</v>
      </c>
      <c r="BY10" s="97">
        <v>0</v>
      </c>
      <c r="BZ10" s="97">
        <v>0</v>
      </c>
      <c r="CA10" s="97">
        <v>0</v>
      </c>
      <c r="CB10" s="97">
        <v>1</v>
      </c>
      <c r="CC10" s="97">
        <v>2</v>
      </c>
      <c r="CD10" s="97">
        <f t="shared" si="2"/>
        <v>28</v>
      </c>
      <c r="CE10" s="99">
        <v>1</v>
      </c>
      <c r="CF10" s="283">
        <v>3</v>
      </c>
      <c r="CG10" s="97" t="s">
        <v>171</v>
      </c>
      <c r="CH10" s="97" t="s">
        <v>179</v>
      </c>
      <c r="CI10" s="97">
        <v>4</v>
      </c>
      <c r="CJ10" s="14" t="s">
        <v>64</v>
      </c>
      <c r="CL10" s="136">
        <v>7</v>
      </c>
      <c r="CM10" s="585">
        <v>60002</v>
      </c>
      <c r="CN10" s="156">
        <v>0</v>
      </c>
      <c r="CO10" s="97">
        <v>1</v>
      </c>
      <c r="CP10" s="97">
        <v>0</v>
      </c>
      <c r="CQ10" s="97">
        <v>2</v>
      </c>
      <c r="CR10" s="97">
        <v>0</v>
      </c>
      <c r="CS10" s="97">
        <v>1</v>
      </c>
      <c r="CT10" s="97">
        <v>0</v>
      </c>
      <c r="CU10" s="97">
        <v>0</v>
      </c>
      <c r="CV10" s="97">
        <v>0</v>
      </c>
      <c r="CW10" s="97">
        <v>0</v>
      </c>
      <c r="CX10" s="97">
        <v>0</v>
      </c>
      <c r="CY10" s="97">
        <v>0</v>
      </c>
      <c r="CZ10" s="97">
        <v>2</v>
      </c>
      <c r="DA10" s="97">
        <v>1</v>
      </c>
      <c r="DB10" s="97">
        <v>0</v>
      </c>
      <c r="DC10" s="97">
        <v>2</v>
      </c>
      <c r="DD10" s="174">
        <v>1</v>
      </c>
      <c r="DE10" s="156">
        <f t="shared" si="3"/>
        <v>10</v>
      </c>
      <c r="DF10" s="99">
        <v>2</v>
      </c>
      <c r="DG10" s="283">
        <v>3</v>
      </c>
      <c r="DH10" s="97" t="s">
        <v>171</v>
      </c>
      <c r="DI10" s="97" t="s">
        <v>178</v>
      </c>
      <c r="DJ10" s="97">
        <v>5</v>
      </c>
      <c r="DK10" s="14" t="s">
        <v>54</v>
      </c>
    </row>
    <row r="11" spans="1:128" x14ac:dyDescent="0.25">
      <c r="A11" s="136">
        <v>8</v>
      </c>
      <c r="B11" s="504">
        <v>60011</v>
      </c>
      <c r="C11" s="502">
        <v>1</v>
      </c>
      <c r="D11" s="502">
        <v>0</v>
      </c>
      <c r="E11" s="502">
        <v>1</v>
      </c>
      <c r="F11" s="502">
        <v>0</v>
      </c>
      <c r="G11" s="502">
        <v>1</v>
      </c>
      <c r="H11" s="502">
        <v>0</v>
      </c>
      <c r="I11" s="502">
        <v>1</v>
      </c>
      <c r="J11" s="502">
        <v>1</v>
      </c>
      <c r="K11" s="502">
        <v>0</v>
      </c>
      <c r="L11" s="502">
        <v>2</v>
      </c>
      <c r="M11" s="502">
        <v>1</v>
      </c>
      <c r="N11" s="502">
        <v>1</v>
      </c>
      <c r="O11" s="502">
        <v>0</v>
      </c>
      <c r="P11" s="502">
        <v>0</v>
      </c>
      <c r="Q11" s="502">
        <v>1</v>
      </c>
      <c r="R11" s="502">
        <v>1</v>
      </c>
      <c r="S11" s="502">
        <v>1</v>
      </c>
      <c r="T11" s="502">
        <v>1</v>
      </c>
      <c r="U11" s="502">
        <v>2</v>
      </c>
      <c r="V11" s="502">
        <v>2</v>
      </c>
      <c r="W11" s="502">
        <v>2</v>
      </c>
      <c r="X11" s="502">
        <f t="shared" si="0"/>
        <v>19</v>
      </c>
      <c r="Y11" s="503">
        <v>2</v>
      </c>
      <c r="Z11" s="503">
        <v>4</v>
      </c>
      <c r="AA11" s="502" t="s">
        <v>171</v>
      </c>
      <c r="AB11" s="502" t="s">
        <v>179</v>
      </c>
      <c r="AC11" s="502">
        <v>4</v>
      </c>
      <c r="AD11" s="500" t="s">
        <v>64</v>
      </c>
      <c r="AE11" s="94"/>
      <c r="AF11" s="549">
        <v>8</v>
      </c>
      <c r="AG11" s="549">
        <v>60006</v>
      </c>
      <c r="AH11" s="557">
        <v>1</v>
      </c>
      <c r="AI11" s="534">
        <v>1</v>
      </c>
      <c r="AJ11" s="534">
        <v>1</v>
      </c>
      <c r="AK11" s="534">
        <v>1</v>
      </c>
      <c r="AL11" s="534">
        <v>0</v>
      </c>
      <c r="AM11" s="534">
        <v>0</v>
      </c>
      <c r="AN11" s="534">
        <v>1</v>
      </c>
      <c r="AO11" s="534">
        <v>1</v>
      </c>
      <c r="AP11" s="534">
        <v>0</v>
      </c>
      <c r="AQ11" s="534">
        <v>0</v>
      </c>
      <c r="AR11" s="534">
        <v>0</v>
      </c>
      <c r="AS11" s="534">
        <v>0</v>
      </c>
      <c r="AT11" s="558">
        <v>0</v>
      </c>
      <c r="AU11" s="557">
        <f t="shared" si="1"/>
        <v>6</v>
      </c>
      <c r="AV11" s="535">
        <v>1</v>
      </c>
      <c r="AW11" s="535">
        <v>3</v>
      </c>
      <c r="AX11" s="534" t="s">
        <v>171</v>
      </c>
      <c r="AY11" s="534" t="s">
        <v>178</v>
      </c>
      <c r="AZ11" s="558">
        <v>4</v>
      </c>
      <c r="BA11" s="540" t="s">
        <v>59</v>
      </c>
      <c r="BC11" s="136">
        <v>8</v>
      </c>
      <c r="BD11" s="96">
        <v>60015</v>
      </c>
      <c r="BE11" s="97">
        <v>4</v>
      </c>
      <c r="BF11" s="97">
        <v>3</v>
      </c>
      <c r="BG11" s="97">
        <v>2</v>
      </c>
      <c r="BH11" s="97">
        <v>3</v>
      </c>
      <c r="BI11" s="97">
        <v>3</v>
      </c>
      <c r="BJ11" s="97">
        <v>0</v>
      </c>
      <c r="BK11" s="97">
        <v>1</v>
      </c>
      <c r="BL11" s="97">
        <v>1</v>
      </c>
      <c r="BM11" s="97">
        <v>1</v>
      </c>
      <c r="BN11" s="97">
        <v>0</v>
      </c>
      <c r="BO11" s="97">
        <v>2</v>
      </c>
      <c r="BP11" s="97">
        <v>1</v>
      </c>
      <c r="BQ11" s="97">
        <v>1</v>
      </c>
      <c r="BR11" s="97">
        <v>1</v>
      </c>
      <c r="BS11" s="97">
        <v>0</v>
      </c>
      <c r="BT11" s="97">
        <v>0</v>
      </c>
      <c r="BU11" s="97">
        <v>0</v>
      </c>
      <c r="BV11" s="97">
        <v>1</v>
      </c>
      <c r="BW11" s="97">
        <v>0</v>
      </c>
      <c r="BX11" s="97">
        <v>0</v>
      </c>
      <c r="BY11" s="97">
        <v>2</v>
      </c>
      <c r="BZ11" s="97">
        <v>0</v>
      </c>
      <c r="CA11" s="97">
        <v>1</v>
      </c>
      <c r="CB11" s="97">
        <v>1</v>
      </c>
      <c r="CC11" s="97">
        <v>1</v>
      </c>
      <c r="CD11" s="97">
        <f t="shared" si="2"/>
        <v>29</v>
      </c>
      <c r="CE11" s="99">
        <v>1</v>
      </c>
      <c r="CF11" s="283">
        <v>3</v>
      </c>
      <c r="CG11" s="97" t="s">
        <v>171</v>
      </c>
      <c r="CH11" s="97" t="s">
        <v>179</v>
      </c>
      <c r="CI11" s="97">
        <v>4</v>
      </c>
      <c r="CJ11" s="14" t="s">
        <v>67</v>
      </c>
      <c r="CL11" s="136">
        <v>8</v>
      </c>
      <c r="CM11" s="585">
        <v>60004</v>
      </c>
      <c r="CN11" s="156">
        <v>0</v>
      </c>
      <c r="CO11" s="97">
        <v>2</v>
      </c>
      <c r="CP11" s="97">
        <v>1</v>
      </c>
      <c r="CQ11" s="97">
        <v>1</v>
      </c>
      <c r="CR11" s="97">
        <v>0</v>
      </c>
      <c r="CS11" s="97">
        <v>1</v>
      </c>
      <c r="CT11" s="97">
        <v>1</v>
      </c>
      <c r="CU11" s="97">
        <v>0</v>
      </c>
      <c r="CV11" s="97">
        <v>1</v>
      </c>
      <c r="CW11" s="97">
        <v>1</v>
      </c>
      <c r="CX11" s="97">
        <v>1</v>
      </c>
      <c r="CY11" s="97">
        <v>0</v>
      </c>
      <c r="CZ11" s="97">
        <v>0</v>
      </c>
      <c r="DA11" s="97">
        <v>0</v>
      </c>
      <c r="DB11" s="97">
        <v>0</v>
      </c>
      <c r="DC11" s="97">
        <v>2</v>
      </c>
      <c r="DD11" s="174">
        <v>0</v>
      </c>
      <c r="DE11" s="156">
        <f t="shared" si="3"/>
        <v>11</v>
      </c>
      <c r="DF11" s="99">
        <v>1</v>
      </c>
      <c r="DG11" s="283">
        <v>3</v>
      </c>
      <c r="DH11" s="97" t="s">
        <v>171</v>
      </c>
      <c r="DI11" s="97" t="s">
        <v>178</v>
      </c>
      <c r="DJ11" s="97">
        <v>4</v>
      </c>
      <c r="DK11" s="14" t="s">
        <v>56</v>
      </c>
    </row>
    <row r="12" spans="1:128" ht="15.75" thickBot="1" x14ac:dyDescent="0.3">
      <c r="A12" s="136">
        <v>9</v>
      </c>
      <c r="B12" s="504">
        <v>60010</v>
      </c>
      <c r="C12" s="502">
        <v>1</v>
      </c>
      <c r="D12" s="502">
        <v>0</v>
      </c>
      <c r="E12" s="502">
        <v>1</v>
      </c>
      <c r="F12" s="502">
        <v>1</v>
      </c>
      <c r="G12" s="502">
        <v>1</v>
      </c>
      <c r="H12" s="502">
        <v>0</v>
      </c>
      <c r="I12" s="502">
        <v>1</v>
      </c>
      <c r="J12" s="502">
        <v>1</v>
      </c>
      <c r="K12" s="502">
        <v>0</v>
      </c>
      <c r="L12" s="502">
        <v>0</v>
      </c>
      <c r="M12" s="502">
        <v>2</v>
      </c>
      <c r="N12" s="502">
        <v>1</v>
      </c>
      <c r="O12" s="502">
        <v>0</v>
      </c>
      <c r="P12" s="502">
        <v>0</v>
      </c>
      <c r="Q12" s="502">
        <v>2</v>
      </c>
      <c r="R12" s="502">
        <v>1</v>
      </c>
      <c r="S12" s="502">
        <v>1</v>
      </c>
      <c r="T12" s="502">
        <v>1</v>
      </c>
      <c r="U12" s="502">
        <v>2</v>
      </c>
      <c r="V12" s="502">
        <v>2</v>
      </c>
      <c r="W12" s="502">
        <v>2</v>
      </c>
      <c r="X12" s="502">
        <f t="shared" si="0"/>
        <v>20</v>
      </c>
      <c r="Y12" s="503">
        <v>2</v>
      </c>
      <c r="Z12" s="503">
        <v>4</v>
      </c>
      <c r="AA12" s="502" t="s">
        <v>171</v>
      </c>
      <c r="AB12" s="502" t="s">
        <v>179</v>
      </c>
      <c r="AC12" s="502">
        <v>5</v>
      </c>
      <c r="AD12" s="500" t="s">
        <v>63</v>
      </c>
      <c r="AE12" s="94"/>
      <c r="AF12" s="550">
        <v>9</v>
      </c>
      <c r="AG12" s="550">
        <v>60004</v>
      </c>
      <c r="AH12" s="559">
        <v>1</v>
      </c>
      <c r="AI12" s="528">
        <v>1</v>
      </c>
      <c r="AJ12" s="528">
        <v>1</v>
      </c>
      <c r="AK12" s="528">
        <v>0</v>
      </c>
      <c r="AL12" s="528">
        <v>1</v>
      </c>
      <c r="AM12" s="528">
        <v>1</v>
      </c>
      <c r="AN12" s="528">
        <v>0</v>
      </c>
      <c r="AO12" s="528">
        <v>1</v>
      </c>
      <c r="AP12" s="528">
        <v>1</v>
      </c>
      <c r="AQ12" s="528">
        <v>0</v>
      </c>
      <c r="AR12" s="528">
        <v>0</v>
      </c>
      <c r="AS12" s="528">
        <v>1</v>
      </c>
      <c r="AT12" s="561">
        <v>0</v>
      </c>
      <c r="AU12" s="559">
        <f t="shared" si="1"/>
        <v>8</v>
      </c>
      <c r="AV12" s="529">
        <v>1</v>
      </c>
      <c r="AW12" s="529">
        <v>3</v>
      </c>
      <c r="AX12" s="528" t="s">
        <v>171</v>
      </c>
      <c r="AY12" s="528" t="s">
        <v>178</v>
      </c>
      <c r="AZ12" s="561">
        <v>4</v>
      </c>
      <c r="BA12" s="541" t="s">
        <v>56</v>
      </c>
      <c r="BC12" s="137">
        <v>9</v>
      </c>
      <c r="BD12" s="138">
        <v>60006</v>
      </c>
      <c r="BE12" s="139">
        <v>3</v>
      </c>
      <c r="BF12" s="139">
        <v>0</v>
      </c>
      <c r="BG12" s="139">
        <v>2</v>
      </c>
      <c r="BH12" s="139">
        <v>3</v>
      </c>
      <c r="BI12" s="139">
        <v>3</v>
      </c>
      <c r="BJ12" s="139">
        <v>1</v>
      </c>
      <c r="BK12" s="139">
        <v>0</v>
      </c>
      <c r="BL12" s="139">
        <v>1</v>
      </c>
      <c r="BM12" s="139">
        <v>1</v>
      </c>
      <c r="BN12" s="139">
        <v>2</v>
      </c>
      <c r="BO12" s="139">
        <v>3</v>
      </c>
      <c r="BP12" s="139">
        <v>1</v>
      </c>
      <c r="BQ12" s="139">
        <v>1</v>
      </c>
      <c r="BR12" s="139">
        <v>1</v>
      </c>
      <c r="BS12" s="139">
        <v>0</v>
      </c>
      <c r="BT12" s="139">
        <v>0</v>
      </c>
      <c r="BU12" s="139">
        <v>0</v>
      </c>
      <c r="BV12" s="139">
        <v>2</v>
      </c>
      <c r="BW12" s="139">
        <v>2</v>
      </c>
      <c r="BX12" s="139">
        <v>1</v>
      </c>
      <c r="BY12" s="139">
        <v>2</v>
      </c>
      <c r="BZ12" s="139">
        <v>0</v>
      </c>
      <c r="CA12" s="139">
        <v>1</v>
      </c>
      <c r="CB12" s="139">
        <v>0</v>
      </c>
      <c r="CC12" s="139">
        <v>0</v>
      </c>
      <c r="CD12" s="139">
        <f t="shared" si="2"/>
        <v>30</v>
      </c>
      <c r="CE12" s="141">
        <v>2</v>
      </c>
      <c r="CF12" s="287">
        <v>3</v>
      </c>
      <c r="CG12" s="139" t="s">
        <v>171</v>
      </c>
      <c r="CH12" s="139" t="s">
        <v>178</v>
      </c>
      <c r="CI12" s="139">
        <v>5</v>
      </c>
      <c r="CJ12" s="142" t="s">
        <v>59</v>
      </c>
      <c r="CL12" s="136">
        <v>9</v>
      </c>
      <c r="CM12" s="585">
        <v>60014</v>
      </c>
      <c r="CN12" s="156">
        <v>0</v>
      </c>
      <c r="CO12" s="97">
        <v>1</v>
      </c>
      <c r="CP12" s="97">
        <v>0</v>
      </c>
      <c r="CQ12" s="97">
        <v>2</v>
      </c>
      <c r="CR12" s="97">
        <v>1</v>
      </c>
      <c r="CS12" s="97">
        <v>1</v>
      </c>
      <c r="CT12" s="97">
        <v>1</v>
      </c>
      <c r="CU12" s="97">
        <v>0</v>
      </c>
      <c r="CV12" s="97">
        <v>0</v>
      </c>
      <c r="CW12" s="97">
        <v>0</v>
      </c>
      <c r="CX12" s="97">
        <v>0</v>
      </c>
      <c r="CY12" s="97">
        <v>0</v>
      </c>
      <c r="CZ12" s="97">
        <v>2</v>
      </c>
      <c r="DA12" s="97">
        <v>0</v>
      </c>
      <c r="DB12" s="97">
        <v>1</v>
      </c>
      <c r="DC12" s="97">
        <v>2</v>
      </c>
      <c r="DD12" s="174">
        <v>1</v>
      </c>
      <c r="DE12" s="156">
        <f t="shared" si="3"/>
        <v>12</v>
      </c>
      <c r="DF12" s="99">
        <v>1</v>
      </c>
      <c r="DG12" s="283">
        <v>3</v>
      </c>
      <c r="DH12" s="97" t="s">
        <v>171</v>
      </c>
      <c r="DI12" s="97" t="s">
        <v>178</v>
      </c>
      <c r="DJ12" s="97">
        <v>4</v>
      </c>
      <c r="DK12" s="14" t="s">
        <v>51</v>
      </c>
    </row>
    <row r="13" spans="1:128" ht="15.75" thickBot="1" x14ac:dyDescent="0.3">
      <c r="A13" s="137">
        <v>10</v>
      </c>
      <c r="B13" s="504">
        <v>60001</v>
      </c>
      <c r="C13" s="502">
        <v>1</v>
      </c>
      <c r="D13" s="502">
        <v>1</v>
      </c>
      <c r="E13" s="502">
        <v>1</v>
      </c>
      <c r="F13" s="502">
        <v>1</v>
      </c>
      <c r="G13" s="502">
        <v>0</v>
      </c>
      <c r="H13" s="502">
        <v>1</v>
      </c>
      <c r="I13" s="502">
        <v>1</v>
      </c>
      <c r="J13" s="502">
        <v>1</v>
      </c>
      <c r="K13" s="502">
        <v>1</v>
      </c>
      <c r="L13" s="502">
        <v>1</v>
      </c>
      <c r="M13" s="502">
        <v>2</v>
      </c>
      <c r="N13" s="502">
        <v>1</v>
      </c>
      <c r="O13" s="502">
        <v>0</v>
      </c>
      <c r="P13" s="502">
        <v>0</v>
      </c>
      <c r="Q13" s="502">
        <v>2</v>
      </c>
      <c r="R13" s="502">
        <v>1</v>
      </c>
      <c r="S13" s="502">
        <v>1</v>
      </c>
      <c r="T13" s="502">
        <v>1</v>
      </c>
      <c r="U13" s="502">
        <v>0</v>
      </c>
      <c r="V13" s="502">
        <v>2</v>
      </c>
      <c r="W13" s="502">
        <v>2</v>
      </c>
      <c r="X13" s="502">
        <f t="shared" si="0"/>
        <v>21</v>
      </c>
      <c r="Y13" s="503">
        <v>1</v>
      </c>
      <c r="Z13" s="503">
        <v>4</v>
      </c>
      <c r="AA13" s="502" t="s">
        <v>171</v>
      </c>
      <c r="AB13" s="502" t="s">
        <v>178</v>
      </c>
      <c r="AC13" s="502">
        <v>5</v>
      </c>
      <c r="AD13" s="500" t="s">
        <v>53</v>
      </c>
      <c r="AE13" s="94"/>
      <c r="AF13" s="551">
        <v>10</v>
      </c>
      <c r="AG13" s="551">
        <v>60015</v>
      </c>
      <c r="AH13" s="562">
        <v>1</v>
      </c>
      <c r="AI13" s="536">
        <v>1</v>
      </c>
      <c r="AJ13" s="537"/>
      <c r="AK13" s="536">
        <v>1</v>
      </c>
      <c r="AL13" s="536">
        <v>1</v>
      </c>
      <c r="AM13" s="536">
        <v>1</v>
      </c>
      <c r="AN13" s="536">
        <v>1</v>
      </c>
      <c r="AO13" s="536">
        <v>1</v>
      </c>
      <c r="AP13" s="536">
        <v>0</v>
      </c>
      <c r="AQ13" s="536">
        <v>1</v>
      </c>
      <c r="AR13" s="537"/>
      <c r="AS13" s="536">
        <v>1</v>
      </c>
      <c r="AT13" s="564"/>
      <c r="AU13" s="562">
        <f t="shared" si="1"/>
        <v>9</v>
      </c>
      <c r="AV13" s="538">
        <v>2</v>
      </c>
      <c r="AW13" s="538">
        <v>3</v>
      </c>
      <c r="AX13" s="536" t="s">
        <v>171</v>
      </c>
      <c r="AY13" s="536" t="s">
        <v>179</v>
      </c>
      <c r="AZ13" s="563">
        <v>4</v>
      </c>
      <c r="BA13" s="542" t="s">
        <v>67</v>
      </c>
      <c r="BC13" s="132">
        <v>10</v>
      </c>
      <c r="BD13" s="133">
        <v>60009</v>
      </c>
      <c r="BE13" s="134">
        <v>4</v>
      </c>
      <c r="BF13" s="134">
        <v>3</v>
      </c>
      <c r="BG13" s="134">
        <v>2</v>
      </c>
      <c r="BH13" s="134">
        <v>3</v>
      </c>
      <c r="BI13" s="134">
        <v>3</v>
      </c>
      <c r="BJ13" s="134">
        <v>0</v>
      </c>
      <c r="BK13" s="134">
        <v>3</v>
      </c>
      <c r="BL13" s="134">
        <v>1</v>
      </c>
      <c r="BM13" s="134">
        <v>1</v>
      </c>
      <c r="BN13" s="134">
        <v>2</v>
      </c>
      <c r="BO13" s="134">
        <v>2</v>
      </c>
      <c r="BP13" s="134">
        <v>0</v>
      </c>
      <c r="BQ13" s="134">
        <v>1</v>
      </c>
      <c r="BR13" s="134">
        <v>1</v>
      </c>
      <c r="BS13" s="134">
        <v>2</v>
      </c>
      <c r="BT13" s="134">
        <v>1</v>
      </c>
      <c r="BU13" s="134">
        <v>1</v>
      </c>
      <c r="BV13" s="134">
        <v>0</v>
      </c>
      <c r="BW13" s="134">
        <v>0</v>
      </c>
      <c r="BX13" s="134">
        <v>1</v>
      </c>
      <c r="BY13" s="134">
        <v>2</v>
      </c>
      <c r="BZ13" s="134">
        <v>0</v>
      </c>
      <c r="CA13" s="134">
        <v>0</v>
      </c>
      <c r="CB13" s="134">
        <v>1</v>
      </c>
      <c r="CC13" s="134">
        <v>2</v>
      </c>
      <c r="CD13" s="134">
        <f t="shared" si="2"/>
        <v>36</v>
      </c>
      <c r="CE13" s="135">
        <v>1</v>
      </c>
      <c r="CF13" s="286">
        <v>4</v>
      </c>
      <c r="CG13" s="134" t="s">
        <v>171</v>
      </c>
      <c r="CH13" s="134" t="s">
        <v>178</v>
      </c>
      <c r="CI13" s="134">
        <v>5</v>
      </c>
      <c r="CJ13" s="44" t="s">
        <v>62</v>
      </c>
      <c r="CL13" s="137">
        <v>10</v>
      </c>
      <c r="CM13" s="586">
        <v>60006</v>
      </c>
      <c r="CN13" s="157">
        <v>1</v>
      </c>
      <c r="CO13" s="139">
        <v>3</v>
      </c>
      <c r="CP13" s="139">
        <v>1</v>
      </c>
      <c r="CQ13" s="139">
        <v>1</v>
      </c>
      <c r="CR13" s="139">
        <v>0</v>
      </c>
      <c r="CS13" s="139">
        <v>1</v>
      </c>
      <c r="CT13" s="139">
        <v>1</v>
      </c>
      <c r="CU13" s="139">
        <v>0</v>
      </c>
      <c r="CV13" s="139">
        <v>0</v>
      </c>
      <c r="CW13" s="139">
        <v>1</v>
      </c>
      <c r="CX13" s="139">
        <v>0</v>
      </c>
      <c r="CY13" s="139">
        <v>0</v>
      </c>
      <c r="CZ13" s="139">
        <v>2</v>
      </c>
      <c r="DA13" s="139">
        <v>0</v>
      </c>
      <c r="DB13" s="139">
        <v>1</v>
      </c>
      <c r="DC13" s="139">
        <v>2</v>
      </c>
      <c r="DD13" s="362">
        <v>0</v>
      </c>
      <c r="DE13" s="157">
        <f t="shared" si="3"/>
        <v>14</v>
      </c>
      <c r="DF13" s="141">
        <v>1</v>
      </c>
      <c r="DG13" s="178">
        <v>3</v>
      </c>
      <c r="DH13" s="139" t="s">
        <v>171</v>
      </c>
      <c r="DI13" s="139" t="s">
        <v>178</v>
      </c>
      <c r="DJ13" s="176">
        <v>3</v>
      </c>
      <c r="DK13" s="142" t="s">
        <v>59</v>
      </c>
    </row>
    <row r="14" spans="1:128" ht="15.75" thickBot="1" x14ac:dyDescent="0.3">
      <c r="A14" s="127">
        <v>11</v>
      </c>
      <c r="B14" s="518">
        <v>60007</v>
      </c>
      <c r="C14" s="519">
        <v>1</v>
      </c>
      <c r="D14" s="524">
        <v>0</v>
      </c>
      <c r="E14" s="519">
        <v>1</v>
      </c>
      <c r="F14" s="519">
        <v>1</v>
      </c>
      <c r="G14" s="519">
        <v>1</v>
      </c>
      <c r="H14" s="519">
        <v>0</v>
      </c>
      <c r="I14" s="519">
        <v>0</v>
      </c>
      <c r="J14" s="519">
        <v>1</v>
      </c>
      <c r="K14" s="519">
        <v>0</v>
      </c>
      <c r="L14" s="519">
        <v>2</v>
      </c>
      <c r="M14" s="519">
        <v>2</v>
      </c>
      <c r="N14" s="519">
        <v>1</v>
      </c>
      <c r="O14" s="519">
        <v>1</v>
      </c>
      <c r="P14" s="519">
        <v>1</v>
      </c>
      <c r="Q14" s="519">
        <v>2</v>
      </c>
      <c r="R14" s="519">
        <v>1</v>
      </c>
      <c r="S14" s="519">
        <v>1</v>
      </c>
      <c r="T14" s="519">
        <v>1</v>
      </c>
      <c r="U14" s="519">
        <v>2</v>
      </c>
      <c r="V14" s="519">
        <v>2</v>
      </c>
      <c r="W14" s="519">
        <v>2</v>
      </c>
      <c r="X14" s="519">
        <f t="shared" si="0"/>
        <v>23</v>
      </c>
      <c r="Y14" s="520">
        <v>2</v>
      </c>
      <c r="Z14" s="520">
        <v>4</v>
      </c>
      <c r="AA14" s="519" t="s">
        <v>171</v>
      </c>
      <c r="AB14" s="519" t="s">
        <v>179</v>
      </c>
      <c r="AC14" s="519">
        <v>4</v>
      </c>
      <c r="AD14" s="501" t="s">
        <v>60</v>
      </c>
      <c r="AE14" s="94"/>
      <c r="AF14" s="549">
        <v>11</v>
      </c>
      <c r="AG14" s="549">
        <v>60012</v>
      </c>
      <c r="AH14" s="557">
        <v>1</v>
      </c>
      <c r="AI14" s="534">
        <v>0</v>
      </c>
      <c r="AJ14" s="534">
        <v>1</v>
      </c>
      <c r="AK14" s="534">
        <v>1</v>
      </c>
      <c r="AL14" s="534">
        <v>1</v>
      </c>
      <c r="AM14" s="534">
        <v>0</v>
      </c>
      <c r="AN14" s="534">
        <v>1</v>
      </c>
      <c r="AO14" s="534">
        <v>1</v>
      </c>
      <c r="AP14" s="534">
        <v>0</v>
      </c>
      <c r="AQ14" s="534">
        <v>1</v>
      </c>
      <c r="AR14" s="534">
        <v>2</v>
      </c>
      <c r="AS14" s="534">
        <v>1</v>
      </c>
      <c r="AT14" s="558">
        <v>0</v>
      </c>
      <c r="AU14" s="557">
        <f t="shared" si="1"/>
        <v>10</v>
      </c>
      <c r="AV14" s="535">
        <v>1</v>
      </c>
      <c r="AW14" s="535">
        <v>4</v>
      </c>
      <c r="AX14" s="534" t="s">
        <v>171</v>
      </c>
      <c r="AY14" s="534" t="s">
        <v>178</v>
      </c>
      <c r="AZ14" s="558">
        <v>4</v>
      </c>
      <c r="BA14" s="540" t="s">
        <v>65</v>
      </c>
      <c r="BC14" s="136">
        <v>11</v>
      </c>
      <c r="BD14" s="96">
        <v>60010</v>
      </c>
      <c r="BE14" s="97">
        <v>3</v>
      </c>
      <c r="BF14" s="97">
        <v>3</v>
      </c>
      <c r="BG14" s="97">
        <v>2</v>
      </c>
      <c r="BH14" s="97">
        <v>3</v>
      </c>
      <c r="BI14" s="97">
        <v>3</v>
      </c>
      <c r="BJ14" s="97">
        <v>2</v>
      </c>
      <c r="BK14" s="97">
        <v>1</v>
      </c>
      <c r="BL14" s="97">
        <v>1</v>
      </c>
      <c r="BM14" s="97">
        <v>1</v>
      </c>
      <c r="BN14" s="97">
        <v>2</v>
      </c>
      <c r="BO14" s="97">
        <v>3</v>
      </c>
      <c r="BP14" s="97">
        <v>2</v>
      </c>
      <c r="BQ14" s="97">
        <v>1</v>
      </c>
      <c r="BR14" s="97">
        <v>0</v>
      </c>
      <c r="BS14" s="97">
        <v>2</v>
      </c>
      <c r="BT14" s="97">
        <v>1</v>
      </c>
      <c r="BU14" s="97">
        <v>0</v>
      </c>
      <c r="BV14" s="97">
        <v>1</v>
      </c>
      <c r="BW14" s="97">
        <v>2</v>
      </c>
      <c r="BX14" s="97">
        <v>1</v>
      </c>
      <c r="BY14" s="97">
        <v>2</v>
      </c>
      <c r="BZ14" s="97">
        <v>0</v>
      </c>
      <c r="CA14" s="97">
        <v>0</v>
      </c>
      <c r="CB14" s="97">
        <v>0</v>
      </c>
      <c r="CC14" s="97">
        <v>0</v>
      </c>
      <c r="CD14" s="97">
        <f t="shared" si="2"/>
        <v>36</v>
      </c>
      <c r="CE14" s="99">
        <v>2</v>
      </c>
      <c r="CF14" s="283">
        <v>4</v>
      </c>
      <c r="CG14" s="97" t="s">
        <v>171</v>
      </c>
      <c r="CH14" s="97" t="s">
        <v>179</v>
      </c>
      <c r="CI14" s="97">
        <v>5</v>
      </c>
      <c r="CJ14" s="14" t="s">
        <v>63</v>
      </c>
      <c r="CL14" s="132">
        <v>11</v>
      </c>
      <c r="CM14" s="584">
        <v>60015</v>
      </c>
      <c r="CN14" s="155">
        <v>1</v>
      </c>
      <c r="CO14" s="134">
        <v>3</v>
      </c>
      <c r="CP14" s="134">
        <v>1</v>
      </c>
      <c r="CQ14" s="134">
        <v>2</v>
      </c>
      <c r="CR14" s="134">
        <v>0</v>
      </c>
      <c r="CS14" s="134">
        <v>1</v>
      </c>
      <c r="CT14" s="134">
        <v>1</v>
      </c>
      <c r="CU14" s="134">
        <v>1</v>
      </c>
      <c r="CV14" s="134">
        <v>0</v>
      </c>
      <c r="CW14" s="134">
        <v>1</v>
      </c>
      <c r="CX14" s="134">
        <v>0</v>
      </c>
      <c r="CY14" s="134">
        <v>0</v>
      </c>
      <c r="CZ14" s="134">
        <v>1</v>
      </c>
      <c r="DA14" s="134">
        <v>1</v>
      </c>
      <c r="DB14" s="134">
        <v>1</v>
      </c>
      <c r="DC14" s="134">
        <v>1</v>
      </c>
      <c r="DD14" s="290">
        <v>1</v>
      </c>
      <c r="DE14" s="155">
        <f t="shared" si="3"/>
        <v>16</v>
      </c>
      <c r="DF14" s="135">
        <v>1</v>
      </c>
      <c r="DG14" s="286">
        <v>4</v>
      </c>
      <c r="DH14" s="134" t="s">
        <v>171</v>
      </c>
      <c r="DI14" s="134" t="s">
        <v>179</v>
      </c>
      <c r="DJ14" s="134">
        <v>5</v>
      </c>
      <c r="DK14" s="44" t="s">
        <v>67</v>
      </c>
    </row>
    <row r="15" spans="1:128" ht="15.75" thickBot="1" x14ac:dyDescent="0.3">
      <c r="A15" s="127">
        <v>12</v>
      </c>
      <c r="B15" s="511">
        <v>60002</v>
      </c>
      <c r="C15" s="512">
        <v>0</v>
      </c>
      <c r="D15" s="512">
        <v>1</v>
      </c>
      <c r="E15" s="512">
        <v>0</v>
      </c>
      <c r="F15" s="512">
        <v>1</v>
      </c>
      <c r="G15" s="512">
        <v>0</v>
      </c>
      <c r="H15" s="512">
        <v>1</v>
      </c>
      <c r="I15" s="512">
        <v>1</v>
      </c>
      <c r="J15" s="512">
        <v>1</v>
      </c>
      <c r="K15" s="512">
        <v>1</v>
      </c>
      <c r="L15" s="512">
        <v>2</v>
      </c>
      <c r="M15" s="512">
        <v>2</v>
      </c>
      <c r="N15" s="512">
        <v>1</v>
      </c>
      <c r="O15" s="512">
        <v>1</v>
      </c>
      <c r="P15" s="512">
        <v>1</v>
      </c>
      <c r="Q15" s="512">
        <v>2</v>
      </c>
      <c r="R15" s="512">
        <v>1</v>
      </c>
      <c r="S15" s="512">
        <v>1</v>
      </c>
      <c r="T15" s="512">
        <v>1</v>
      </c>
      <c r="U15" s="512">
        <v>2</v>
      </c>
      <c r="V15" s="512">
        <v>2</v>
      </c>
      <c r="W15" s="512">
        <v>2</v>
      </c>
      <c r="X15" s="512">
        <f t="shared" si="0"/>
        <v>24</v>
      </c>
      <c r="Y15" s="513">
        <v>1</v>
      </c>
      <c r="Z15" s="513">
        <v>5</v>
      </c>
      <c r="AA15" s="512" t="s">
        <v>171</v>
      </c>
      <c r="AB15" s="512" t="s">
        <v>178</v>
      </c>
      <c r="AC15" s="512">
        <v>4</v>
      </c>
      <c r="AD15" s="514" t="s">
        <v>54</v>
      </c>
      <c r="AE15" s="94"/>
      <c r="AF15" s="551">
        <v>12</v>
      </c>
      <c r="AG15" s="551">
        <v>60010</v>
      </c>
      <c r="AH15" s="562">
        <v>0</v>
      </c>
      <c r="AI15" s="536">
        <v>1</v>
      </c>
      <c r="AJ15" s="536">
        <v>1</v>
      </c>
      <c r="AK15" s="536">
        <v>1</v>
      </c>
      <c r="AL15" s="536">
        <v>1</v>
      </c>
      <c r="AM15" s="536">
        <v>1</v>
      </c>
      <c r="AN15" s="536">
        <v>0</v>
      </c>
      <c r="AO15" s="536">
        <v>1</v>
      </c>
      <c r="AP15" s="536">
        <v>1</v>
      </c>
      <c r="AQ15" s="536">
        <v>1</v>
      </c>
      <c r="AR15" s="536">
        <v>2</v>
      </c>
      <c r="AS15" s="536">
        <v>1</v>
      </c>
      <c r="AT15" s="563">
        <v>0</v>
      </c>
      <c r="AU15" s="562">
        <f t="shared" si="1"/>
        <v>11</v>
      </c>
      <c r="AV15" s="538">
        <v>1</v>
      </c>
      <c r="AW15" s="538">
        <v>4</v>
      </c>
      <c r="AX15" s="536" t="s">
        <v>171</v>
      </c>
      <c r="AY15" s="536" t="s">
        <v>179</v>
      </c>
      <c r="AZ15" s="563">
        <v>5</v>
      </c>
      <c r="BA15" s="542" t="s">
        <v>63</v>
      </c>
      <c r="BC15" s="136">
        <v>12</v>
      </c>
      <c r="BD15" s="96">
        <v>60012</v>
      </c>
      <c r="BE15" s="97">
        <v>2</v>
      </c>
      <c r="BF15" s="97">
        <v>3</v>
      </c>
      <c r="BG15" s="97">
        <v>2</v>
      </c>
      <c r="BH15" s="97">
        <v>3</v>
      </c>
      <c r="BI15" s="97">
        <v>3</v>
      </c>
      <c r="BJ15" s="97">
        <v>0</v>
      </c>
      <c r="BK15" s="97">
        <v>0</v>
      </c>
      <c r="BL15" s="97">
        <v>1</v>
      </c>
      <c r="BM15" s="97">
        <v>1</v>
      </c>
      <c r="BN15" s="97">
        <v>2</v>
      </c>
      <c r="BO15" s="97">
        <v>3</v>
      </c>
      <c r="BP15" s="97">
        <v>2</v>
      </c>
      <c r="BQ15" s="97">
        <v>1</v>
      </c>
      <c r="BR15" s="97">
        <v>1</v>
      </c>
      <c r="BS15" s="97">
        <v>2</v>
      </c>
      <c r="BT15" s="97">
        <v>1</v>
      </c>
      <c r="BU15" s="97">
        <v>0</v>
      </c>
      <c r="BV15" s="97">
        <v>3</v>
      </c>
      <c r="BW15" s="97">
        <v>2</v>
      </c>
      <c r="BX15" s="97">
        <v>1</v>
      </c>
      <c r="BY15" s="97">
        <v>2</v>
      </c>
      <c r="BZ15" s="97">
        <v>0</v>
      </c>
      <c r="CA15" s="97">
        <v>1</v>
      </c>
      <c r="CB15" s="97">
        <v>0</v>
      </c>
      <c r="CC15" s="97">
        <v>0</v>
      </c>
      <c r="CD15" s="97">
        <f t="shared" si="2"/>
        <v>36</v>
      </c>
      <c r="CE15" s="99">
        <v>2</v>
      </c>
      <c r="CF15" s="100">
        <v>4</v>
      </c>
      <c r="CG15" s="97" t="s">
        <v>171</v>
      </c>
      <c r="CH15" s="97" t="s">
        <v>178</v>
      </c>
      <c r="CI15" s="101">
        <v>4</v>
      </c>
      <c r="CJ15" s="14" t="s">
        <v>65</v>
      </c>
      <c r="CL15" s="136">
        <v>12</v>
      </c>
      <c r="CM15" s="585">
        <v>60009</v>
      </c>
      <c r="CN15" s="156">
        <v>1</v>
      </c>
      <c r="CO15" s="97">
        <v>3</v>
      </c>
      <c r="CP15" s="97">
        <v>0</v>
      </c>
      <c r="CQ15" s="97">
        <v>1</v>
      </c>
      <c r="CR15" s="97">
        <v>0</v>
      </c>
      <c r="CS15" s="97">
        <v>1</v>
      </c>
      <c r="CT15" s="97">
        <v>1</v>
      </c>
      <c r="CU15" s="97">
        <v>1</v>
      </c>
      <c r="CV15" s="97">
        <v>0</v>
      </c>
      <c r="CW15" s="97">
        <v>1</v>
      </c>
      <c r="CX15" s="97">
        <v>1</v>
      </c>
      <c r="CY15" s="97">
        <v>1</v>
      </c>
      <c r="CZ15" s="97">
        <v>2</v>
      </c>
      <c r="DA15" s="97">
        <v>1</v>
      </c>
      <c r="DB15" s="97">
        <v>0</v>
      </c>
      <c r="DC15" s="97">
        <v>2</v>
      </c>
      <c r="DD15" s="174">
        <v>0</v>
      </c>
      <c r="DE15" s="156">
        <f t="shared" si="3"/>
        <v>16</v>
      </c>
      <c r="DF15" s="99">
        <v>1</v>
      </c>
      <c r="DG15" s="283">
        <v>4</v>
      </c>
      <c r="DH15" s="97" t="s">
        <v>171</v>
      </c>
      <c r="DI15" s="97" t="s">
        <v>178</v>
      </c>
      <c r="DJ15" s="97">
        <v>5</v>
      </c>
      <c r="DK15" s="14" t="s">
        <v>62</v>
      </c>
    </row>
    <row r="16" spans="1:128" x14ac:dyDescent="0.25">
      <c r="A16" s="132">
        <v>13</v>
      </c>
      <c r="B16" s="515">
        <v>60004</v>
      </c>
      <c r="C16" s="516" t="s">
        <v>177</v>
      </c>
      <c r="D16" s="516" t="s">
        <v>177</v>
      </c>
      <c r="E16" s="516" t="s">
        <v>177</v>
      </c>
      <c r="F16" s="516" t="s">
        <v>177</v>
      </c>
      <c r="G16" s="516" t="s">
        <v>177</v>
      </c>
      <c r="H16" s="516" t="s">
        <v>177</v>
      </c>
      <c r="I16" s="516" t="s">
        <v>177</v>
      </c>
      <c r="J16" s="516" t="s">
        <v>177</v>
      </c>
      <c r="K16" s="516" t="s">
        <v>177</v>
      </c>
      <c r="L16" s="516" t="s">
        <v>177</v>
      </c>
      <c r="M16" s="516" t="s">
        <v>177</v>
      </c>
      <c r="N16" s="516" t="s">
        <v>177</v>
      </c>
      <c r="O16" s="516" t="s">
        <v>177</v>
      </c>
      <c r="P16" s="516" t="s">
        <v>177</v>
      </c>
      <c r="Q16" s="516" t="s">
        <v>177</v>
      </c>
      <c r="R16" s="516" t="s">
        <v>177</v>
      </c>
      <c r="S16" s="516" t="s">
        <v>177</v>
      </c>
      <c r="T16" s="516" t="s">
        <v>177</v>
      </c>
      <c r="U16" s="516" t="s">
        <v>177</v>
      </c>
      <c r="V16" s="516" t="s">
        <v>177</v>
      </c>
      <c r="W16" s="516" t="s">
        <v>177</v>
      </c>
      <c r="X16" s="516">
        <f t="shared" si="0"/>
        <v>0</v>
      </c>
      <c r="Y16" s="517" t="s">
        <v>280</v>
      </c>
      <c r="Z16" s="517" t="s">
        <v>177</v>
      </c>
      <c r="AA16" s="516" t="s">
        <v>177</v>
      </c>
      <c r="AB16" s="516" t="s">
        <v>177</v>
      </c>
      <c r="AC16" s="516" t="s">
        <v>177</v>
      </c>
      <c r="AD16" s="499" t="s">
        <v>56</v>
      </c>
      <c r="AE16" s="94"/>
      <c r="AF16" s="549">
        <v>13</v>
      </c>
      <c r="AG16" s="549">
        <v>60013</v>
      </c>
      <c r="AH16" s="557">
        <v>1</v>
      </c>
      <c r="AI16" s="534">
        <v>1</v>
      </c>
      <c r="AJ16" s="534">
        <v>1</v>
      </c>
      <c r="AK16" s="534">
        <v>1</v>
      </c>
      <c r="AL16" s="534">
        <v>1</v>
      </c>
      <c r="AM16" s="534">
        <v>1</v>
      </c>
      <c r="AN16" s="534">
        <v>1</v>
      </c>
      <c r="AO16" s="534">
        <v>1</v>
      </c>
      <c r="AP16" s="534">
        <v>2</v>
      </c>
      <c r="AQ16" s="534">
        <v>1</v>
      </c>
      <c r="AR16" s="534">
        <v>2</v>
      </c>
      <c r="AS16" s="534">
        <v>1</v>
      </c>
      <c r="AT16" s="558">
        <v>0</v>
      </c>
      <c r="AU16" s="557">
        <f t="shared" si="1"/>
        <v>14</v>
      </c>
      <c r="AV16" s="535">
        <v>1</v>
      </c>
      <c r="AW16" s="535">
        <v>5</v>
      </c>
      <c r="AX16" s="534" t="s">
        <v>171</v>
      </c>
      <c r="AY16" s="534" t="s">
        <v>178</v>
      </c>
      <c r="AZ16" s="558">
        <v>5</v>
      </c>
      <c r="BA16" s="540" t="s">
        <v>50</v>
      </c>
      <c r="BC16" s="136">
        <v>13</v>
      </c>
      <c r="BD16" s="96">
        <v>60014</v>
      </c>
      <c r="BE16" s="97">
        <v>4</v>
      </c>
      <c r="BF16" s="97">
        <v>3</v>
      </c>
      <c r="BG16" s="97">
        <v>2</v>
      </c>
      <c r="BH16" s="97">
        <v>3</v>
      </c>
      <c r="BI16" s="97">
        <v>3</v>
      </c>
      <c r="BJ16" s="97">
        <v>0</v>
      </c>
      <c r="BK16" s="97">
        <v>3</v>
      </c>
      <c r="BL16" s="97">
        <v>1</v>
      </c>
      <c r="BM16" s="97">
        <v>1</v>
      </c>
      <c r="BN16" s="97">
        <v>1</v>
      </c>
      <c r="BO16" s="97">
        <v>2</v>
      </c>
      <c r="BP16" s="97">
        <v>1</v>
      </c>
      <c r="BQ16" s="97">
        <v>1</v>
      </c>
      <c r="BR16" s="97">
        <v>0</v>
      </c>
      <c r="BS16" s="97">
        <v>2</v>
      </c>
      <c r="BT16" s="97">
        <v>1</v>
      </c>
      <c r="BU16" s="97">
        <v>0</v>
      </c>
      <c r="BV16" s="97">
        <v>1</v>
      </c>
      <c r="BW16" s="97">
        <v>1</v>
      </c>
      <c r="BX16" s="97">
        <v>1</v>
      </c>
      <c r="BY16" s="97">
        <v>2</v>
      </c>
      <c r="BZ16" s="97">
        <v>0</v>
      </c>
      <c r="CA16" s="97">
        <v>0</v>
      </c>
      <c r="CB16" s="97">
        <v>2</v>
      </c>
      <c r="CC16" s="97">
        <v>2</v>
      </c>
      <c r="CD16" s="97">
        <f t="shared" si="2"/>
        <v>37</v>
      </c>
      <c r="CE16" s="99">
        <v>1</v>
      </c>
      <c r="CF16" s="100">
        <v>4</v>
      </c>
      <c r="CG16" s="97" t="s">
        <v>171</v>
      </c>
      <c r="CH16" s="97" t="s">
        <v>178</v>
      </c>
      <c r="CI16" s="101">
        <v>4</v>
      </c>
      <c r="CJ16" s="14" t="s">
        <v>51</v>
      </c>
      <c r="CL16" s="136">
        <v>13</v>
      </c>
      <c r="CM16" s="585">
        <v>60010</v>
      </c>
      <c r="CN16" s="156">
        <v>1</v>
      </c>
      <c r="CO16" s="97">
        <v>3</v>
      </c>
      <c r="CP16" s="97">
        <v>0</v>
      </c>
      <c r="CQ16" s="97">
        <v>2</v>
      </c>
      <c r="CR16" s="97">
        <v>0</v>
      </c>
      <c r="CS16" s="97">
        <v>1</v>
      </c>
      <c r="CT16" s="97">
        <v>1</v>
      </c>
      <c r="CU16" s="97">
        <v>1</v>
      </c>
      <c r="CV16" s="97">
        <v>0</v>
      </c>
      <c r="CW16" s="97">
        <v>1</v>
      </c>
      <c r="CX16" s="97">
        <v>0</v>
      </c>
      <c r="CY16" s="97">
        <v>0</v>
      </c>
      <c r="CZ16" s="97">
        <v>2</v>
      </c>
      <c r="DA16" s="97">
        <v>0</v>
      </c>
      <c r="DB16" s="97">
        <v>1</v>
      </c>
      <c r="DC16" s="97">
        <v>3</v>
      </c>
      <c r="DD16" s="174">
        <v>1</v>
      </c>
      <c r="DE16" s="156">
        <f t="shared" si="3"/>
        <v>17</v>
      </c>
      <c r="DF16" s="99">
        <v>1</v>
      </c>
      <c r="DG16" s="283">
        <v>4</v>
      </c>
      <c r="DH16" s="97" t="s">
        <v>171</v>
      </c>
      <c r="DI16" s="97" t="s">
        <v>179</v>
      </c>
      <c r="DJ16" s="97">
        <v>5</v>
      </c>
      <c r="DK16" s="14" t="s">
        <v>63</v>
      </c>
    </row>
    <row r="17" spans="1:115" ht="15.75" thickBot="1" x14ac:dyDescent="0.3">
      <c r="A17" s="136">
        <v>14</v>
      </c>
      <c r="B17" s="504">
        <v>60005</v>
      </c>
      <c r="C17" s="502" t="s">
        <v>177</v>
      </c>
      <c r="D17" s="502" t="s">
        <v>177</v>
      </c>
      <c r="E17" s="502" t="s">
        <v>177</v>
      </c>
      <c r="F17" s="502" t="s">
        <v>177</v>
      </c>
      <c r="G17" s="502" t="s">
        <v>177</v>
      </c>
      <c r="H17" s="502" t="s">
        <v>177</v>
      </c>
      <c r="I17" s="502" t="s">
        <v>177</v>
      </c>
      <c r="J17" s="502" t="s">
        <v>177</v>
      </c>
      <c r="K17" s="502" t="s">
        <v>177</v>
      </c>
      <c r="L17" s="502" t="s">
        <v>177</v>
      </c>
      <c r="M17" s="502" t="s">
        <v>177</v>
      </c>
      <c r="N17" s="502" t="s">
        <v>177</v>
      </c>
      <c r="O17" s="502" t="s">
        <v>177</v>
      </c>
      <c r="P17" s="502" t="s">
        <v>177</v>
      </c>
      <c r="Q17" s="502" t="s">
        <v>177</v>
      </c>
      <c r="R17" s="502" t="s">
        <v>177</v>
      </c>
      <c r="S17" s="502" t="s">
        <v>177</v>
      </c>
      <c r="T17" s="502" t="s">
        <v>177</v>
      </c>
      <c r="U17" s="502" t="s">
        <v>177</v>
      </c>
      <c r="V17" s="502" t="s">
        <v>177</v>
      </c>
      <c r="W17" s="502" t="s">
        <v>177</v>
      </c>
      <c r="X17" s="502">
        <f t="shared" si="0"/>
        <v>0</v>
      </c>
      <c r="Y17" s="503" t="s">
        <v>280</v>
      </c>
      <c r="Z17" s="503" t="s">
        <v>177</v>
      </c>
      <c r="AA17" s="502" t="s">
        <v>177</v>
      </c>
      <c r="AB17" s="502" t="s">
        <v>177</v>
      </c>
      <c r="AC17" s="502" t="s">
        <v>177</v>
      </c>
      <c r="AD17" s="500" t="s">
        <v>58</v>
      </c>
      <c r="AE17" s="94"/>
      <c r="AF17" s="551">
        <v>14</v>
      </c>
      <c r="AG17" s="551">
        <v>60001</v>
      </c>
      <c r="AH17" s="562">
        <v>1</v>
      </c>
      <c r="AI17" s="536">
        <v>1</v>
      </c>
      <c r="AJ17" s="536">
        <v>1</v>
      </c>
      <c r="AK17" s="536">
        <v>1</v>
      </c>
      <c r="AL17" s="536">
        <v>1</v>
      </c>
      <c r="AM17" s="536">
        <v>1</v>
      </c>
      <c r="AN17" s="536">
        <v>1</v>
      </c>
      <c r="AO17" s="536">
        <v>1</v>
      </c>
      <c r="AP17" s="536">
        <v>2</v>
      </c>
      <c r="AQ17" s="536">
        <v>1</v>
      </c>
      <c r="AR17" s="536">
        <v>1</v>
      </c>
      <c r="AS17" s="536">
        <v>1</v>
      </c>
      <c r="AT17" s="563">
        <v>2</v>
      </c>
      <c r="AU17" s="562">
        <f t="shared" si="1"/>
        <v>15</v>
      </c>
      <c r="AV17" s="538">
        <v>2</v>
      </c>
      <c r="AW17" s="538">
        <v>5</v>
      </c>
      <c r="AX17" s="536" t="s">
        <v>171</v>
      </c>
      <c r="AY17" s="536" t="s">
        <v>178</v>
      </c>
      <c r="AZ17" s="563">
        <v>5</v>
      </c>
      <c r="BA17" s="542" t="s">
        <v>53</v>
      </c>
      <c r="BC17" s="136">
        <v>14</v>
      </c>
      <c r="BD17" s="96">
        <v>60013</v>
      </c>
      <c r="BE17" s="97">
        <v>4</v>
      </c>
      <c r="BF17" s="97">
        <v>3</v>
      </c>
      <c r="BG17" s="97">
        <v>2</v>
      </c>
      <c r="BH17" s="97">
        <v>3</v>
      </c>
      <c r="BI17" s="97">
        <v>3</v>
      </c>
      <c r="BJ17" s="97">
        <v>3</v>
      </c>
      <c r="BK17" s="97">
        <v>3</v>
      </c>
      <c r="BL17" s="97">
        <v>1</v>
      </c>
      <c r="BM17" s="97">
        <v>0</v>
      </c>
      <c r="BN17" s="97">
        <v>2</v>
      </c>
      <c r="BO17" s="97">
        <v>3</v>
      </c>
      <c r="BP17" s="97">
        <v>2</v>
      </c>
      <c r="BQ17" s="97">
        <v>1</v>
      </c>
      <c r="BR17" s="97">
        <v>0</v>
      </c>
      <c r="BS17" s="97">
        <v>2</v>
      </c>
      <c r="BT17" s="97">
        <v>1</v>
      </c>
      <c r="BU17" s="97">
        <v>1</v>
      </c>
      <c r="BV17" s="97">
        <v>3</v>
      </c>
      <c r="BW17" s="97">
        <v>0</v>
      </c>
      <c r="BX17" s="97">
        <v>0</v>
      </c>
      <c r="BY17" s="97">
        <v>0</v>
      </c>
      <c r="BZ17" s="97">
        <v>0</v>
      </c>
      <c r="CA17" s="97">
        <v>1</v>
      </c>
      <c r="CB17" s="97">
        <v>0</v>
      </c>
      <c r="CC17" s="97">
        <v>0</v>
      </c>
      <c r="CD17" s="97">
        <f t="shared" si="2"/>
        <v>38</v>
      </c>
      <c r="CE17" s="99">
        <v>2</v>
      </c>
      <c r="CF17" s="283">
        <v>4</v>
      </c>
      <c r="CG17" s="97" t="s">
        <v>171</v>
      </c>
      <c r="CH17" s="97" t="s">
        <v>178</v>
      </c>
      <c r="CI17" s="97">
        <v>5</v>
      </c>
      <c r="CJ17" s="14" t="s">
        <v>50</v>
      </c>
      <c r="CL17" s="137">
        <v>14</v>
      </c>
      <c r="CM17" s="586">
        <v>60001</v>
      </c>
      <c r="CN17" s="157">
        <v>1</v>
      </c>
      <c r="CO17" s="139">
        <v>3</v>
      </c>
      <c r="CP17" s="139">
        <v>0</v>
      </c>
      <c r="CQ17" s="139">
        <v>2</v>
      </c>
      <c r="CR17" s="139">
        <v>0</v>
      </c>
      <c r="CS17" s="139">
        <v>1</v>
      </c>
      <c r="CT17" s="139">
        <v>1</v>
      </c>
      <c r="CU17" s="139">
        <v>0</v>
      </c>
      <c r="CV17" s="139">
        <v>0</v>
      </c>
      <c r="CW17" s="139">
        <v>1</v>
      </c>
      <c r="CX17" s="139">
        <v>1</v>
      </c>
      <c r="CY17" s="139">
        <v>1</v>
      </c>
      <c r="CZ17" s="139">
        <v>2</v>
      </c>
      <c r="DA17" s="139">
        <v>0</v>
      </c>
      <c r="DB17" s="139">
        <v>1</v>
      </c>
      <c r="DC17" s="139">
        <v>2</v>
      </c>
      <c r="DD17" s="362">
        <v>1</v>
      </c>
      <c r="DE17" s="157">
        <f t="shared" si="3"/>
        <v>17</v>
      </c>
      <c r="DF17" s="141">
        <v>1</v>
      </c>
      <c r="DG17" s="287">
        <v>4</v>
      </c>
      <c r="DH17" s="139" t="s">
        <v>171</v>
      </c>
      <c r="DI17" s="139" t="s">
        <v>178</v>
      </c>
      <c r="DJ17" s="139">
        <v>5</v>
      </c>
      <c r="DK17" s="142" t="s">
        <v>53</v>
      </c>
    </row>
    <row r="18" spans="1:115" ht="15.75" thickBot="1" x14ac:dyDescent="0.3">
      <c r="A18" s="137">
        <v>15</v>
      </c>
      <c r="B18" s="518">
        <v>60015</v>
      </c>
      <c r="C18" s="519" t="s">
        <v>177</v>
      </c>
      <c r="D18" s="519" t="s">
        <v>177</v>
      </c>
      <c r="E18" s="519" t="s">
        <v>177</v>
      </c>
      <c r="F18" s="519" t="s">
        <v>177</v>
      </c>
      <c r="G18" s="519" t="s">
        <v>177</v>
      </c>
      <c r="H18" s="519" t="s">
        <v>177</v>
      </c>
      <c r="I18" s="519" t="s">
        <v>177</v>
      </c>
      <c r="J18" s="519" t="s">
        <v>177</v>
      </c>
      <c r="K18" s="519" t="s">
        <v>177</v>
      </c>
      <c r="L18" s="519" t="s">
        <v>177</v>
      </c>
      <c r="M18" s="519" t="s">
        <v>177</v>
      </c>
      <c r="N18" s="519" t="s">
        <v>177</v>
      </c>
      <c r="O18" s="519" t="s">
        <v>177</v>
      </c>
      <c r="P18" s="519" t="s">
        <v>177</v>
      </c>
      <c r="Q18" s="519" t="s">
        <v>177</v>
      </c>
      <c r="R18" s="519" t="s">
        <v>177</v>
      </c>
      <c r="S18" s="519" t="s">
        <v>177</v>
      </c>
      <c r="T18" s="519" t="s">
        <v>177</v>
      </c>
      <c r="U18" s="519" t="s">
        <v>177</v>
      </c>
      <c r="V18" s="519" t="s">
        <v>177</v>
      </c>
      <c r="W18" s="519" t="s">
        <v>177</v>
      </c>
      <c r="X18" s="519">
        <f t="shared" si="0"/>
        <v>0</v>
      </c>
      <c r="Y18" s="520" t="s">
        <v>280</v>
      </c>
      <c r="Z18" s="520" t="s">
        <v>177</v>
      </c>
      <c r="AA18" s="519" t="s">
        <v>177</v>
      </c>
      <c r="AB18" s="519" t="s">
        <v>177</v>
      </c>
      <c r="AC18" s="519" t="s">
        <v>177</v>
      </c>
      <c r="AD18" s="501" t="s">
        <v>67</v>
      </c>
      <c r="AE18" s="94"/>
      <c r="AF18" s="552">
        <v>15</v>
      </c>
      <c r="AG18" s="552">
        <v>60009</v>
      </c>
      <c r="AH18" s="565" t="s">
        <v>177</v>
      </c>
      <c r="AI18" s="508" t="s">
        <v>177</v>
      </c>
      <c r="AJ18" s="508" t="s">
        <v>177</v>
      </c>
      <c r="AK18" s="508" t="s">
        <v>177</v>
      </c>
      <c r="AL18" s="508" t="s">
        <v>177</v>
      </c>
      <c r="AM18" s="508" t="s">
        <v>177</v>
      </c>
      <c r="AN18" s="508" t="s">
        <v>177</v>
      </c>
      <c r="AO18" s="508" t="s">
        <v>177</v>
      </c>
      <c r="AP18" s="508" t="s">
        <v>177</v>
      </c>
      <c r="AQ18" s="508" t="s">
        <v>177</v>
      </c>
      <c r="AR18" s="508" t="s">
        <v>177</v>
      </c>
      <c r="AS18" s="508" t="s">
        <v>177</v>
      </c>
      <c r="AT18" s="566" t="s">
        <v>177</v>
      </c>
      <c r="AU18" s="565">
        <f t="shared" si="1"/>
        <v>0</v>
      </c>
      <c r="AV18" s="533" t="s">
        <v>280</v>
      </c>
      <c r="AW18" s="533" t="s">
        <v>177</v>
      </c>
      <c r="AX18" s="508" t="s">
        <v>177</v>
      </c>
      <c r="AY18" s="508" t="s">
        <v>177</v>
      </c>
      <c r="AZ18" s="566" t="s">
        <v>177</v>
      </c>
      <c r="BA18" s="543" t="s">
        <v>62</v>
      </c>
      <c r="BC18" s="137">
        <v>15</v>
      </c>
      <c r="BD18" s="138">
        <v>60001</v>
      </c>
      <c r="BE18" s="139">
        <v>4</v>
      </c>
      <c r="BF18" s="139">
        <v>3</v>
      </c>
      <c r="BG18" s="139">
        <v>2</v>
      </c>
      <c r="BH18" s="139">
        <v>3</v>
      </c>
      <c r="BI18" s="139">
        <v>3</v>
      </c>
      <c r="BJ18" s="139">
        <v>2</v>
      </c>
      <c r="BK18" s="139">
        <v>3</v>
      </c>
      <c r="BL18" s="139">
        <v>1</v>
      </c>
      <c r="BM18" s="139">
        <v>1</v>
      </c>
      <c r="BN18" s="139">
        <v>1</v>
      </c>
      <c r="BO18" s="139">
        <v>3</v>
      </c>
      <c r="BP18" s="139">
        <v>1</v>
      </c>
      <c r="BQ18" s="139">
        <v>1</v>
      </c>
      <c r="BR18" s="139">
        <v>1</v>
      </c>
      <c r="BS18" s="139">
        <v>2</v>
      </c>
      <c r="BT18" s="139">
        <v>1</v>
      </c>
      <c r="BU18" s="139">
        <v>0</v>
      </c>
      <c r="BV18" s="139">
        <v>1</v>
      </c>
      <c r="BW18" s="139">
        <v>1</v>
      </c>
      <c r="BX18" s="139">
        <v>1</v>
      </c>
      <c r="BY18" s="139">
        <v>2</v>
      </c>
      <c r="BZ18" s="139">
        <v>0</v>
      </c>
      <c r="CA18" s="139">
        <v>0</v>
      </c>
      <c r="CB18" s="139">
        <v>1</v>
      </c>
      <c r="CC18" s="139">
        <v>2</v>
      </c>
      <c r="CD18" s="139">
        <f t="shared" si="2"/>
        <v>40</v>
      </c>
      <c r="CE18" s="141">
        <v>1</v>
      </c>
      <c r="CF18" s="287">
        <v>4</v>
      </c>
      <c r="CG18" s="139" t="s">
        <v>171</v>
      </c>
      <c r="CH18" s="139" t="s">
        <v>178</v>
      </c>
      <c r="CI18" s="139">
        <v>5</v>
      </c>
      <c r="CJ18" s="142" t="s">
        <v>53</v>
      </c>
      <c r="CL18" s="127">
        <v>15</v>
      </c>
      <c r="CM18" s="587">
        <v>60005</v>
      </c>
      <c r="CN18" s="173" t="s">
        <v>177</v>
      </c>
      <c r="CO18" s="129" t="s">
        <v>177</v>
      </c>
      <c r="CP18" s="129" t="s">
        <v>177</v>
      </c>
      <c r="CQ18" s="129" t="s">
        <v>177</v>
      </c>
      <c r="CR18" s="129" t="s">
        <v>177</v>
      </c>
      <c r="CS18" s="129" t="s">
        <v>177</v>
      </c>
      <c r="CT18" s="129" t="s">
        <v>177</v>
      </c>
      <c r="CU18" s="129" t="s">
        <v>177</v>
      </c>
      <c r="CV18" s="129" t="s">
        <v>177</v>
      </c>
      <c r="CW18" s="129" t="s">
        <v>177</v>
      </c>
      <c r="CX18" s="129" t="s">
        <v>177</v>
      </c>
      <c r="CY18" s="129" t="s">
        <v>177</v>
      </c>
      <c r="CZ18" s="129" t="s">
        <v>177</v>
      </c>
      <c r="DA18" s="129" t="s">
        <v>177</v>
      </c>
      <c r="DB18" s="129" t="s">
        <v>177</v>
      </c>
      <c r="DC18" s="129" t="s">
        <v>177</v>
      </c>
      <c r="DD18" s="400" t="s">
        <v>177</v>
      </c>
      <c r="DE18" s="173">
        <f t="shared" si="3"/>
        <v>0</v>
      </c>
      <c r="DF18" s="131" t="s">
        <v>280</v>
      </c>
      <c r="DG18" s="583"/>
      <c r="DH18" s="129" t="s">
        <v>177</v>
      </c>
      <c r="DI18" s="129" t="s">
        <v>177</v>
      </c>
      <c r="DJ18" s="129" t="s">
        <v>177</v>
      </c>
      <c r="DK18" s="63" t="s">
        <v>58</v>
      </c>
    </row>
    <row r="19" spans="1:115" ht="15.75" thickBot="1" x14ac:dyDescent="0.3">
      <c r="A19" s="222">
        <v>16</v>
      </c>
      <c r="B19" s="507">
        <v>60020</v>
      </c>
      <c r="C19" s="508"/>
      <c r="D19" s="508"/>
      <c r="E19" s="508"/>
      <c r="F19" s="508"/>
      <c r="G19" s="508"/>
      <c r="H19" s="508"/>
      <c r="I19" s="508"/>
      <c r="J19" s="508"/>
      <c r="K19" s="508"/>
      <c r="L19" s="508"/>
      <c r="M19" s="508"/>
      <c r="N19" s="508"/>
      <c r="O19" s="508"/>
      <c r="P19" s="508"/>
      <c r="Q19" s="508"/>
      <c r="R19" s="508"/>
      <c r="S19" s="508"/>
      <c r="T19" s="508"/>
      <c r="U19" s="508"/>
      <c r="V19" s="508"/>
      <c r="W19" s="508"/>
      <c r="X19" s="508"/>
      <c r="Y19" s="509"/>
      <c r="Z19" s="509"/>
      <c r="AA19" s="510"/>
      <c r="AB19" s="510"/>
      <c r="AC19" s="510"/>
      <c r="AD19" s="506"/>
      <c r="AE19" s="94"/>
      <c r="AF19" s="553">
        <v>16</v>
      </c>
      <c r="AG19" s="554">
        <v>60019</v>
      </c>
      <c r="AH19" s="567"/>
      <c r="AI19" s="497"/>
      <c r="AJ19" s="497"/>
      <c r="AK19" s="497"/>
      <c r="AL19" s="497"/>
      <c r="AM19" s="497"/>
      <c r="AN19" s="497"/>
      <c r="AO19" s="497"/>
      <c r="AP19" s="497"/>
      <c r="AQ19" s="497"/>
      <c r="AR19" s="497"/>
      <c r="AS19" s="497"/>
      <c r="AT19" s="568"/>
      <c r="AU19" s="567"/>
      <c r="AV19" s="496"/>
      <c r="AW19" s="496"/>
      <c r="AX19" s="497"/>
      <c r="AY19" s="497"/>
      <c r="AZ19" s="568"/>
      <c r="BC19" s="132">
        <v>16</v>
      </c>
      <c r="BD19" s="133">
        <v>60019</v>
      </c>
      <c r="BE19" s="43"/>
      <c r="BF19" s="43"/>
      <c r="BG19" s="43"/>
      <c r="BH19" s="43"/>
      <c r="BI19" s="43"/>
      <c r="BJ19" s="43"/>
      <c r="BK19" s="43"/>
      <c r="BL19" s="43"/>
      <c r="BM19" s="43"/>
      <c r="BN19" s="43"/>
      <c r="BO19" s="43"/>
      <c r="BP19" s="43"/>
      <c r="BQ19" s="43"/>
      <c r="BR19" s="43"/>
      <c r="BS19" s="43"/>
      <c r="BT19" s="43"/>
      <c r="BU19" s="43"/>
      <c r="BV19" s="43"/>
      <c r="BW19" s="43"/>
      <c r="BX19" s="43"/>
      <c r="BY19" s="43"/>
      <c r="BZ19" s="43"/>
      <c r="CA19" s="43"/>
      <c r="CB19" s="43"/>
      <c r="CC19" s="43"/>
      <c r="CD19" s="134">
        <f t="shared" si="2"/>
        <v>0</v>
      </c>
      <c r="CE19" s="43"/>
      <c r="CF19" s="286"/>
      <c r="CG19" s="43"/>
      <c r="CH19" s="43"/>
      <c r="CI19" s="43"/>
      <c r="CJ19" s="44" t="s">
        <v>57</v>
      </c>
      <c r="CL19" s="222">
        <v>16</v>
      </c>
      <c r="CM19" s="588">
        <v>60016</v>
      </c>
      <c r="CN19" s="589"/>
      <c r="CO19" s="224"/>
      <c r="CP19" s="224"/>
      <c r="CQ19" s="224"/>
      <c r="CR19" s="224"/>
      <c r="CS19" s="224"/>
      <c r="CT19" s="224"/>
      <c r="CU19" s="224"/>
      <c r="CV19" s="224"/>
      <c r="CW19" s="224"/>
      <c r="CX19" s="224"/>
      <c r="CY19" s="224"/>
      <c r="CZ19" s="224"/>
      <c r="DA19" s="224"/>
      <c r="DB19" s="224"/>
      <c r="DC19" s="224"/>
      <c r="DD19" s="590"/>
      <c r="DE19" s="589"/>
      <c r="DF19" s="225"/>
      <c r="DG19" s="225"/>
      <c r="DH19" s="224"/>
      <c r="DI19" s="224"/>
      <c r="DJ19" s="224"/>
      <c r="DK19" s="197"/>
    </row>
    <row r="20" spans="1:115" ht="15.75" thickBot="1" x14ac:dyDescent="0.3">
      <c r="A20" s="102">
        <v>17</v>
      </c>
      <c r="B20" s="102" t="s">
        <v>177</v>
      </c>
      <c r="C20" s="124"/>
      <c r="D20" s="124"/>
      <c r="E20" s="124"/>
      <c r="F20" s="124"/>
      <c r="G20" s="124"/>
      <c r="H20" s="124"/>
      <c r="I20" s="124"/>
      <c r="J20" s="124"/>
      <c r="K20" s="124"/>
      <c r="L20" s="124"/>
      <c r="M20" s="124"/>
      <c r="N20" s="124"/>
      <c r="O20" s="124"/>
      <c r="P20" s="124"/>
      <c r="Q20" s="124"/>
      <c r="R20" s="124"/>
      <c r="S20" s="124"/>
      <c r="T20" s="124"/>
      <c r="U20" s="124"/>
      <c r="V20" s="124"/>
      <c r="W20" s="124"/>
      <c r="X20" s="124" t="s">
        <v>177</v>
      </c>
      <c r="Y20" s="496"/>
      <c r="Z20" s="496"/>
      <c r="AA20" s="497"/>
      <c r="AB20" s="497"/>
      <c r="AC20" s="497"/>
      <c r="AD20" s="125"/>
      <c r="AE20" s="94"/>
      <c r="AF20" s="216">
        <v>17</v>
      </c>
      <c r="AG20" s="555">
        <v>60020</v>
      </c>
      <c r="AH20" s="338"/>
      <c r="AI20" s="103"/>
      <c r="AJ20" s="103"/>
      <c r="AK20" s="103"/>
      <c r="AL20" s="103"/>
      <c r="AM20" s="103"/>
      <c r="AN20" s="103"/>
      <c r="AO20" s="103"/>
      <c r="AP20" s="103"/>
      <c r="AQ20" s="103"/>
      <c r="AR20" s="103"/>
      <c r="AS20" s="103"/>
      <c r="AT20" s="326"/>
      <c r="AU20" s="338"/>
      <c r="AV20" s="283"/>
      <c r="AW20" s="283"/>
      <c r="AX20" s="103"/>
      <c r="AY20" s="103"/>
      <c r="AZ20" s="326"/>
      <c r="BC20" s="137">
        <v>17</v>
      </c>
      <c r="BD20" s="138">
        <v>60020</v>
      </c>
      <c r="BE20" s="497">
        <v>2</v>
      </c>
      <c r="BF20" s="497">
        <v>2</v>
      </c>
      <c r="BG20" s="497">
        <v>2</v>
      </c>
      <c r="BH20" s="497">
        <v>3</v>
      </c>
      <c r="BI20" s="497">
        <v>0</v>
      </c>
      <c r="BJ20" s="497">
        <v>0</v>
      </c>
      <c r="BK20" s="497">
        <v>0</v>
      </c>
      <c r="BL20" s="497">
        <v>1</v>
      </c>
      <c r="BM20" s="497">
        <v>1</v>
      </c>
      <c r="BN20" s="497">
        <v>0</v>
      </c>
      <c r="BO20" s="497">
        <v>0</v>
      </c>
      <c r="BP20" s="497">
        <v>0</v>
      </c>
      <c r="BQ20" s="497">
        <v>0</v>
      </c>
      <c r="BR20" s="497">
        <v>0</v>
      </c>
      <c r="BS20" s="497">
        <v>2</v>
      </c>
      <c r="BT20" s="497">
        <v>0</v>
      </c>
      <c r="BU20" s="497">
        <v>0</v>
      </c>
      <c r="BV20" s="497">
        <v>0</v>
      </c>
      <c r="BW20" s="497">
        <v>0</v>
      </c>
      <c r="BX20" s="497">
        <v>0</v>
      </c>
      <c r="BY20" s="497">
        <v>0</v>
      </c>
      <c r="BZ20" s="497">
        <v>0</v>
      </c>
      <c r="CA20" s="497">
        <v>0</v>
      </c>
      <c r="CB20" s="497">
        <v>1</v>
      </c>
      <c r="CC20" s="497">
        <v>0</v>
      </c>
      <c r="CD20" s="139">
        <f t="shared" si="2"/>
        <v>14</v>
      </c>
      <c r="CE20" s="140"/>
      <c r="CF20" s="287"/>
      <c r="CG20" s="140"/>
      <c r="CH20" s="140"/>
      <c r="CI20" s="140"/>
      <c r="CJ20" s="142" t="s">
        <v>66</v>
      </c>
      <c r="CL20" s="222">
        <v>17</v>
      </c>
      <c r="CM20" s="588">
        <v>60017</v>
      </c>
      <c r="CN20" s="589"/>
      <c r="CO20" s="224"/>
      <c r="CP20" s="224"/>
      <c r="CQ20" s="224"/>
      <c r="CR20" s="224"/>
      <c r="CS20" s="224"/>
      <c r="CT20" s="224"/>
      <c r="CU20" s="224"/>
      <c r="CV20" s="224"/>
      <c r="CW20" s="224"/>
      <c r="CX20" s="224"/>
      <c r="CY20" s="224"/>
      <c r="CZ20" s="224"/>
      <c r="DA20" s="224"/>
      <c r="DB20" s="224"/>
      <c r="DC20" s="224"/>
      <c r="DD20" s="590"/>
      <c r="DE20" s="589"/>
      <c r="DF20" s="225"/>
      <c r="DG20" s="225"/>
      <c r="DH20" s="224"/>
      <c r="DI20" s="224"/>
      <c r="DJ20" s="224"/>
      <c r="DK20" s="79"/>
    </row>
    <row r="21" spans="1:115" ht="15.75" thickBot="1" x14ac:dyDescent="0.3">
      <c r="A21" s="92">
        <v>18</v>
      </c>
      <c r="B21" s="92" t="s">
        <v>177</v>
      </c>
      <c r="C21" s="93" t="s">
        <v>177</v>
      </c>
      <c r="D21" s="93" t="s">
        <v>177</v>
      </c>
      <c r="E21" s="93" t="s">
        <v>177</v>
      </c>
      <c r="F21" s="93" t="s">
        <v>177</v>
      </c>
      <c r="G21" s="93" t="s">
        <v>177</v>
      </c>
      <c r="H21" s="93" t="s">
        <v>177</v>
      </c>
      <c r="I21" s="93" t="s">
        <v>177</v>
      </c>
      <c r="J21" s="93" t="s">
        <v>177</v>
      </c>
      <c r="K21" s="93" t="s">
        <v>177</v>
      </c>
      <c r="L21" s="93" t="s">
        <v>177</v>
      </c>
      <c r="M21" s="93" t="s">
        <v>177</v>
      </c>
      <c r="N21" s="93" t="s">
        <v>177</v>
      </c>
      <c r="O21" s="93" t="s">
        <v>177</v>
      </c>
      <c r="P21" s="93" t="s">
        <v>177</v>
      </c>
      <c r="Q21" s="93" t="s">
        <v>177</v>
      </c>
      <c r="R21" s="93" t="s">
        <v>177</v>
      </c>
      <c r="S21" s="93" t="s">
        <v>177</v>
      </c>
      <c r="T21" s="93" t="s">
        <v>177</v>
      </c>
      <c r="U21" s="93" t="s">
        <v>177</v>
      </c>
      <c r="V21" s="93" t="s">
        <v>177</v>
      </c>
      <c r="W21" s="93"/>
      <c r="X21" s="93" t="s">
        <v>177</v>
      </c>
      <c r="Y21" s="94" t="s">
        <v>177</v>
      </c>
      <c r="Z21" s="94" t="s">
        <v>177</v>
      </c>
      <c r="AA21" s="93" t="s">
        <v>177</v>
      </c>
      <c r="AB21" s="93" t="s">
        <v>177</v>
      </c>
      <c r="AC21" s="93" t="s">
        <v>177</v>
      </c>
      <c r="AD21" s="94"/>
      <c r="AE21" s="94"/>
      <c r="AF21" s="217">
        <v>18</v>
      </c>
      <c r="AG21" s="217" t="s">
        <v>177</v>
      </c>
      <c r="AH21" s="157" t="s">
        <v>177</v>
      </c>
      <c r="AI21" s="139" t="s">
        <v>177</v>
      </c>
      <c r="AJ21" s="139" t="s">
        <v>177</v>
      </c>
      <c r="AK21" s="139" t="s">
        <v>177</v>
      </c>
      <c r="AL21" s="139" t="s">
        <v>177</v>
      </c>
      <c r="AM21" s="139" t="s">
        <v>177</v>
      </c>
      <c r="AN21" s="139" t="s">
        <v>177</v>
      </c>
      <c r="AO21" s="139" t="s">
        <v>177</v>
      </c>
      <c r="AP21" s="139" t="s">
        <v>177</v>
      </c>
      <c r="AQ21" s="139" t="s">
        <v>177</v>
      </c>
      <c r="AR21" s="139" t="s">
        <v>177</v>
      </c>
      <c r="AS21" s="139" t="s">
        <v>177</v>
      </c>
      <c r="AT21" s="362" t="s">
        <v>177</v>
      </c>
      <c r="AU21" s="157" t="s">
        <v>177</v>
      </c>
      <c r="AV21" s="141" t="s">
        <v>177</v>
      </c>
      <c r="AW21" s="141" t="s">
        <v>177</v>
      </c>
      <c r="AX21" s="139" t="s">
        <v>177</v>
      </c>
      <c r="AY21" s="139" t="s">
        <v>177</v>
      </c>
      <c r="AZ21" s="362" t="s">
        <v>177</v>
      </c>
      <c r="BA21" s="544"/>
      <c r="BC21" s="728"/>
      <c r="BD21" s="125"/>
      <c r="BE21" s="497"/>
      <c r="BF21" s="497"/>
      <c r="BG21" s="497"/>
      <c r="BH21" s="497"/>
      <c r="BI21" s="497"/>
      <c r="BJ21" s="497"/>
      <c r="BK21" s="497"/>
      <c r="BL21" s="497"/>
      <c r="BM21" s="497"/>
      <c r="BN21" s="497"/>
      <c r="BO21" s="497"/>
      <c r="BP21" s="497"/>
      <c r="BQ21" s="497"/>
      <c r="BR21" s="497"/>
      <c r="BS21" s="497"/>
      <c r="BT21" s="497"/>
      <c r="BU21" s="497"/>
      <c r="BV21" s="497"/>
      <c r="BW21" s="497"/>
      <c r="BX21" s="497"/>
      <c r="BY21" s="497"/>
      <c r="BZ21" s="497"/>
      <c r="CA21" s="497"/>
      <c r="CB21" s="497"/>
      <c r="CC21" s="497"/>
      <c r="CD21" s="125"/>
      <c r="CE21" s="125"/>
      <c r="CF21" s="125"/>
      <c r="CG21" s="125"/>
      <c r="CH21" s="125"/>
      <c r="CI21" s="125"/>
      <c r="CJ21" s="729"/>
    </row>
    <row r="22" spans="1:115" ht="15.75" thickBot="1" x14ac:dyDescent="0.3">
      <c r="A22" s="92">
        <v>19</v>
      </c>
      <c r="B22" s="95" t="s">
        <v>181</v>
      </c>
      <c r="C22" s="185" t="s">
        <v>382</v>
      </c>
      <c r="D22" s="93" t="s">
        <v>177</v>
      </c>
      <c r="E22" s="93" t="s">
        <v>177</v>
      </c>
      <c r="F22" s="93" t="s">
        <v>177</v>
      </c>
      <c r="G22" s="93" t="s">
        <v>177</v>
      </c>
      <c r="H22" s="93" t="s">
        <v>177</v>
      </c>
      <c r="I22" s="93" t="s">
        <v>177</v>
      </c>
      <c r="J22" s="93" t="s">
        <v>177</v>
      </c>
      <c r="K22" s="93" t="s">
        <v>177</v>
      </c>
      <c r="L22" s="93" t="s">
        <v>177</v>
      </c>
      <c r="M22" s="93" t="s">
        <v>177</v>
      </c>
      <c r="N22" s="93" t="s">
        <v>177</v>
      </c>
      <c r="O22" s="93" t="s">
        <v>177</v>
      </c>
      <c r="P22" s="93" t="s">
        <v>177</v>
      </c>
      <c r="Q22" s="93" t="s">
        <v>177</v>
      </c>
      <c r="R22" s="93" t="s">
        <v>177</v>
      </c>
      <c r="S22" s="93" t="s">
        <v>177</v>
      </c>
      <c r="T22" s="93" t="s">
        <v>177</v>
      </c>
      <c r="U22" s="93" t="s">
        <v>177</v>
      </c>
      <c r="V22" s="93" t="s">
        <v>177</v>
      </c>
      <c r="W22" s="93"/>
      <c r="X22" s="93" t="s">
        <v>177</v>
      </c>
      <c r="Y22" s="94" t="s">
        <v>177</v>
      </c>
      <c r="Z22" s="94" t="s">
        <v>177</v>
      </c>
      <c r="AA22" s="93" t="s">
        <v>177</v>
      </c>
      <c r="AB22" s="93" t="s">
        <v>177</v>
      </c>
      <c r="AC22" s="93" t="s">
        <v>177</v>
      </c>
      <c r="AD22" s="94"/>
      <c r="AE22" s="94"/>
      <c r="AF22" s="126"/>
      <c r="AG22" s="126"/>
      <c r="AH22" s="126"/>
      <c r="AI22" s="126"/>
      <c r="AJ22" s="126"/>
      <c r="AK22" s="126"/>
      <c r="AL22" s="126"/>
      <c r="AM22" s="126"/>
      <c r="AN22" s="126"/>
      <c r="AO22" s="126"/>
      <c r="AP22" s="126"/>
      <c r="AQ22" s="126"/>
      <c r="AR22" s="126"/>
      <c r="AS22" s="126"/>
      <c r="AT22" s="126"/>
      <c r="AU22" s="126"/>
      <c r="AV22" s="126"/>
      <c r="AW22" s="126"/>
      <c r="AX22" s="126"/>
      <c r="AY22" s="126"/>
      <c r="AZ22" s="125"/>
      <c r="BA22" s="120"/>
      <c r="BC22" s="182"/>
      <c r="BD22" s="140"/>
      <c r="BE22" s="140"/>
      <c r="BF22" s="140"/>
      <c r="BG22" s="140"/>
      <c r="BH22" s="140"/>
      <c r="BI22" s="140"/>
      <c r="BJ22" s="140"/>
      <c r="BK22" s="140"/>
      <c r="BL22" s="140"/>
      <c r="BM22" s="140"/>
      <c r="BN22" s="140"/>
      <c r="BO22" s="140"/>
      <c r="BP22" s="140"/>
      <c r="BQ22" s="140"/>
      <c r="BR22" s="140"/>
      <c r="BS22" s="140"/>
      <c r="BT22" s="140"/>
      <c r="BU22" s="140"/>
      <c r="BV22" s="140"/>
      <c r="BW22" s="140"/>
      <c r="BX22" s="140"/>
      <c r="BY22" s="140"/>
      <c r="BZ22" s="140"/>
      <c r="CA22" s="140"/>
      <c r="CB22" s="140"/>
      <c r="CC22" s="140"/>
      <c r="CD22" s="140"/>
      <c r="CE22" s="140"/>
      <c r="CF22" s="140"/>
      <c r="CG22" s="140"/>
      <c r="CH22" s="140"/>
      <c r="CI22" s="140"/>
      <c r="CJ22" s="727"/>
    </row>
    <row r="23" spans="1:115" ht="15.75" thickBot="1" x14ac:dyDescent="0.3">
      <c r="A23" s="92">
        <v>20</v>
      </c>
      <c r="B23" s="92" t="s">
        <v>177</v>
      </c>
      <c r="C23" s="93" t="s">
        <v>177</v>
      </c>
      <c r="D23" s="93" t="s">
        <v>177</v>
      </c>
      <c r="E23" s="93" t="s">
        <v>177</v>
      </c>
      <c r="F23" s="93" t="s">
        <v>177</v>
      </c>
      <c r="G23" s="93" t="s">
        <v>177</v>
      </c>
      <c r="H23" s="93" t="s">
        <v>177</v>
      </c>
      <c r="I23" s="93" t="s">
        <v>177</v>
      </c>
      <c r="J23" s="93" t="s">
        <v>177</v>
      </c>
      <c r="K23" s="93" t="s">
        <v>177</v>
      </c>
      <c r="L23" s="93" t="s">
        <v>177</v>
      </c>
      <c r="M23" s="93" t="s">
        <v>177</v>
      </c>
      <c r="N23" s="93" t="s">
        <v>177</v>
      </c>
      <c r="O23" s="93" t="s">
        <v>177</v>
      </c>
      <c r="P23" s="93" t="s">
        <v>177</v>
      </c>
      <c r="Q23" s="93" t="s">
        <v>177</v>
      </c>
      <c r="R23" s="93" t="s">
        <v>177</v>
      </c>
      <c r="S23" s="93" t="s">
        <v>177</v>
      </c>
      <c r="T23" s="93" t="s">
        <v>177</v>
      </c>
      <c r="U23" s="93" t="s">
        <v>177</v>
      </c>
      <c r="V23" s="93" t="s">
        <v>177</v>
      </c>
      <c r="W23" s="93"/>
      <c r="X23" s="93" t="s">
        <v>177</v>
      </c>
      <c r="Y23" s="94" t="s">
        <v>177</v>
      </c>
      <c r="Z23" s="94" t="s">
        <v>177</v>
      </c>
      <c r="AA23" s="93" t="s">
        <v>177</v>
      </c>
      <c r="AB23" s="93" t="s">
        <v>177</v>
      </c>
      <c r="AC23" s="93" t="s">
        <v>177</v>
      </c>
      <c r="AD23" s="94"/>
      <c r="AE23" s="94"/>
      <c r="AF23" s="99"/>
      <c r="AG23" s="99"/>
      <c r="AH23" s="99"/>
      <c r="AI23" s="99"/>
      <c r="AJ23" s="99"/>
      <c r="AK23" s="99"/>
      <c r="AL23" s="99"/>
      <c r="AM23" s="99"/>
      <c r="AN23" s="99"/>
      <c r="AO23" s="99"/>
      <c r="AP23" s="99"/>
      <c r="AQ23" s="99"/>
      <c r="AR23" s="99"/>
      <c r="AS23" s="99"/>
      <c r="AT23" s="99"/>
      <c r="AU23" s="99"/>
      <c r="AV23" s="99"/>
      <c r="AW23" s="99"/>
      <c r="AX23" s="99"/>
      <c r="AY23" s="99"/>
      <c r="AZ23" s="39"/>
      <c r="BA23" s="40"/>
    </row>
    <row r="24" spans="1:115" x14ac:dyDescent="0.25">
      <c r="A24" s="905" t="s">
        <v>141</v>
      </c>
      <c r="B24" s="906"/>
      <c r="C24" s="54">
        <f>AVERAGE(C4:C15)</f>
        <v>0.75</v>
      </c>
      <c r="D24" s="54">
        <f t="shared" ref="D24:AC24" si="4">AVERAGE(D4:D15)</f>
        <v>0.25</v>
      </c>
      <c r="E24" s="54">
        <f t="shared" si="4"/>
        <v>0.5</v>
      </c>
      <c r="F24" s="54">
        <f t="shared" si="4"/>
        <v>0.75</v>
      </c>
      <c r="G24" s="54">
        <f t="shared" si="4"/>
        <v>0.66666666666666663</v>
      </c>
      <c r="H24" s="54">
        <f t="shared" si="4"/>
        <v>0.5</v>
      </c>
      <c r="I24" s="54">
        <f t="shared" si="4"/>
        <v>0.58333333333333337</v>
      </c>
      <c r="J24" s="54">
        <f t="shared" si="4"/>
        <v>0.5</v>
      </c>
      <c r="K24" s="54">
        <f t="shared" si="4"/>
        <v>0.25</v>
      </c>
      <c r="L24" s="54">
        <f t="shared" si="4"/>
        <v>1</v>
      </c>
      <c r="M24" s="54">
        <f t="shared" si="4"/>
        <v>1.5833333333333333</v>
      </c>
      <c r="N24" s="54">
        <f t="shared" si="4"/>
        <v>0.75</v>
      </c>
      <c r="O24" s="54">
        <f t="shared" si="4"/>
        <v>0.33333333333333331</v>
      </c>
      <c r="P24" s="54">
        <f t="shared" si="4"/>
        <v>0.33333333333333331</v>
      </c>
      <c r="Q24" s="54">
        <f t="shared" si="4"/>
        <v>1.6666666666666667</v>
      </c>
      <c r="R24" s="54">
        <f t="shared" si="4"/>
        <v>0.83333333333333337</v>
      </c>
      <c r="S24" s="54">
        <f t="shared" si="4"/>
        <v>0.75</v>
      </c>
      <c r="T24" s="54">
        <f t="shared" si="4"/>
        <v>0.66666666666666663</v>
      </c>
      <c r="U24" s="54">
        <f t="shared" si="4"/>
        <v>1.5</v>
      </c>
      <c r="V24" s="54">
        <f t="shared" si="4"/>
        <v>2</v>
      </c>
      <c r="W24" s="54">
        <f t="shared" si="4"/>
        <v>2</v>
      </c>
      <c r="X24" s="54">
        <f t="shared" si="4"/>
        <v>18.166666666666668</v>
      </c>
      <c r="Y24" s="54"/>
      <c r="Z24" s="54">
        <f t="shared" si="4"/>
        <v>3.6666666666666665</v>
      </c>
      <c r="AA24" s="54"/>
      <c r="AB24" s="54"/>
      <c r="AC24" s="54">
        <f t="shared" si="4"/>
        <v>4.416666666666667</v>
      </c>
      <c r="AD24" s="44"/>
      <c r="AF24" s="905" t="s">
        <v>141</v>
      </c>
      <c r="AG24" s="906"/>
      <c r="AH24" s="54">
        <f>AVERAGE(AH4:AH23)</f>
        <v>0.5</v>
      </c>
      <c r="AI24" s="54">
        <f t="shared" ref="AI24:AZ24" si="5">AVERAGE(AI4:AI23)</f>
        <v>0.53846153846153844</v>
      </c>
      <c r="AJ24" s="54">
        <f t="shared" si="5"/>
        <v>0.8571428571428571</v>
      </c>
      <c r="AK24" s="54">
        <f t="shared" si="5"/>
        <v>0.53846153846153844</v>
      </c>
      <c r="AL24" s="54">
        <f t="shared" si="5"/>
        <v>0.8</v>
      </c>
      <c r="AM24" s="54">
        <f t="shared" si="5"/>
        <v>0.76923076923076927</v>
      </c>
      <c r="AN24" s="54">
        <f t="shared" si="5"/>
        <v>0.54545454545454541</v>
      </c>
      <c r="AO24" s="54">
        <f t="shared" si="5"/>
        <v>1</v>
      </c>
      <c r="AP24" s="54">
        <f t="shared" si="5"/>
        <v>0.58333333333333337</v>
      </c>
      <c r="AQ24" s="54">
        <f t="shared" si="5"/>
        <v>0.5</v>
      </c>
      <c r="AR24" s="54">
        <f t="shared" si="5"/>
        <v>0.77777777777777779</v>
      </c>
      <c r="AS24" s="54">
        <f t="shared" si="5"/>
        <v>0.7142857142857143</v>
      </c>
      <c r="AT24" s="54">
        <f t="shared" si="5"/>
        <v>0.22222222222222221</v>
      </c>
      <c r="AU24" s="54">
        <f t="shared" si="5"/>
        <v>6.5333333333333332</v>
      </c>
      <c r="AV24" s="54"/>
      <c r="AW24" s="54">
        <f t="shared" si="5"/>
        <v>2.9285714285714284</v>
      </c>
      <c r="AX24" s="54"/>
      <c r="AY24" s="54"/>
      <c r="AZ24" s="54">
        <f t="shared" si="5"/>
        <v>3.8571428571428572</v>
      </c>
      <c r="BA24" s="113"/>
      <c r="BB24" s="113"/>
      <c r="BC24" s="186" t="s">
        <v>141</v>
      </c>
      <c r="BD24" s="187"/>
      <c r="BE24" s="54">
        <f>AVERAGE(BE4:BE23)</f>
        <v>3</v>
      </c>
      <c r="BF24" s="54">
        <f t="shared" ref="BF24:CI24" si="6">AVERAGE(BF4:BF23)</f>
        <v>2.5625</v>
      </c>
      <c r="BG24" s="54">
        <f t="shared" si="6"/>
        <v>2</v>
      </c>
      <c r="BH24" s="54">
        <f t="shared" si="6"/>
        <v>2.9375</v>
      </c>
      <c r="BI24" s="54">
        <f t="shared" si="6"/>
        <v>2.4375</v>
      </c>
      <c r="BJ24" s="54">
        <f t="shared" si="6"/>
        <v>0.5625</v>
      </c>
      <c r="BK24" s="54">
        <f t="shared" si="6"/>
        <v>0.9375</v>
      </c>
      <c r="BL24" s="54">
        <f t="shared" si="6"/>
        <v>0.9375</v>
      </c>
      <c r="BM24" s="54">
        <f t="shared" si="6"/>
        <v>0.8125</v>
      </c>
      <c r="BN24" s="54">
        <f t="shared" si="6"/>
        <v>1.375</v>
      </c>
      <c r="BO24" s="54">
        <f t="shared" si="6"/>
        <v>1.875</v>
      </c>
      <c r="BP24" s="54">
        <f t="shared" si="6"/>
        <v>0.875</v>
      </c>
      <c r="BQ24" s="54">
        <f t="shared" si="6"/>
        <v>0.875</v>
      </c>
      <c r="BR24" s="54">
        <f t="shared" si="6"/>
        <v>0.4375</v>
      </c>
      <c r="BS24" s="54">
        <f t="shared" si="6"/>
        <v>1.0625</v>
      </c>
      <c r="BT24" s="54">
        <f t="shared" si="6"/>
        <v>0.375</v>
      </c>
      <c r="BU24" s="54">
        <f t="shared" si="6"/>
        <v>0.1875</v>
      </c>
      <c r="BV24" s="54">
        <f t="shared" si="6"/>
        <v>1.25</v>
      </c>
      <c r="BW24" s="54">
        <f t="shared" si="6"/>
        <v>0.6875</v>
      </c>
      <c r="BX24" s="54">
        <f t="shared" si="6"/>
        <v>0.5</v>
      </c>
      <c r="BY24" s="54">
        <f t="shared" si="6"/>
        <v>1.125</v>
      </c>
      <c r="BZ24" s="54">
        <f t="shared" si="6"/>
        <v>0</v>
      </c>
      <c r="CA24" s="54">
        <f t="shared" si="6"/>
        <v>0.3125</v>
      </c>
      <c r="CB24" s="54">
        <f t="shared" si="6"/>
        <v>0.5625</v>
      </c>
      <c r="CC24" s="54">
        <f t="shared" si="6"/>
        <v>0.625</v>
      </c>
      <c r="CD24" s="54">
        <f t="shared" si="6"/>
        <v>26.647058823529413</v>
      </c>
      <c r="CE24" s="54"/>
      <c r="CF24" s="54">
        <f t="shared" si="6"/>
        <v>3.2</v>
      </c>
      <c r="CG24" s="54"/>
      <c r="CH24" s="54"/>
      <c r="CI24" s="54">
        <f t="shared" si="6"/>
        <v>4.2</v>
      </c>
      <c r="CL24" s="933" t="s">
        <v>141</v>
      </c>
      <c r="CM24" s="934"/>
      <c r="CN24" s="54">
        <f>AVERAGE(CN4:CN23)</f>
        <v>0.42857142857142855</v>
      </c>
      <c r="CO24" s="54">
        <f t="shared" ref="CO24:DJ24" si="7">AVERAGE(CO4:CO23)</f>
        <v>1.7857142857142858</v>
      </c>
      <c r="CP24" s="54">
        <f t="shared" si="7"/>
        <v>0.2857142857142857</v>
      </c>
      <c r="CQ24" s="54">
        <f t="shared" si="7"/>
        <v>1.6428571428571428</v>
      </c>
      <c r="CR24" s="54">
        <f t="shared" si="7"/>
        <v>0.21428571428571427</v>
      </c>
      <c r="CS24" s="54">
        <f t="shared" si="7"/>
        <v>1</v>
      </c>
      <c r="CT24" s="54">
        <f t="shared" si="7"/>
        <v>0.6428571428571429</v>
      </c>
      <c r="CU24" s="54">
        <f t="shared" si="7"/>
        <v>0.2857142857142857</v>
      </c>
      <c r="CV24" s="54">
        <f t="shared" si="7"/>
        <v>0.14285714285714285</v>
      </c>
      <c r="CW24" s="54">
        <f t="shared" si="7"/>
        <v>0.5</v>
      </c>
      <c r="CX24" s="54">
        <f t="shared" si="7"/>
        <v>0.21428571428571427</v>
      </c>
      <c r="CY24" s="54">
        <f t="shared" si="7"/>
        <v>0.14285714285714285</v>
      </c>
      <c r="CZ24" s="54">
        <f t="shared" si="7"/>
        <v>1.5</v>
      </c>
      <c r="DA24" s="54">
        <f t="shared" si="7"/>
        <v>0.35714285714285715</v>
      </c>
      <c r="DB24" s="54">
        <f t="shared" si="7"/>
        <v>0.35714285714285715</v>
      </c>
      <c r="DC24" s="54">
        <f t="shared" si="7"/>
        <v>1.6428571428571428</v>
      </c>
      <c r="DD24" s="54">
        <f t="shared" si="7"/>
        <v>0.42857142857142855</v>
      </c>
      <c r="DE24" s="54">
        <f t="shared" si="7"/>
        <v>10.8</v>
      </c>
      <c r="DF24" s="54"/>
      <c r="DG24" s="54">
        <f t="shared" si="7"/>
        <v>3.0714285714285716</v>
      </c>
      <c r="DH24" s="54"/>
      <c r="DI24" s="54"/>
      <c r="DJ24" s="54">
        <f t="shared" si="7"/>
        <v>4.5</v>
      </c>
    </row>
    <row r="25" spans="1:115" x14ac:dyDescent="0.25">
      <c r="A25" s="495"/>
      <c r="B25" s="422">
        <v>5</v>
      </c>
      <c r="C25" s="595">
        <f>C15</f>
        <v>0</v>
      </c>
      <c r="D25" s="61">
        <f t="shared" ref="D25:AC25" si="8">D15</f>
        <v>1</v>
      </c>
      <c r="E25" s="595">
        <f t="shared" si="8"/>
        <v>0</v>
      </c>
      <c r="F25" s="61">
        <f t="shared" si="8"/>
        <v>1</v>
      </c>
      <c r="G25" s="595">
        <f t="shared" si="8"/>
        <v>0</v>
      </c>
      <c r="H25" s="61">
        <f t="shared" si="8"/>
        <v>1</v>
      </c>
      <c r="I25" s="61">
        <f t="shared" si="8"/>
        <v>1</v>
      </c>
      <c r="J25" s="61">
        <f t="shared" si="8"/>
        <v>1</v>
      </c>
      <c r="K25" s="61">
        <f t="shared" si="8"/>
        <v>1</v>
      </c>
      <c r="L25" s="61">
        <f t="shared" si="8"/>
        <v>2</v>
      </c>
      <c r="M25" s="61">
        <f t="shared" si="8"/>
        <v>2</v>
      </c>
      <c r="N25" s="61">
        <f t="shared" si="8"/>
        <v>1</v>
      </c>
      <c r="O25" s="61">
        <f t="shared" si="8"/>
        <v>1</v>
      </c>
      <c r="P25" s="61">
        <f t="shared" si="8"/>
        <v>1</v>
      </c>
      <c r="Q25" s="61">
        <f t="shared" si="8"/>
        <v>2</v>
      </c>
      <c r="R25" s="61">
        <f t="shared" si="8"/>
        <v>1</v>
      </c>
      <c r="S25" s="61">
        <f t="shared" si="8"/>
        <v>1</v>
      </c>
      <c r="T25" s="61">
        <f t="shared" si="8"/>
        <v>1</v>
      </c>
      <c r="U25" s="61">
        <f t="shared" si="8"/>
        <v>2</v>
      </c>
      <c r="V25" s="61">
        <f t="shared" si="8"/>
        <v>2</v>
      </c>
      <c r="W25" s="61">
        <f t="shared" si="8"/>
        <v>2</v>
      </c>
      <c r="X25" s="61">
        <f t="shared" si="8"/>
        <v>24</v>
      </c>
      <c r="Y25" s="61"/>
      <c r="Z25" s="61">
        <f t="shared" si="8"/>
        <v>5</v>
      </c>
      <c r="AA25" s="61"/>
      <c r="AB25" s="61"/>
      <c r="AC25" s="61">
        <f t="shared" si="8"/>
        <v>4</v>
      </c>
      <c r="AD25" s="159"/>
      <c r="AF25" s="495"/>
      <c r="AG25" s="422">
        <v>5</v>
      </c>
      <c r="AH25" s="50">
        <f>(AH16+AH17)/2</f>
        <v>1</v>
      </c>
      <c r="AI25" s="50">
        <f t="shared" ref="AI25:AZ25" si="9">(AI16+AI17)/2</f>
        <v>1</v>
      </c>
      <c r="AJ25" s="50">
        <f t="shared" si="9"/>
        <v>1</v>
      </c>
      <c r="AK25" s="50">
        <f t="shared" si="9"/>
        <v>1</v>
      </c>
      <c r="AL25" s="50">
        <f t="shared" si="9"/>
        <v>1</v>
      </c>
      <c r="AM25" s="50">
        <f t="shared" si="9"/>
        <v>1</v>
      </c>
      <c r="AN25" s="50">
        <f t="shared" si="9"/>
        <v>1</v>
      </c>
      <c r="AO25" s="50">
        <f t="shared" si="9"/>
        <v>1</v>
      </c>
      <c r="AP25" s="50">
        <f t="shared" si="9"/>
        <v>2</v>
      </c>
      <c r="AQ25" s="50">
        <f t="shared" si="9"/>
        <v>1</v>
      </c>
      <c r="AR25" s="179">
        <f t="shared" si="9"/>
        <v>1.5</v>
      </c>
      <c r="AS25" s="50">
        <f t="shared" si="9"/>
        <v>1</v>
      </c>
      <c r="AT25" s="50">
        <f t="shared" si="9"/>
        <v>1</v>
      </c>
      <c r="AU25" s="50">
        <f t="shared" si="9"/>
        <v>14.5</v>
      </c>
      <c r="AV25" s="50"/>
      <c r="AW25" s="50">
        <f t="shared" si="9"/>
        <v>5</v>
      </c>
      <c r="AX25" s="50"/>
      <c r="AY25" s="50"/>
      <c r="AZ25" s="50">
        <f t="shared" si="9"/>
        <v>5</v>
      </c>
      <c r="BA25" s="113"/>
      <c r="BB25" s="113"/>
      <c r="BC25" s="495"/>
      <c r="BD25" s="422"/>
      <c r="BE25" s="61"/>
      <c r="BF25" s="61"/>
      <c r="BG25" s="61"/>
      <c r="BH25" s="61"/>
      <c r="BI25" s="61"/>
      <c r="BJ25" s="61"/>
      <c r="BK25" s="61"/>
      <c r="BL25" s="61"/>
      <c r="BM25" s="61"/>
      <c r="BN25" s="61"/>
      <c r="BO25" s="61"/>
      <c r="BP25" s="61"/>
      <c r="BQ25" s="61"/>
      <c r="BR25" s="61"/>
      <c r="BS25" s="61"/>
      <c r="BT25" s="61"/>
      <c r="BU25" s="61"/>
      <c r="BV25" s="61"/>
      <c r="BW25" s="61"/>
      <c r="BX25" s="61"/>
      <c r="BY25" s="61"/>
      <c r="BZ25" s="61"/>
      <c r="CA25" s="61"/>
      <c r="CB25" s="61"/>
      <c r="CC25" s="61"/>
      <c r="CD25" s="61"/>
      <c r="CE25" s="61"/>
      <c r="CF25" s="61"/>
      <c r="CG25" s="61"/>
      <c r="CH25" s="61"/>
      <c r="CI25" s="61"/>
      <c r="CL25" s="494"/>
      <c r="CM25" s="438"/>
      <c r="CN25" s="61"/>
      <c r="CO25" s="61"/>
      <c r="CP25" s="61"/>
      <c r="CQ25" s="61"/>
      <c r="CR25" s="61"/>
      <c r="CS25" s="61"/>
      <c r="CT25" s="61"/>
      <c r="CU25" s="61"/>
      <c r="CV25" s="61"/>
      <c r="CW25" s="61"/>
      <c r="CX25" s="61"/>
      <c r="CY25" s="61"/>
      <c r="CZ25" s="61"/>
      <c r="DA25" s="61"/>
      <c r="DB25" s="61"/>
      <c r="DC25" s="61"/>
      <c r="DD25" s="61"/>
      <c r="DE25" s="61"/>
      <c r="DF25" s="61"/>
      <c r="DG25" s="61"/>
      <c r="DH25" s="61"/>
      <c r="DI25" s="61"/>
      <c r="DJ25" s="61"/>
    </row>
    <row r="26" spans="1:115" x14ac:dyDescent="0.25">
      <c r="A26" s="5"/>
      <c r="B26" s="83">
        <v>4</v>
      </c>
      <c r="C26" s="179">
        <f>(C14+C13+C12+C11+C10+C9)/6</f>
        <v>0.83333333333333337</v>
      </c>
      <c r="D26" s="50">
        <f t="shared" ref="D26:AC26" si="10">(D14+D13+D12+D11+D10+D9)/6</f>
        <v>0.16666666666666666</v>
      </c>
      <c r="E26" s="179">
        <f t="shared" si="10"/>
        <v>0.83333333333333337</v>
      </c>
      <c r="F26" s="179">
        <f t="shared" si="10"/>
        <v>0.66666666666666663</v>
      </c>
      <c r="G26" s="179">
        <f t="shared" si="10"/>
        <v>0.83333333333333337</v>
      </c>
      <c r="H26" s="179">
        <f t="shared" si="10"/>
        <v>0.33333333333333331</v>
      </c>
      <c r="I26" s="179">
        <f t="shared" si="10"/>
        <v>0.5</v>
      </c>
      <c r="J26" s="50">
        <f t="shared" si="10"/>
        <v>0.66666666666666663</v>
      </c>
      <c r="K26" s="50">
        <f t="shared" si="10"/>
        <v>0.33333333333333331</v>
      </c>
      <c r="L26" s="179">
        <f t="shared" si="10"/>
        <v>0.83333333333333337</v>
      </c>
      <c r="M26" s="50">
        <f t="shared" si="10"/>
        <v>1.8333333333333333</v>
      </c>
      <c r="N26" s="50">
        <f t="shared" si="10"/>
        <v>1</v>
      </c>
      <c r="O26" s="50">
        <f t="shared" si="10"/>
        <v>0.33333333333333331</v>
      </c>
      <c r="P26" s="179">
        <f t="shared" si="10"/>
        <v>0.16666666666666666</v>
      </c>
      <c r="Q26" s="50">
        <f t="shared" si="10"/>
        <v>1.8333333333333333</v>
      </c>
      <c r="R26" s="50">
        <f t="shared" si="10"/>
        <v>1</v>
      </c>
      <c r="S26" s="50">
        <f t="shared" si="10"/>
        <v>1</v>
      </c>
      <c r="T26" s="50">
        <f t="shared" si="10"/>
        <v>1</v>
      </c>
      <c r="U26" s="50">
        <f t="shared" si="10"/>
        <v>1.6666666666666667</v>
      </c>
      <c r="V26" s="50">
        <f t="shared" si="10"/>
        <v>2</v>
      </c>
      <c r="W26" s="50">
        <f t="shared" si="10"/>
        <v>2</v>
      </c>
      <c r="X26" s="50">
        <f t="shared" si="10"/>
        <v>19.833333333333332</v>
      </c>
      <c r="Y26" s="50"/>
      <c r="Z26" s="50">
        <f t="shared" si="10"/>
        <v>4</v>
      </c>
      <c r="AA26" s="50"/>
      <c r="AB26" s="50"/>
      <c r="AC26" s="50">
        <f t="shared" si="10"/>
        <v>4.5</v>
      </c>
      <c r="AD26" s="14"/>
      <c r="AF26" s="5"/>
      <c r="AG26" s="83">
        <v>4</v>
      </c>
      <c r="AH26" s="179">
        <f>(AH14+AH15)/2</f>
        <v>0.5</v>
      </c>
      <c r="AI26" s="179">
        <f t="shared" ref="AI26:AZ26" si="11">(AI14+AI15)/2</f>
        <v>0.5</v>
      </c>
      <c r="AJ26" s="50">
        <f t="shared" si="11"/>
        <v>1</v>
      </c>
      <c r="AK26" s="50">
        <f t="shared" si="11"/>
        <v>1</v>
      </c>
      <c r="AL26" s="50">
        <f t="shared" si="11"/>
        <v>1</v>
      </c>
      <c r="AM26" s="179">
        <f t="shared" si="11"/>
        <v>0.5</v>
      </c>
      <c r="AN26" s="179">
        <f t="shared" si="11"/>
        <v>0.5</v>
      </c>
      <c r="AO26" s="50">
        <f t="shared" si="11"/>
        <v>1</v>
      </c>
      <c r="AP26" s="50">
        <f t="shared" si="11"/>
        <v>0.5</v>
      </c>
      <c r="AQ26" s="50">
        <f t="shared" si="11"/>
        <v>1</v>
      </c>
      <c r="AR26" s="179">
        <f t="shared" si="11"/>
        <v>2</v>
      </c>
      <c r="AS26" s="50">
        <f t="shared" si="11"/>
        <v>1</v>
      </c>
      <c r="AT26" s="50">
        <f t="shared" si="11"/>
        <v>0</v>
      </c>
      <c r="AU26" s="50">
        <f t="shared" si="11"/>
        <v>10.5</v>
      </c>
      <c r="AV26" s="50"/>
      <c r="AW26" s="50">
        <f t="shared" si="11"/>
        <v>4</v>
      </c>
      <c r="AX26" s="50"/>
      <c r="AY26" s="50"/>
      <c r="AZ26" s="50">
        <f t="shared" si="11"/>
        <v>4.5</v>
      </c>
      <c r="BA26" s="113"/>
      <c r="BB26" s="113"/>
      <c r="BC26" s="5"/>
      <c r="BD26" s="83">
        <v>4</v>
      </c>
      <c r="BE26" s="179">
        <f>(BE16+BE18+BE15+BE14+BE13)/5</f>
        <v>3.4</v>
      </c>
      <c r="BF26" s="50">
        <f t="shared" ref="BF26:CI26" si="12">(BF16+BF18+BF15+BF14+BF13)/5</f>
        <v>3</v>
      </c>
      <c r="BG26" s="50">
        <f t="shared" si="12"/>
        <v>2</v>
      </c>
      <c r="BH26" s="50">
        <f t="shared" si="12"/>
        <v>3</v>
      </c>
      <c r="BI26" s="50">
        <f t="shared" si="12"/>
        <v>3</v>
      </c>
      <c r="BJ26" s="50">
        <f t="shared" si="12"/>
        <v>0.8</v>
      </c>
      <c r="BK26" s="50">
        <f t="shared" si="12"/>
        <v>2</v>
      </c>
      <c r="BL26" s="179">
        <f t="shared" si="12"/>
        <v>1</v>
      </c>
      <c r="BM26" s="50">
        <f t="shared" si="12"/>
        <v>1</v>
      </c>
      <c r="BN26" s="179">
        <f t="shared" si="12"/>
        <v>1.6</v>
      </c>
      <c r="BO26" s="50">
        <f t="shared" si="12"/>
        <v>2.6</v>
      </c>
      <c r="BP26" s="50">
        <f t="shared" si="12"/>
        <v>1.2</v>
      </c>
      <c r="BQ26" s="50">
        <f t="shared" si="12"/>
        <v>1</v>
      </c>
      <c r="BR26" s="50">
        <f t="shared" si="12"/>
        <v>0.6</v>
      </c>
      <c r="BS26" s="50">
        <f t="shared" si="12"/>
        <v>2</v>
      </c>
      <c r="BT26" s="50">
        <f t="shared" si="12"/>
        <v>1</v>
      </c>
      <c r="BU26" s="50">
        <f t="shared" si="12"/>
        <v>0.2</v>
      </c>
      <c r="BV26" s="179">
        <f t="shared" si="12"/>
        <v>1.2</v>
      </c>
      <c r="BW26" s="50">
        <f t="shared" si="12"/>
        <v>1.2</v>
      </c>
      <c r="BX26" s="50">
        <f t="shared" si="12"/>
        <v>1</v>
      </c>
      <c r="BY26" s="50">
        <f t="shared" si="12"/>
        <v>2</v>
      </c>
      <c r="BZ26" s="50">
        <f t="shared" si="12"/>
        <v>0</v>
      </c>
      <c r="CA26" s="179">
        <f t="shared" si="12"/>
        <v>0.2</v>
      </c>
      <c r="CB26" s="50">
        <f t="shared" si="12"/>
        <v>0.8</v>
      </c>
      <c r="CC26" s="50">
        <f t="shared" si="12"/>
        <v>1.2</v>
      </c>
      <c r="CD26" s="50">
        <f t="shared" si="12"/>
        <v>37</v>
      </c>
      <c r="CE26" s="50"/>
      <c r="CF26" s="50">
        <f t="shared" si="12"/>
        <v>4</v>
      </c>
      <c r="CG26" s="50"/>
      <c r="CH26" s="50"/>
      <c r="CI26" s="50">
        <f t="shared" si="12"/>
        <v>4.5999999999999996</v>
      </c>
      <c r="CL26" s="5"/>
      <c r="CM26" s="83">
        <v>4</v>
      </c>
      <c r="CN26" s="50">
        <f>(CN15+CN16+CN17+CN14)/4</f>
        <v>1</v>
      </c>
      <c r="CO26" s="50">
        <f t="shared" ref="CO26:DJ26" si="13">(CO15+CO16+CO17+CO14)/4</f>
        <v>3</v>
      </c>
      <c r="CP26" s="50">
        <f t="shared" si="13"/>
        <v>0.25</v>
      </c>
      <c r="CQ26" s="50">
        <f t="shared" si="13"/>
        <v>1.75</v>
      </c>
      <c r="CR26" s="179">
        <f t="shared" si="13"/>
        <v>0</v>
      </c>
      <c r="CS26" s="50">
        <f t="shared" si="13"/>
        <v>1</v>
      </c>
      <c r="CT26" s="50">
        <f t="shared" si="13"/>
        <v>1</v>
      </c>
      <c r="CU26" s="50">
        <f t="shared" si="13"/>
        <v>0.75</v>
      </c>
      <c r="CV26" s="179">
        <f t="shared" si="13"/>
        <v>0</v>
      </c>
      <c r="CW26" s="50">
        <f t="shared" si="13"/>
        <v>1</v>
      </c>
      <c r="CX26" s="50">
        <f t="shared" si="13"/>
        <v>0.5</v>
      </c>
      <c r="CY26" s="50">
        <f t="shared" si="13"/>
        <v>0.5</v>
      </c>
      <c r="CZ26" s="50">
        <f t="shared" si="13"/>
        <v>1.75</v>
      </c>
      <c r="DA26" s="50">
        <f t="shared" si="13"/>
        <v>0.5</v>
      </c>
      <c r="DB26" s="50">
        <f t="shared" si="13"/>
        <v>0.75</v>
      </c>
      <c r="DC26" s="50">
        <f t="shared" si="13"/>
        <v>2</v>
      </c>
      <c r="DD26" s="50">
        <f t="shared" si="13"/>
        <v>0.75</v>
      </c>
      <c r="DE26" s="50">
        <f t="shared" si="13"/>
        <v>16.5</v>
      </c>
      <c r="DF26" s="50"/>
      <c r="DG26" s="50">
        <f t="shared" si="13"/>
        <v>4</v>
      </c>
      <c r="DH26" s="50"/>
      <c r="DI26" s="50"/>
      <c r="DJ26" s="50">
        <f t="shared" si="13"/>
        <v>5</v>
      </c>
    </row>
    <row r="27" spans="1:115" x14ac:dyDescent="0.25">
      <c r="A27" s="5"/>
      <c r="B27" s="83">
        <v>3</v>
      </c>
      <c r="C27" s="50">
        <f>(C7+C6+C5)/3</f>
        <v>1</v>
      </c>
      <c r="D27" s="50">
        <f t="shared" ref="D27:AC27" si="14">(D7+D6+D5)/3</f>
        <v>0</v>
      </c>
      <c r="E27" s="50">
        <f t="shared" si="14"/>
        <v>0</v>
      </c>
      <c r="F27" s="179">
        <f t="shared" si="14"/>
        <v>1</v>
      </c>
      <c r="G27" s="50">
        <f t="shared" si="14"/>
        <v>0.33333333333333331</v>
      </c>
      <c r="H27" s="179">
        <f t="shared" si="14"/>
        <v>0.66666666666666663</v>
      </c>
      <c r="I27" s="179">
        <f t="shared" si="14"/>
        <v>0.66666666666666663</v>
      </c>
      <c r="J27" s="50">
        <f t="shared" si="14"/>
        <v>0.33333333333333331</v>
      </c>
      <c r="K27" s="50">
        <f t="shared" si="14"/>
        <v>0</v>
      </c>
      <c r="L27" s="179">
        <f t="shared" si="14"/>
        <v>1</v>
      </c>
      <c r="M27" s="50">
        <f t="shared" si="14"/>
        <v>1.3333333333333333</v>
      </c>
      <c r="N27" s="50">
        <f t="shared" si="14"/>
        <v>0.33333333333333331</v>
      </c>
      <c r="O27" s="50">
        <f t="shared" si="14"/>
        <v>0.33333333333333331</v>
      </c>
      <c r="P27" s="179">
        <f t="shared" si="14"/>
        <v>0.66666666666666663</v>
      </c>
      <c r="Q27" s="50">
        <f t="shared" si="14"/>
        <v>1.6666666666666667</v>
      </c>
      <c r="R27" s="50">
        <f t="shared" si="14"/>
        <v>0.66666666666666663</v>
      </c>
      <c r="S27" s="50">
        <f t="shared" si="14"/>
        <v>0.33333333333333331</v>
      </c>
      <c r="T27" s="50">
        <f t="shared" si="14"/>
        <v>0.33333333333333331</v>
      </c>
      <c r="U27" s="50">
        <f t="shared" si="14"/>
        <v>1</v>
      </c>
      <c r="V27" s="50">
        <f t="shared" si="14"/>
        <v>2</v>
      </c>
      <c r="W27" s="50">
        <f t="shared" si="14"/>
        <v>2</v>
      </c>
      <c r="X27" s="50">
        <f t="shared" si="14"/>
        <v>15.666666666666666</v>
      </c>
      <c r="Y27" s="50"/>
      <c r="Z27" s="50">
        <f t="shared" si="14"/>
        <v>3</v>
      </c>
      <c r="AA27" s="50"/>
      <c r="AB27" s="50"/>
      <c r="AC27" s="50">
        <f t="shared" si="14"/>
        <v>4.333333333333333</v>
      </c>
      <c r="AD27" s="14"/>
      <c r="AF27" s="5"/>
      <c r="AG27" s="83">
        <v>3</v>
      </c>
      <c r="AH27" s="179">
        <f>(AH11+AH12+AH13)/3</f>
        <v>1</v>
      </c>
      <c r="AI27" s="179">
        <f t="shared" ref="AI27:AZ27" si="15">(AI11+AI12+AI13)/3</f>
        <v>1</v>
      </c>
      <c r="AJ27" s="50">
        <f t="shared" si="15"/>
        <v>0.66666666666666663</v>
      </c>
      <c r="AK27" s="50">
        <f t="shared" si="15"/>
        <v>0.66666666666666663</v>
      </c>
      <c r="AL27" s="50">
        <f t="shared" si="15"/>
        <v>0.66666666666666663</v>
      </c>
      <c r="AM27" s="179">
        <f t="shared" si="15"/>
        <v>0.66666666666666663</v>
      </c>
      <c r="AN27" s="179">
        <f t="shared" si="15"/>
        <v>0.66666666666666663</v>
      </c>
      <c r="AO27" s="50">
        <f t="shared" si="15"/>
        <v>1</v>
      </c>
      <c r="AP27" s="50">
        <f t="shared" si="15"/>
        <v>0.33333333333333331</v>
      </c>
      <c r="AQ27" s="50">
        <f t="shared" si="15"/>
        <v>0.33333333333333331</v>
      </c>
      <c r="AR27" s="50">
        <f t="shared" si="15"/>
        <v>0</v>
      </c>
      <c r="AS27" s="50">
        <f t="shared" si="15"/>
        <v>0.66666666666666663</v>
      </c>
      <c r="AT27" s="50">
        <f t="shared" si="15"/>
        <v>0</v>
      </c>
      <c r="AU27" s="50">
        <f t="shared" si="15"/>
        <v>7.666666666666667</v>
      </c>
      <c r="AV27" s="50"/>
      <c r="AW27" s="50">
        <f t="shared" si="15"/>
        <v>3</v>
      </c>
      <c r="AX27" s="50"/>
      <c r="AY27" s="50"/>
      <c r="AZ27" s="50">
        <f t="shared" si="15"/>
        <v>4</v>
      </c>
      <c r="BA27" s="113"/>
      <c r="BB27" s="113"/>
      <c r="BC27" s="5"/>
      <c r="BD27" s="83">
        <v>3</v>
      </c>
      <c r="BE27" s="179">
        <f>(BE12+BE11+BE10+BE9+BE8+BE7)/5</f>
        <v>3.6</v>
      </c>
      <c r="BF27" s="50">
        <f t="shared" ref="BF27:CI27" si="16">(BF12+BF11+BF10+BF9+BF8+BF7)/5</f>
        <v>2.8</v>
      </c>
      <c r="BG27" s="50">
        <f t="shared" si="16"/>
        <v>2.4</v>
      </c>
      <c r="BH27" s="50">
        <f t="shared" si="16"/>
        <v>3.6</v>
      </c>
      <c r="BI27" s="50">
        <f t="shared" si="16"/>
        <v>3.6</v>
      </c>
      <c r="BJ27" s="50">
        <f t="shared" si="16"/>
        <v>0.4</v>
      </c>
      <c r="BK27" s="50">
        <f t="shared" si="16"/>
        <v>0.4</v>
      </c>
      <c r="BL27" s="179">
        <f t="shared" si="16"/>
        <v>1.2</v>
      </c>
      <c r="BM27" s="50">
        <f t="shared" si="16"/>
        <v>1</v>
      </c>
      <c r="BN27" s="179">
        <f t="shared" si="16"/>
        <v>1.8</v>
      </c>
      <c r="BO27" s="50">
        <f t="shared" si="16"/>
        <v>2.6</v>
      </c>
      <c r="BP27" s="50">
        <f t="shared" si="16"/>
        <v>1</v>
      </c>
      <c r="BQ27" s="50">
        <f t="shared" si="16"/>
        <v>1</v>
      </c>
      <c r="BR27" s="50">
        <f t="shared" si="16"/>
        <v>0.6</v>
      </c>
      <c r="BS27" s="50">
        <f t="shared" si="16"/>
        <v>0.4</v>
      </c>
      <c r="BT27" s="50">
        <f t="shared" si="16"/>
        <v>0</v>
      </c>
      <c r="BU27" s="50">
        <f t="shared" si="16"/>
        <v>0.2</v>
      </c>
      <c r="BV27" s="179">
        <f t="shared" si="16"/>
        <v>1.8</v>
      </c>
      <c r="BW27" s="179">
        <f t="shared" si="16"/>
        <v>0.4</v>
      </c>
      <c r="BX27" s="50">
        <f t="shared" si="16"/>
        <v>0.4</v>
      </c>
      <c r="BY27" s="50">
        <f t="shared" si="16"/>
        <v>1.6</v>
      </c>
      <c r="BZ27" s="50">
        <f t="shared" si="16"/>
        <v>0</v>
      </c>
      <c r="CA27" s="179">
        <f t="shared" si="16"/>
        <v>0.6</v>
      </c>
      <c r="CB27" s="50">
        <f t="shared" si="16"/>
        <v>0.8</v>
      </c>
      <c r="CC27" s="50">
        <f t="shared" si="16"/>
        <v>0.8</v>
      </c>
      <c r="CD27" s="50">
        <f t="shared" si="16"/>
        <v>33</v>
      </c>
      <c r="CE27" s="50"/>
      <c r="CF27" s="50">
        <f t="shared" si="16"/>
        <v>3.6</v>
      </c>
      <c r="CG27" s="50"/>
      <c r="CH27" s="50"/>
      <c r="CI27" s="50">
        <f t="shared" si="16"/>
        <v>5</v>
      </c>
      <c r="CL27" s="5"/>
      <c r="CM27" s="83">
        <v>3</v>
      </c>
      <c r="CN27" s="179">
        <f>(CN12+CN13+CN7+CN11+CN10+CN9+CN8)/7</f>
        <v>0.14285714285714285</v>
      </c>
      <c r="CO27" s="50">
        <f t="shared" ref="CO27:DJ27" si="17">(CO12+CO13+CO7+CO11+CO10+CO9+CO8)/7</f>
        <v>1.5714285714285714</v>
      </c>
      <c r="CP27" s="50">
        <f t="shared" si="17"/>
        <v>0.2857142857142857</v>
      </c>
      <c r="CQ27" s="179">
        <f t="shared" si="17"/>
        <v>1.5714285714285714</v>
      </c>
      <c r="CR27" s="179">
        <f t="shared" si="17"/>
        <v>0.42857142857142855</v>
      </c>
      <c r="CS27" s="50">
        <f t="shared" si="17"/>
        <v>1</v>
      </c>
      <c r="CT27" s="50">
        <f t="shared" si="17"/>
        <v>0.5714285714285714</v>
      </c>
      <c r="CU27" s="50">
        <f t="shared" si="17"/>
        <v>0.14285714285714285</v>
      </c>
      <c r="CV27" s="179">
        <f t="shared" si="17"/>
        <v>0.14285714285714285</v>
      </c>
      <c r="CW27" s="50">
        <f t="shared" si="17"/>
        <v>0.42857142857142855</v>
      </c>
      <c r="CX27" s="50">
        <f t="shared" si="17"/>
        <v>0.14285714285714285</v>
      </c>
      <c r="CY27" s="50">
        <f t="shared" si="17"/>
        <v>0</v>
      </c>
      <c r="CZ27" s="179">
        <f t="shared" si="17"/>
        <v>1.2857142857142858</v>
      </c>
      <c r="DA27" s="50">
        <f t="shared" si="17"/>
        <v>0.42857142857142855</v>
      </c>
      <c r="DB27" s="50">
        <f t="shared" si="17"/>
        <v>0.2857142857142857</v>
      </c>
      <c r="DC27" s="50">
        <f t="shared" si="17"/>
        <v>1.8571428571428572</v>
      </c>
      <c r="DD27" s="50">
        <f t="shared" si="17"/>
        <v>0.42857142857142855</v>
      </c>
      <c r="DE27" s="50">
        <f t="shared" si="17"/>
        <v>10.714285714285714</v>
      </c>
      <c r="DF27" s="50"/>
      <c r="DG27" s="50">
        <f t="shared" si="17"/>
        <v>3</v>
      </c>
      <c r="DH27" s="50"/>
      <c r="DI27" s="50"/>
      <c r="DJ27" s="50">
        <f t="shared" si="17"/>
        <v>4.2857142857142856</v>
      </c>
    </row>
    <row r="28" spans="1:115" x14ac:dyDescent="0.25">
      <c r="A28" s="5"/>
      <c r="B28" s="116">
        <v>2</v>
      </c>
      <c r="C28" s="50">
        <f>C4</f>
        <v>0</v>
      </c>
      <c r="D28" s="50">
        <f t="shared" ref="D28:AC28" si="18">D4</f>
        <v>0</v>
      </c>
      <c r="E28" s="50">
        <f t="shared" si="18"/>
        <v>0</v>
      </c>
      <c r="F28" s="50">
        <f t="shared" si="18"/>
        <v>0</v>
      </c>
      <c r="G28" s="50">
        <f t="shared" si="18"/>
        <v>1</v>
      </c>
      <c r="H28" s="50">
        <f t="shared" si="18"/>
        <v>0</v>
      </c>
      <c r="I28" s="50">
        <f t="shared" si="18"/>
        <v>0</v>
      </c>
      <c r="J28" s="50">
        <f t="shared" si="18"/>
        <v>0</v>
      </c>
      <c r="K28" s="50">
        <f t="shared" si="18"/>
        <v>0</v>
      </c>
      <c r="L28" s="179">
        <f t="shared" si="18"/>
        <v>2</v>
      </c>
      <c r="M28" s="50">
        <f t="shared" si="18"/>
        <v>0</v>
      </c>
      <c r="N28" s="50">
        <f t="shared" si="18"/>
        <v>0</v>
      </c>
      <c r="O28" s="50">
        <f t="shared" si="18"/>
        <v>0</v>
      </c>
      <c r="P28" s="50">
        <f t="shared" si="18"/>
        <v>0</v>
      </c>
      <c r="Q28" s="50">
        <f t="shared" si="18"/>
        <v>1</v>
      </c>
      <c r="R28" s="50">
        <f t="shared" si="18"/>
        <v>0</v>
      </c>
      <c r="S28" s="50">
        <f t="shared" si="18"/>
        <v>0</v>
      </c>
      <c r="T28" s="50">
        <f t="shared" si="18"/>
        <v>0</v>
      </c>
      <c r="U28" s="50">
        <f t="shared" si="18"/>
        <v>2</v>
      </c>
      <c r="V28" s="50">
        <f t="shared" si="18"/>
        <v>2</v>
      </c>
      <c r="W28" s="50">
        <f t="shared" si="18"/>
        <v>2</v>
      </c>
      <c r="X28" s="50">
        <f t="shared" si="18"/>
        <v>10</v>
      </c>
      <c r="Y28" s="50"/>
      <c r="Z28" s="50">
        <f t="shared" si="18"/>
        <v>2</v>
      </c>
      <c r="AA28" s="50"/>
      <c r="AB28" s="50"/>
      <c r="AC28" s="50">
        <f t="shared" si="18"/>
        <v>4</v>
      </c>
      <c r="AD28" s="14"/>
      <c r="AF28" s="5"/>
      <c r="AG28" s="116">
        <v>2</v>
      </c>
      <c r="AH28" s="50">
        <f>(AH4+AH8+AH7+AH6+AH5+AH9+AH10)/7</f>
        <v>0.14285714285714285</v>
      </c>
      <c r="AI28" s="60">
        <f t="shared" ref="AI28:AZ28" si="19">(AI4+AI8+AI7+AI6+AI5+AI9+AI10)/7</f>
        <v>0.14285714285714285</v>
      </c>
      <c r="AJ28" s="60">
        <f t="shared" si="19"/>
        <v>0</v>
      </c>
      <c r="AK28" s="60">
        <f t="shared" si="19"/>
        <v>0.14285714285714285</v>
      </c>
      <c r="AL28" s="50">
        <f t="shared" si="19"/>
        <v>0.2857142857142857</v>
      </c>
      <c r="AM28" s="179">
        <f t="shared" si="19"/>
        <v>0.7142857142857143</v>
      </c>
      <c r="AN28" s="50">
        <f t="shared" si="19"/>
        <v>0.14285714285714285</v>
      </c>
      <c r="AO28" s="50">
        <f t="shared" si="19"/>
        <v>1</v>
      </c>
      <c r="AP28" s="50">
        <f t="shared" si="19"/>
        <v>0.14285714285714285</v>
      </c>
      <c r="AQ28" s="50">
        <f t="shared" si="19"/>
        <v>0.2857142857142857</v>
      </c>
      <c r="AR28" s="50">
        <f t="shared" si="19"/>
        <v>0</v>
      </c>
      <c r="AS28" s="50">
        <f t="shared" si="19"/>
        <v>0.5714285714285714</v>
      </c>
      <c r="AT28" s="50">
        <f t="shared" si="19"/>
        <v>0</v>
      </c>
      <c r="AU28" s="50">
        <f t="shared" si="19"/>
        <v>3.5714285714285716</v>
      </c>
      <c r="AV28" s="50"/>
      <c r="AW28" s="50">
        <f t="shared" si="19"/>
        <v>2</v>
      </c>
      <c r="AX28" s="50"/>
      <c r="AY28" s="50"/>
      <c r="AZ28" s="50">
        <f t="shared" si="19"/>
        <v>3.2857142857142856</v>
      </c>
      <c r="BA28" s="113"/>
      <c r="BB28" s="113"/>
      <c r="BC28" s="5"/>
      <c r="BD28" s="116">
        <v>2</v>
      </c>
      <c r="BE28" s="50">
        <f>(BE4+BE6+BE5)/3</f>
        <v>2.3333333333333335</v>
      </c>
      <c r="BF28" s="50">
        <f t="shared" ref="BF28:CI28" si="20">(BF4+BF6+BF5)/3</f>
        <v>2.3333333333333335</v>
      </c>
      <c r="BG28" s="50">
        <f t="shared" si="20"/>
        <v>2</v>
      </c>
      <c r="BH28" s="50">
        <f t="shared" si="20"/>
        <v>2.6666666666666665</v>
      </c>
      <c r="BI28" s="50">
        <f t="shared" si="20"/>
        <v>1</v>
      </c>
      <c r="BJ28" s="50">
        <f t="shared" si="20"/>
        <v>0</v>
      </c>
      <c r="BK28" s="50">
        <f t="shared" si="20"/>
        <v>0</v>
      </c>
      <c r="BL28" s="50">
        <f t="shared" si="20"/>
        <v>0.66666666666666663</v>
      </c>
      <c r="BM28" s="50">
        <f t="shared" si="20"/>
        <v>0.66666666666666663</v>
      </c>
      <c r="BN28" s="50">
        <f t="shared" si="20"/>
        <v>1</v>
      </c>
      <c r="BO28" s="50">
        <f t="shared" si="20"/>
        <v>0.33333333333333331</v>
      </c>
      <c r="BP28" s="50">
        <f t="shared" si="20"/>
        <v>0.33333333333333331</v>
      </c>
      <c r="BQ28" s="50">
        <f t="shared" si="20"/>
        <v>1</v>
      </c>
      <c r="BR28" s="50">
        <f t="shared" si="20"/>
        <v>0.33333333333333331</v>
      </c>
      <c r="BS28" s="50">
        <f t="shared" si="20"/>
        <v>0.33333333333333331</v>
      </c>
      <c r="BT28" s="50">
        <f t="shared" si="20"/>
        <v>0</v>
      </c>
      <c r="BU28" s="50">
        <f t="shared" si="20"/>
        <v>0</v>
      </c>
      <c r="BV28" s="50">
        <f t="shared" si="20"/>
        <v>0.66666666666666663</v>
      </c>
      <c r="BW28" s="179">
        <f t="shared" si="20"/>
        <v>1</v>
      </c>
      <c r="BX28" s="50">
        <f t="shared" si="20"/>
        <v>0.33333333333333331</v>
      </c>
      <c r="BY28" s="50">
        <f t="shared" si="20"/>
        <v>0</v>
      </c>
      <c r="BZ28" s="50">
        <f t="shared" si="20"/>
        <v>0</v>
      </c>
      <c r="CA28" s="50">
        <f t="shared" si="20"/>
        <v>0</v>
      </c>
      <c r="CB28" s="50">
        <f t="shared" si="20"/>
        <v>0</v>
      </c>
      <c r="CC28" s="50">
        <f t="shared" si="20"/>
        <v>0</v>
      </c>
      <c r="CD28" s="50">
        <f t="shared" si="20"/>
        <v>17</v>
      </c>
      <c r="CE28" s="50"/>
      <c r="CF28" s="50">
        <f t="shared" si="20"/>
        <v>2</v>
      </c>
      <c r="CG28" s="50"/>
      <c r="CH28" s="50"/>
      <c r="CI28" s="50">
        <f t="shared" si="20"/>
        <v>3.3333333333333335</v>
      </c>
      <c r="CL28" s="5"/>
      <c r="CM28" s="250">
        <v>2</v>
      </c>
      <c r="CN28" s="179">
        <f>(CN4+CN6+CN5)/3</f>
        <v>0.33333333333333331</v>
      </c>
      <c r="CO28" s="50">
        <f t="shared" ref="CO28:DJ28" si="21">(CO4+CO6+CO5)/3</f>
        <v>0.66666666666666663</v>
      </c>
      <c r="CP28" s="50">
        <f t="shared" si="21"/>
        <v>0.33333333333333331</v>
      </c>
      <c r="CQ28" s="179">
        <f t="shared" si="21"/>
        <v>1.6666666666666667</v>
      </c>
      <c r="CR28" s="50">
        <f t="shared" si="21"/>
        <v>0</v>
      </c>
      <c r="CS28" s="50">
        <f t="shared" si="21"/>
        <v>1</v>
      </c>
      <c r="CT28" s="50">
        <f t="shared" si="21"/>
        <v>0.33333333333333331</v>
      </c>
      <c r="CU28" s="50">
        <f t="shared" si="21"/>
        <v>0</v>
      </c>
      <c r="CV28" s="179">
        <f t="shared" si="21"/>
        <v>0.33333333333333331</v>
      </c>
      <c r="CW28" s="50">
        <f t="shared" si="21"/>
        <v>0</v>
      </c>
      <c r="CX28" s="50">
        <f t="shared" si="21"/>
        <v>0</v>
      </c>
      <c r="CY28" s="50">
        <f t="shared" si="21"/>
        <v>0</v>
      </c>
      <c r="CZ28" s="179">
        <f t="shared" si="21"/>
        <v>1.6666666666666667</v>
      </c>
      <c r="DA28" s="50">
        <f t="shared" si="21"/>
        <v>0</v>
      </c>
      <c r="DB28" s="50">
        <f t="shared" si="21"/>
        <v>0</v>
      </c>
      <c r="DC28" s="50">
        <f t="shared" si="21"/>
        <v>0.66666666666666663</v>
      </c>
      <c r="DD28" s="50">
        <f t="shared" si="21"/>
        <v>0</v>
      </c>
      <c r="DE28" s="50">
        <f t="shared" si="21"/>
        <v>7</v>
      </c>
      <c r="DF28" s="50"/>
      <c r="DG28" s="50">
        <f t="shared" si="21"/>
        <v>2</v>
      </c>
      <c r="DH28" s="50"/>
      <c r="DI28" s="50"/>
      <c r="DJ28" s="50">
        <f t="shared" si="21"/>
        <v>4.333333333333333</v>
      </c>
    </row>
    <row r="29" spans="1:115" ht="15.75" thickBot="1" x14ac:dyDescent="0.3">
      <c r="A29" s="182"/>
      <c r="B29" s="140" t="s">
        <v>143</v>
      </c>
      <c r="C29" s="52">
        <f>MEDIAN(C25:C28)</f>
        <v>0.41666666666666669</v>
      </c>
      <c r="D29" s="52">
        <f t="shared" ref="D29:Z29" si="22">MEDIAN(D25:D28)</f>
        <v>8.3333333333333329E-2</v>
      </c>
      <c r="E29" s="52">
        <f>MEDIAN(E25:E28)</f>
        <v>0</v>
      </c>
      <c r="F29" s="52">
        <f t="shared" si="22"/>
        <v>0.83333333333333326</v>
      </c>
      <c r="G29" s="52">
        <f t="shared" si="22"/>
        <v>0.58333333333333326</v>
      </c>
      <c r="H29" s="52">
        <f t="shared" si="22"/>
        <v>0.5</v>
      </c>
      <c r="I29" s="52">
        <f t="shared" si="22"/>
        <v>0.58333333333333326</v>
      </c>
      <c r="J29" s="52">
        <f t="shared" si="22"/>
        <v>0.5</v>
      </c>
      <c r="K29" s="52">
        <f t="shared" si="22"/>
        <v>0.16666666666666666</v>
      </c>
      <c r="L29" s="52">
        <f t="shared" si="22"/>
        <v>1.5</v>
      </c>
      <c r="M29" s="52">
        <f t="shared" si="22"/>
        <v>1.5833333333333333</v>
      </c>
      <c r="N29" s="52">
        <f t="shared" si="22"/>
        <v>0.66666666666666674</v>
      </c>
      <c r="O29" s="52">
        <f t="shared" si="22"/>
        <v>0.33333333333333331</v>
      </c>
      <c r="P29" s="52">
        <f t="shared" si="22"/>
        <v>0.41666666666666663</v>
      </c>
      <c r="Q29" s="52">
        <f t="shared" si="22"/>
        <v>1.75</v>
      </c>
      <c r="R29" s="52">
        <f t="shared" si="22"/>
        <v>0.83333333333333326</v>
      </c>
      <c r="S29" s="52">
        <f t="shared" si="22"/>
        <v>0.66666666666666674</v>
      </c>
      <c r="T29" s="52">
        <f t="shared" si="22"/>
        <v>0.66666666666666674</v>
      </c>
      <c r="U29" s="52">
        <f t="shared" si="22"/>
        <v>1.8333333333333335</v>
      </c>
      <c r="V29" s="52">
        <f t="shared" si="22"/>
        <v>2</v>
      </c>
      <c r="W29" s="52">
        <f t="shared" si="22"/>
        <v>2</v>
      </c>
      <c r="X29" s="52">
        <f t="shared" si="22"/>
        <v>17.75</v>
      </c>
      <c r="Y29" s="52"/>
      <c r="Z29" s="52">
        <f t="shared" si="22"/>
        <v>3.5</v>
      </c>
      <c r="AA29" s="52"/>
      <c r="AB29" s="52"/>
      <c r="AC29" s="52">
        <f>MEDIAN(AC25:AC28)</f>
        <v>4.1666666666666661</v>
      </c>
      <c r="AD29" s="142"/>
      <c r="AF29" s="182"/>
      <c r="AG29" s="140" t="s">
        <v>143</v>
      </c>
      <c r="AH29" s="52">
        <f>MEDIAN(AH25:AH28)</f>
        <v>0.75</v>
      </c>
      <c r="AI29" s="52">
        <f t="shared" ref="AI29:AZ29" si="23">MEDIAN(AI25:AI28)</f>
        <v>0.75</v>
      </c>
      <c r="AJ29" s="52">
        <f t="shared" si="23"/>
        <v>0.83333333333333326</v>
      </c>
      <c r="AK29" s="52">
        <f t="shared" si="23"/>
        <v>0.83333333333333326</v>
      </c>
      <c r="AL29" s="52">
        <f t="shared" si="23"/>
        <v>0.83333333333333326</v>
      </c>
      <c r="AM29" s="52">
        <f t="shared" si="23"/>
        <v>0.69047619047619047</v>
      </c>
      <c r="AN29" s="52">
        <f t="shared" si="23"/>
        <v>0.58333333333333326</v>
      </c>
      <c r="AO29" s="52">
        <f t="shared" si="23"/>
        <v>1</v>
      </c>
      <c r="AP29" s="52">
        <f t="shared" si="23"/>
        <v>0.41666666666666663</v>
      </c>
      <c r="AQ29" s="52">
        <f t="shared" si="23"/>
        <v>0.66666666666666674</v>
      </c>
      <c r="AR29" s="52">
        <f t="shared" si="23"/>
        <v>0.75</v>
      </c>
      <c r="AS29" s="52">
        <f t="shared" si="23"/>
        <v>0.83333333333333326</v>
      </c>
      <c r="AT29" s="52">
        <f t="shared" si="23"/>
        <v>0</v>
      </c>
      <c r="AU29" s="52">
        <f t="shared" si="23"/>
        <v>9.0833333333333339</v>
      </c>
      <c r="AV29" s="52"/>
      <c r="AW29" s="52">
        <f t="shared" si="23"/>
        <v>3.5</v>
      </c>
      <c r="AX29" s="52"/>
      <c r="AY29" s="52"/>
      <c r="AZ29" s="52">
        <f t="shared" si="23"/>
        <v>4.25</v>
      </c>
      <c r="BA29" s="113"/>
      <c r="BB29" s="113"/>
      <c r="BC29" s="182"/>
      <c r="BD29" s="140" t="s">
        <v>143</v>
      </c>
      <c r="BE29" s="52">
        <f>MEDIAN(BE26:BE28)</f>
        <v>3.4</v>
      </c>
      <c r="BF29" s="52">
        <f t="shared" ref="BF29:CI29" si="24">MEDIAN(BF26:BF28)</f>
        <v>2.8</v>
      </c>
      <c r="BG29" s="52">
        <f t="shared" si="24"/>
        <v>2</v>
      </c>
      <c r="BH29" s="52">
        <f t="shared" si="24"/>
        <v>3</v>
      </c>
      <c r="BI29" s="52">
        <f t="shared" si="24"/>
        <v>3</v>
      </c>
      <c r="BJ29" s="52">
        <f t="shared" si="24"/>
        <v>0.4</v>
      </c>
      <c r="BK29" s="52">
        <f t="shared" si="24"/>
        <v>0.4</v>
      </c>
      <c r="BL29" s="52">
        <f t="shared" si="24"/>
        <v>1</v>
      </c>
      <c r="BM29" s="52">
        <f t="shared" si="24"/>
        <v>1</v>
      </c>
      <c r="BN29" s="52">
        <f t="shared" si="24"/>
        <v>1.6</v>
      </c>
      <c r="BO29" s="52">
        <f t="shared" si="24"/>
        <v>2.6</v>
      </c>
      <c r="BP29" s="52">
        <f t="shared" si="24"/>
        <v>1</v>
      </c>
      <c r="BQ29" s="52">
        <f t="shared" si="24"/>
        <v>1</v>
      </c>
      <c r="BR29" s="52">
        <f t="shared" si="24"/>
        <v>0.6</v>
      </c>
      <c r="BS29" s="52">
        <f t="shared" si="24"/>
        <v>0.4</v>
      </c>
      <c r="BT29" s="52">
        <f t="shared" si="24"/>
        <v>0</v>
      </c>
      <c r="BU29" s="52">
        <f t="shared" si="24"/>
        <v>0.2</v>
      </c>
      <c r="BV29" s="52">
        <f t="shared" si="24"/>
        <v>1.2</v>
      </c>
      <c r="BW29" s="52">
        <f t="shared" si="24"/>
        <v>1</v>
      </c>
      <c r="BX29" s="52">
        <f t="shared" si="24"/>
        <v>0.4</v>
      </c>
      <c r="BY29" s="52">
        <f t="shared" si="24"/>
        <v>1.6</v>
      </c>
      <c r="BZ29" s="52">
        <f t="shared" si="24"/>
        <v>0</v>
      </c>
      <c r="CA29" s="52">
        <f t="shared" si="24"/>
        <v>0.2</v>
      </c>
      <c r="CB29" s="52">
        <f t="shared" si="24"/>
        <v>0.8</v>
      </c>
      <c r="CC29" s="52">
        <f t="shared" si="24"/>
        <v>0.8</v>
      </c>
      <c r="CD29" s="52">
        <f t="shared" si="24"/>
        <v>33</v>
      </c>
      <c r="CE29" s="52"/>
      <c r="CF29" s="52">
        <f t="shared" si="24"/>
        <v>3.6</v>
      </c>
      <c r="CG29" s="52"/>
      <c r="CH29" s="52"/>
      <c r="CI29" s="52">
        <f t="shared" si="24"/>
        <v>4.5999999999999996</v>
      </c>
      <c r="CL29" s="182"/>
      <c r="CM29" s="140" t="s">
        <v>143</v>
      </c>
      <c r="CN29" s="52">
        <f>MEDIAN(CN26:CN28)</f>
        <v>0.33333333333333331</v>
      </c>
      <c r="CO29" s="52">
        <f t="shared" ref="CO29:DJ29" si="25">MEDIAN(CO26:CO28)</f>
        <v>1.5714285714285714</v>
      </c>
      <c r="CP29" s="52">
        <f t="shared" si="25"/>
        <v>0.2857142857142857</v>
      </c>
      <c r="CQ29" s="52">
        <f t="shared" si="25"/>
        <v>1.6666666666666667</v>
      </c>
      <c r="CR29" s="52">
        <f t="shared" si="25"/>
        <v>0</v>
      </c>
      <c r="CS29" s="52">
        <f t="shared" si="25"/>
        <v>1</v>
      </c>
      <c r="CT29" s="52">
        <f t="shared" si="25"/>
        <v>0.5714285714285714</v>
      </c>
      <c r="CU29" s="52">
        <f t="shared" si="25"/>
        <v>0.14285714285714285</v>
      </c>
      <c r="CV29" s="52">
        <f t="shared" si="25"/>
        <v>0.14285714285714285</v>
      </c>
      <c r="CW29" s="52">
        <f t="shared" si="25"/>
        <v>0.42857142857142855</v>
      </c>
      <c r="CX29" s="52">
        <f t="shared" si="25"/>
        <v>0.14285714285714285</v>
      </c>
      <c r="CY29" s="52">
        <f t="shared" si="25"/>
        <v>0</v>
      </c>
      <c r="CZ29" s="52">
        <f t="shared" si="25"/>
        <v>1.6666666666666667</v>
      </c>
      <c r="DA29" s="52">
        <f t="shared" si="25"/>
        <v>0.42857142857142855</v>
      </c>
      <c r="DB29" s="52">
        <f t="shared" si="25"/>
        <v>0.2857142857142857</v>
      </c>
      <c r="DC29" s="52">
        <f t="shared" si="25"/>
        <v>1.8571428571428572</v>
      </c>
      <c r="DD29" s="52">
        <f t="shared" si="25"/>
        <v>0.42857142857142855</v>
      </c>
      <c r="DE29" s="52">
        <f t="shared" si="25"/>
        <v>10.714285714285714</v>
      </c>
      <c r="DF29" s="52"/>
      <c r="DG29" s="52">
        <f t="shared" si="25"/>
        <v>3</v>
      </c>
      <c r="DH29" s="52"/>
      <c r="DI29" s="52"/>
      <c r="DJ29" s="52">
        <f t="shared" si="25"/>
        <v>4.333333333333333</v>
      </c>
    </row>
    <row r="46" spans="3:114" x14ac:dyDescent="0.25">
      <c r="BD46" s="930" t="s">
        <v>406</v>
      </c>
      <c r="BE46" s="930"/>
      <c r="BF46" s="930"/>
      <c r="BG46" s="930"/>
      <c r="BH46" s="930"/>
      <c r="BI46" s="930"/>
      <c r="BJ46" s="930"/>
      <c r="BK46" s="930"/>
      <c r="BL46" s="930"/>
      <c r="BM46" s="930"/>
      <c r="BN46" s="930"/>
      <c r="BO46" s="930"/>
      <c r="BP46" s="930"/>
      <c r="BQ46" s="930"/>
      <c r="BR46" s="930"/>
      <c r="BS46" s="930"/>
      <c r="BT46" s="930"/>
      <c r="BU46" s="930"/>
      <c r="BV46" s="930"/>
      <c r="CL46" s="926" t="s">
        <v>418</v>
      </c>
      <c r="CM46" s="927"/>
      <c r="CN46" s="927"/>
      <c r="CO46" s="927"/>
      <c r="CP46" s="927"/>
      <c r="CQ46" s="927"/>
      <c r="CR46" s="927"/>
      <c r="CS46" s="927"/>
      <c r="CT46" s="927"/>
      <c r="CU46" s="927"/>
      <c r="CV46" s="927"/>
      <c r="CW46" s="927"/>
      <c r="CX46" s="927"/>
      <c r="CY46" s="927"/>
      <c r="CZ46" s="927"/>
      <c r="DA46" s="927"/>
      <c r="DB46" s="927"/>
      <c r="DC46" s="927"/>
      <c r="DD46" s="927"/>
      <c r="DE46" s="927"/>
      <c r="DF46" s="927"/>
      <c r="DG46" s="927"/>
      <c r="DH46" s="927"/>
      <c r="DI46" s="927"/>
      <c r="DJ46" s="927"/>
    </row>
    <row r="47" spans="3:114" x14ac:dyDescent="0.25">
      <c r="C47" s="931" t="s">
        <v>206</v>
      </c>
      <c r="D47" s="931"/>
      <c r="E47" s="931"/>
      <c r="F47" s="931"/>
      <c r="G47" s="931"/>
      <c r="H47" s="931"/>
      <c r="I47" s="931"/>
      <c r="J47" s="931"/>
      <c r="K47" s="931"/>
      <c r="L47" s="931"/>
      <c r="M47" s="931"/>
      <c r="N47" s="931"/>
      <c r="O47" s="931"/>
      <c r="P47" s="931"/>
      <c r="Q47" s="931"/>
      <c r="R47" s="931"/>
      <c r="S47" s="931"/>
      <c r="T47" s="931"/>
      <c r="U47" s="931"/>
      <c r="V47" s="931"/>
      <c r="W47" s="931"/>
      <c r="X47" s="931"/>
      <c r="Y47" s="931"/>
      <c r="Z47" s="931"/>
      <c r="AA47" s="931"/>
      <c r="AB47" s="931"/>
      <c r="AC47" s="931"/>
      <c r="AG47" s="930" t="s">
        <v>390</v>
      </c>
      <c r="AH47" s="930"/>
      <c r="AI47" s="930"/>
      <c r="AJ47" s="930"/>
      <c r="AK47" s="930"/>
      <c r="AL47" s="930"/>
      <c r="AM47" s="930"/>
      <c r="AN47" s="930"/>
      <c r="AO47" s="930"/>
      <c r="AP47" s="930"/>
      <c r="AQ47" s="930"/>
      <c r="AR47" s="930"/>
      <c r="AS47" s="930"/>
      <c r="AT47" s="930"/>
      <c r="BD47" s="930" t="s">
        <v>407</v>
      </c>
      <c r="BE47" s="930"/>
      <c r="BF47" s="930"/>
      <c r="BG47" s="930"/>
      <c r="BH47" s="930"/>
      <c r="BI47" s="930"/>
      <c r="BJ47" s="930"/>
      <c r="BK47" s="930"/>
      <c r="BL47" s="930"/>
      <c r="BM47" s="930"/>
      <c r="BN47" s="930"/>
      <c r="BO47" s="930"/>
      <c r="BP47" s="930"/>
      <c r="BQ47" s="930"/>
      <c r="BR47" s="930"/>
      <c r="BS47" s="930"/>
      <c r="BT47" s="930"/>
      <c r="BU47" s="930"/>
      <c r="BV47" s="930"/>
      <c r="CL47" s="926" t="s">
        <v>419</v>
      </c>
      <c r="CM47" s="927"/>
      <c r="CN47" s="927"/>
      <c r="CO47" s="927"/>
      <c r="CP47" s="927"/>
      <c r="CQ47" s="927"/>
      <c r="CR47" s="927"/>
      <c r="CS47" s="927"/>
      <c r="CT47" s="927"/>
      <c r="CU47" s="927"/>
      <c r="CV47" s="927"/>
      <c r="CW47" s="927"/>
      <c r="CX47" s="927"/>
      <c r="CY47" s="927"/>
      <c r="CZ47" s="927"/>
      <c r="DA47" s="927"/>
      <c r="DB47" s="927"/>
      <c r="DC47" s="927"/>
      <c r="DD47" s="927"/>
      <c r="DE47" s="927"/>
      <c r="DF47" s="927"/>
      <c r="DG47" s="927"/>
      <c r="DH47" s="927"/>
      <c r="DI47" s="927"/>
      <c r="DJ47" s="927"/>
    </row>
    <row r="48" spans="3:114" x14ac:dyDescent="0.25">
      <c r="C48" s="931" t="s">
        <v>207</v>
      </c>
      <c r="D48" s="931"/>
      <c r="E48" s="931"/>
      <c r="F48" s="931"/>
      <c r="G48" s="931"/>
      <c r="H48" s="931"/>
      <c r="I48" s="931"/>
      <c r="J48" s="931"/>
      <c r="K48" s="931"/>
      <c r="L48" s="931"/>
      <c r="M48" s="931"/>
      <c r="N48" s="931"/>
      <c r="O48" s="931"/>
      <c r="P48" s="931"/>
      <c r="Q48" s="931"/>
      <c r="R48" s="931"/>
      <c r="S48" s="931"/>
      <c r="T48" s="931"/>
      <c r="U48" s="931"/>
      <c r="V48" s="931"/>
      <c r="W48" s="931"/>
      <c r="X48" s="931"/>
      <c r="Y48" s="931"/>
      <c r="Z48" s="931"/>
      <c r="AA48" s="931"/>
      <c r="AB48" s="931"/>
      <c r="AC48" s="188"/>
      <c r="AG48" s="930" t="s">
        <v>391</v>
      </c>
      <c r="AH48" s="930"/>
      <c r="AI48" s="930"/>
      <c r="AJ48" s="930"/>
      <c r="AK48" s="930"/>
      <c r="AL48" s="930"/>
      <c r="AM48" s="930"/>
      <c r="AN48" s="930"/>
      <c r="AO48" s="930"/>
      <c r="AP48" s="930"/>
      <c r="AQ48" s="930"/>
      <c r="AR48" s="930"/>
      <c r="AS48" s="930"/>
      <c r="AT48" s="930"/>
      <c r="BD48" s="930" t="s">
        <v>408</v>
      </c>
      <c r="BE48" s="930"/>
      <c r="BF48" s="930"/>
      <c r="BG48" s="930"/>
      <c r="BH48" s="930"/>
      <c r="BI48" s="930"/>
      <c r="BJ48" s="930"/>
      <c r="BK48" s="930"/>
      <c r="BL48" s="930"/>
      <c r="BM48" s="930"/>
      <c r="BN48" s="930"/>
      <c r="BO48" s="930"/>
      <c r="BP48" s="930"/>
      <c r="BQ48" s="930"/>
      <c r="BR48" s="930"/>
      <c r="BS48" s="930"/>
      <c r="BT48" s="930"/>
      <c r="BU48" s="930"/>
      <c r="BV48" s="930"/>
      <c r="CL48" s="926" t="s">
        <v>420</v>
      </c>
      <c r="CM48" s="927"/>
      <c r="CN48" s="927"/>
      <c r="CO48" s="927"/>
      <c r="CP48" s="927"/>
      <c r="CQ48" s="927"/>
      <c r="CR48" s="927"/>
      <c r="CS48" s="927"/>
      <c r="CT48" s="927"/>
      <c r="CU48" s="927"/>
      <c r="CV48" s="927"/>
      <c r="CW48" s="927"/>
      <c r="CX48" s="927"/>
      <c r="CY48" s="927"/>
      <c r="CZ48" s="927"/>
      <c r="DA48" s="927"/>
      <c r="DB48" s="927"/>
      <c r="DC48" s="927"/>
      <c r="DD48" s="927"/>
      <c r="DE48" s="927"/>
      <c r="DF48" s="927"/>
      <c r="DG48" s="927"/>
      <c r="DH48" s="927"/>
      <c r="DI48" s="927"/>
      <c r="DJ48" s="927"/>
    </row>
    <row r="49" spans="1:114" x14ac:dyDescent="0.25">
      <c r="C49" s="931" t="s">
        <v>208</v>
      </c>
      <c r="D49" s="931"/>
      <c r="E49" s="931"/>
      <c r="F49" s="931"/>
      <c r="G49" s="931"/>
      <c r="H49" s="931"/>
      <c r="I49" s="931"/>
      <c r="J49" s="931"/>
      <c r="K49" s="931"/>
      <c r="L49" s="931"/>
      <c r="M49" s="931"/>
      <c r="N49" s="931"/>
      <c r="O49" s="931"/>
      <c r="P49" s="931"/>
      <c r="Q49" s="931"/>
      <c r="R49" s="931"/>
      <c r="S49" s="931"/>
      <c r="T49" s="931"/>
      <c r="U49" s="931"/>
      <c r="V49" s="931"/>
      <c r="W49" s="931"/>
      <c r="X49" s="931"/>
      <c r="Y49" s="931"/>
      <c r="Z49" s="931"/>
      <c r="AA49" s="931"/>
      <c r="AB49" s="931"/>
      <c r="AC49" s="188"/>
      <c r="AG49" s="930" t="s">
        <v>392</v>
      </c>
      <c r="AH49" s="930"/>
      <c r="AI49" s="930"/>
      <c r="AJ49" s="930"/>
      <c r="AK49" s="930"/>
      <c r="AL49" s="930"/>
      <c r="AM49" s="930"/>
      <c r="AN49" s="930"/>
      <c r="AO49" s="930"/>
      <c r="AP49" s="930"/>
      <c r="AQ49" s="930"/>
      <c r="AR49" s="930"/>
      <c r="AS49" s="930"/>
      <c r="AT49" s="930"/>
      <c r="BD49" s="930" t="s">
        <v>409</v>
      </c>
      <c r="BE49" s="930"/>
      <c r="BF49" s="930"/>
      <c r="BG49" s="930"/>
      <c r="BH49" s="930"/>
      <c r="BI49" s="930"/>
      <c r="BJ49" s="930"/>
      <c r="BK49" s="930"/>
      <c r="BL49" s="930"/>
      <c r="BM49" s="930"/>
      <c r="BN49" s="930"/>
      <c r="BO49" s="930"/>
      <c r="BP49" s="930"/>
      <c r="BQ49" s="930"/>
      <c r="BR49" s="930"/>
      <c r="BS49" s="930"/>
      <c r="BT49" s="930"/>
      <c r="BU49" s="930"/>
      <c r="BV49" s="930"/>
      <c r="CL49" s="926" t="s">
        <v>421</v>
      </c>
      <c r="CM49" s="927"/>
      <c r="CN49" s="927"/>
      <c r="CO49" s="927"/>
      <c r="CP49" s="927"/>
      <c r="CQ49" s="927"/>
      <c r="CR49" s="927"/>
      <c r="CS49" s="927"/>
      <c r="CT49" s="927"/>
      <c r="CU49" s="927"/>
      <c r="CV49" s="927"/>
      <c r="CW49" s="927"/>
      <c r="CX49" s="927"/>
      <c r="CY49" s="927"/>
      <c r="CZ49" s="927"/>
      <c r="DA49" s="927"/>
      <c r="DB49" s="927"/>
      <c r="DC49" s="927"/>
      <c r="DD49" s="927"/>
      <c r="DE49" s="927"/>
      <c r="DF49" s="927"/>
      <c r="DG49" s="927"/>
      <c r="DH49" s="927"/>
      <c r="DI49" s="927"/>
      <c r="DJ49" s="927"/>
    </row>
    <row r="50" spans="1:114" x14ac:dyDescent="0.25">
      <c r="C50" s="931" t="s">
        <v>209</v>
      </c>
      <c r="D50" s="931"/>
      <c r="E50" s="931"/>
      <c r="F50" s="931"/>
      <c r="G50" s="931"/>
      <c r="H50" s="931"/>
      <c r="I50" s="931"/>
      <c r="J50" s="931"/>
      <c r="K50" s="931"/>
      <c r="L50" s="931"/>
      <c r="M50" s="931"/>
      <c r="N50" s="931"/>
      <c r="O50" s="931"/>
      <c r="P50" s="931"/>
      <c r="Q50" s="931"/>
      <c r="R50" s="931"/>
      <c r="S50" s="931"/>
      <c r="T50" s="931"/>
      <c r="U50" s="931"/>
      <c r="V50" s="931"/>
      <c r="W50" s="931"/>
      <c r="X50" s="931"/>
      <c r="Y50" s="931"/>
      <c r="Z50" s="931"/>
      <c r="AA50" s="931"/>
      <c r="AB50" s="931"/>
      <c r="AC50" s="188"/>
      <c r="AG50" s="930" t="s">
        <v>393</v>
      </c>
      <c r="AH50" s="930"/>
      <c r="AI50" s="930"/>
      <c r="AJ50" s="930"/>
      <c r="AK50" s="930"/>
      <c r="AL50" s="930"/>
      <c r="AM50" s="930"/>
      <c r="AN50" s="930"/>
      <c r="AO50" s="930"/>
      <c r="AP50" s="930"/>
      <c r="AQ50" s="930"/>
      <c r="AR50" s="930"/>
      <c r="AS50" s="930"/>
      <c r="AT50" s="930"/>
      <c r="BD50" s="930" t="s">
        <v>410</v>
      </c>
      <c r="BE50" s="930"/>
      <c r="BF50" s="930"/>
      <c r="BG50" s="930"/>
      <c r="BH50" s="930"/>
      <c r="BI50" s="930"/>
      <c r="BJ50" s="930"/>
      <c r="BK50" s="930"/>
      <c r="BL50" s="930"/>
      <c r="BM50" s="930"/>
      <c r="BN50" s="930"/>
      <c r="BO50" s="930"/>
      <c r="BP50" s="930"/>
      <c r="BQ50" s="930"/>
      <c r="BR50" s="930"/>
      <c r="BS50" s="930"/>
      <c r="BT50" s="930"/>
      <c r="BU50" s="930"/>
      <c r="BV50" s="930"/>
      <c r="CL50" s="928" t="s">
        <v>422</v>
      </c>
      <c r="CM50" s="929"/>
      <c r="CN50" s="929"/>
      <c r="CO50" s="929"/>
      <c r="CP50" s="929"/>
      <c r="CQ50" s="929"/>
      <c r="CR50" s="929"/>
      <c r="CS50" s="929"/>
      <c r="CT50" s="929"/>
      <c r="CU50" s="929"/>
      <c r="CV50" s="929"/>
      <c r="CW50" s="929"/>
      <c r="CX50" s="929"/>
      <c r="CY50" s="929"/>
      <c r="CZ50" s="929"/>
      <c r="DA50" s="929"/>
      <c r="DB50" s="929"/>
      <c r="DC50" s="929"/>
      <c r="DD50" s="929"/>
      <c r="DE50" s="929"/>
      <c r="DF50" s="929"/>
      <c r="DG50" s="929"/>
      <c r="DH50" s="929"/>
      <c r="DI50" s="929"/>
      <c r="DJ50" s="929"/>
    </row>
    <row r="51" spans="1:114" x14ac:dyDescent="0.25">
      <c r="C51" s="931" t="s">
        <v>210</v>
      </c>
      <c r="D51" s="931"/>
      <c r="E51" s="931"/>
      <c r="F51" s="931"/>
      <c r="G51" s="931"/>
      <c r="H51" s="931"/>
      <c r="I51" s="931"/>
      <c r="J51" s="931"/>
      <c r="K51" s="931"/>
      <c r="L51" s="931"/>
      <c r="M51" s="931"/>
      <c r="N51" s="931"/>
      <c r="O51" s="931"/>
      <c r="P51" s="931"/>
      <c r="Q51" s="931"/>
      <c r="R51" s="931"/>
      <c r="S51" s="931"/>
      <c r="T51" s="931"/>
      <c r="U51" s="931"/>
      <c r="V51" s="931"/>
      <c r="W51" s="931"/>
      <c r="X51" s="931"/>
      <c r="Y51" s="931"/>
      <c r="Z51" s="931"/>
      <c r="AA51" s="931"/>
      <c r="AB51" s="931"/>
      <c r="AC51" s="188"/>
      <c r="AG51" s="930" t="s">
        <v>394</v>
      </c>
      <c r="AH51" s="930"/>
      <c r="AI51" s="930"/>
      <c r="AJ51" s="930"/>
      <c r="AK51" s="930"/>
      <c r="AL51" s="930"/>
      <c r="AM51" s="930"/>
      <c r="AN51" s="930"/>
      <c r="AO51" s="930"/>
      <c r="AP51" s="930"/>
      <c r="AQ51" s="930"/>
      <c r="AR51" s="930"/>
      <c r="AS51" s="930"/>
      <c r="AT51" s="930"/>
      <c r="BD51" s="930" t="s">
        <v>411</v>
      </c>
      <c r="BE51" s="930"/>
      <c r="BF51" s="930"/>
      <c r="BG51" s="930"/>
      <c r="BH51" s="930"/>
      <c r="BI51" s="930"/>
      <c r="BJ51" s="930"/>
      <c r="BK51" s="930"/>
      <c r="BL51" s="930"/>
      <c r="BM51" s="930"/>
      <c r="BN51" s="930"/>
      <c r="BO51" s="930"/>
      <c r="BP51" s="930"/>
      <c r="BQ51" s="930"/>
      <c r="BR51" s="930"/>
      <c r="BS51" s="930"/>
      <c r="BT51" s="930"/>
      <c r="BU51" s="930"/>
      <c r="BV51" s="930"/>
      <c r="CL51" s="928" t="s">
        <v>423</v>
      </c>
      <c r="CM51" s="929"/>
      <c r="CN51" s="929"/>
      <c r="CO51" s="929"/>
      <c r="CP51" s="929"/>
      <c r="CQ51" s="929"/>
      <c r="CR51" s="929"/>
      <c r="CS51" s="929"/>
      <c r="CT51" s="929"/>
      <c r="CU51" s="929"/>
      <c r="CV51" s="929"/>
      <c r="CW51" s="929"/>
      <c r="CX51" s="929"/>
      <c r="CY51" s="929"/>
      <c r="CZ51" s="929"/>
      <c r="DA51" s="929"/>
      <c r="DB51" s="929"/>
      <c r="DC51" s="929"/>
      <c r="DD51" s="929"/>
      <c r="DE51" s="929"/>
      <c r="DF51" s="929"/>
      <c r="DG51" s="929"/>
      <c r="DH51" s="929"/>
      <c r="DI51" s="929"/>
      <c r="DJ51" s="929"/>
    </row>
    <row r="52" spans="1:114" x14ac:dyDescent="0.25">
      <c r="C52" s="931" t="s">
        <v>211</v>
      </c>
      <c r="D52" s="931"/>
      <c r="E52" s="931"/>
      <c r="F52" s="931"/>
      <c r="G52" s="931"/>
      <c r="H52" s="931"/>
      <c r="I52" s="931"/>
      <c r="J52" s="931"/>
      <c r="K52" s="931"/>
      <c r="L52" s="931"/>
      <c r="M52" s="931"/>
      <c r="N52" s="931"/>
      <c r="O52" s="931"/>
      <c r="P52" s="931"/>
      <c r="Q52" s="931"/>
      <c r="R52" s="931"/>
      <c r="S52" s="931"/>
      <c r="T52" s="931"/>
      <c r="U52" s="931"/>
      <c r="V52" s="931"/>
      <c r="W52" s="931"/>
      <c r="X52" s="931"/>
      <c r="Y52" s="931"/>
      <c r="Z52" s="931"/>
      <c r="AA52" s="931"/>
      <c r="AB52" s="931"/>
      <c r="AC52" s="188"/>
      <c r="AG52" s="930" t="s">
        <v>395</v>
      </c>
      <c r="AH52" s="930"/>
      <c r="AI52" s="930"/>
      <c r="AJ52" s="930"/>
      <c r="AK52" s="930"/>
      <c r="AL52" s="930"/>
      <c r="AM52" s="930"/>
      <c r="AN52" s="930"/>
      <c r="AO52" s="930"/>
      <c r="AP52" s="930"/>
      <c r="AQ52" s="930"/>
      <c r="AR52" s="930"/>
      <c r="AS52" s="930"/>
      <c r="AT52" s="930"/>
      <c r="BD52" s="930" t="s">
        <v>412</v>
      </c>
      <c r="BE52" s="930"/>
      <c r="BF52" s="930"/>
      <c r="BG52" s="930"/>
      <c r="BH52" s="930"/>
      <c r="BI52" s="930"/>
      <c r="BJ52" s="930"/>
      <c r="BK52" s="930"/>
      <c r="BL52" s="930"/>
      <c r="BM52" s="930"/>
      <c r="BN52" s="930"/>
      <c r="BO52" s="930"/>
      <c r="BP52" s="930"/>
      <c r="BQ52" s="930"/>
      <c r="BR52" s="930"/>
      <c r="BS52" s="930"/>
      <c r="BT52" s="930"/>
      <c r="BU52" s="930"/>
      <c r="BV52" s="930"/>
      <c r="CL52" s="926" t="s">
        <v>424</v>
      </c>
      <c r="CM52" s="927"/>
      <c r="CN52" s="927"/>
      <c r="CO52" s="927"/>
      <c r="CP52" s="927"/>
      <c r="CQ52" s="927"/>
      <c r="CR52" s="927"/>
      <c r="CS52" s="927"/>
      <c r="CT52" s="927"/>
      <c r="CU52" s="927"/>
      <c r="CV52" s="927"/>
      <c r="CW52" s="927"/>
      <c r="CX52" s="927"/>
      <c r="CY52" s="927"/>
      <c r="CZ52" s="927"/>
      <c r="DA52" s="927"/>
      <c r="DB52" s="927"/>
      <c r="DC52" s="927"/>
      <c r="DD52" s="927"/>
      <c r="DE52" s="927"/>
      <c r="DF52" s="927"/>
      <c r="DG52" s="927"/>
      <c r="DH52" s="927"/>
      <c r="DI52" s="927"/>
      <c r="DJ52" s="927"/>
    </row>
    <row r="53" spans="1:114" x14ac:dyDescent="0.25">
      <c r="C53" s="931" t="s">
        <v>212</v>
      </c>
      <c r="D53" s="931"/>
      <c r="E53" s="931"/>
      <c r="F53" s="931"/>
      <c r="G53" s="931"/>
      <c r="H53" s="931"/>
      <c r="I53" s="931"/>
      <c r="J53" s="931"/>
      <c r="K53" s="931"/>
      <c r="L53" s="931"/>
      <c r="M53" s="931"/>
      <c r="N53" s="931"/>
      <c r="O53" s="931"/>
      <c r="P53" s="931"/>
      <c r="Q53" s="931"/>
      <c r="R53" s="931"/>
      <c r="S53" s="931"/>
      <c r="T53" s="931"/>
      <c r="U53" s="931"/>
      <c r="V53" s="931"/>
      <c r="W53" s="931"/>
      <c r="X53" s="931"/>
      <c r="Y53" s="931"/>
      <c r="Z53" s="931"/>
      <c r="AA53" s="931"/>
      <c r="AB53" s="931"/>
      <c r="AC53" s="188"/>
      <c r="AG53" s="930" t="s">
        <v>396</v>
      </c>
      <c r="AH53" s="930"/>
      <c r="AI53" s="930"/>
      <c r="AJ53" s="930"/>
      <c r="AK53" s="930"/>
      <c r="AL53" s="930"/>
      <c r="AM53" s="930"/>
      <c r="AN53" s="930"/>
      <c r="AO53" s="930"/>
      <c r="AP53" s="930"/>
      <c r="AQ53" s="930"/>
      <c r="AR53" s="930"/>
      <c r="AS53" s="930"/>
      <c r="AT53" s="930"/>
      <c r="BD53" s="930" t="s">
        <v>413</v>
      </c>
      <c r="BE53" s="930"/>
      <c r="BF53" s="930"/>
      <c r="BG53" s="930"/>
      <c r="BH53" s="930"/>
      <c r="BI53" s="930"/>
      <c r="BJ53" s="930"/>
      <c r="BK53" s="930"/>
      <c r="BL53" s="930"/>
      <c r="BM53" s="930"/>
      <c r="BN53" s="930"/>
      <c r="BO53" s="930"/>
      <c r="BP53" s="930"/>
      <c r="BQ53" s="930"/>
      <c r="BR53" s="930"/>
      <c r="BS53" s="930"/>
      <c r="BT53" s="930"/>
      <c r="BU53" s="930"/>
      <c r="BV53" s="930"/>
      <c r="CL53" s="926" t="s">
        <v>425</v>
      </c>
      <c r="CM53" s="927"/>
      <c r="CN53" s="927"/>
      <c r="CO53" s="927"/>
      <c r="CP53" s="927"/>
      <c r="CQ53" s="927"/>
      <c r="CR53" s="927"/>
      <c r="CS53" s="927"/>
      <c r="CT53" s="927"/>
      <c r="CU53" s="927"/>
      <c r="CV53" s="927"/>
      <c r="CW53" s="927"/>
      <c r="CX53" s="927"/>
      <c r="CY53" s="927"/>
      <c r="CZ53" s="927"/>
      <c r="DA53" s="927"/>
      <c r="DB53" s="927"/>
      <c r="DC53" s="927"/>
      <c r="DD53" s="927"/>
      <c r="DE53" s="927"/>
      <c r="DF53" s="927"/>
      <c r="DG53" s="927"/>
      <c r="DH53" s="927"/>
      <c r="DI53" s="927"/>
      <c r="DJ53" s="927"/>
    </row>
    <row r="54" spans="1:114" x14ac:dyDescent="0.25">
      <c r="C54" s="931" t="s">
        <v>214</v>
      </c>
      <c r="D54" s="931"/>
      <c r="E54" s="931"/>
      <c r="F54" s="931"/>
      <c r="G54" s="931"/>
      <c r="H54" s="931"/>
      <c r="I54" s="931"/>
      <c r="J54" s="931"/>
      <c r="K54" s="931"/>
      <c r="L54" s="931"/>
      <c r="M54" s="931"/>
      <c r="N54" s="931"/>
      <c r="O54" s="931"/>
      <c r="P54" s="931"/>
      <c r="Q54" s="931"/>
      <c r="R54" s="931"/>
      <c r="S54" s="931"/>
      <c r="T54" s="931"/>
      <c r="U54" s="931"/>
      <c r="V54" s="931"/>
      <c r="W54" s="931"/>
      <c r="X54" s="931"/>
      <c r="Y54" s="931"/>
      <c r="Z54" s="931"/>
      <c r="AA54" s="931"/>
      <c r="AB54" s="931"/>
      <c r="AC54" s="188"/>
      <c r="AG54" s="930" t="s">
        <v>397</v>
      </c>
      <c r="AH54" s="930"/>
      <c r="AI54" s="930"/>
      <c r="AJ54" s="930"/>
      <c r="AK54" s="930"/>
      <c r="AL54" s="930"/>
      <c r="AM54" s="930"/>
      <c r="AN54" s="930"/>
      <c r="AO54" s="930"/>
      <c r="AP54" s="930"/>
      <c r="AQ54" s="930"/>
      <c r="AR54" s="930"/>
      <c r="AS54" s="930"/>
      <c r="AT54" s="930"/>
      <c r="BD54" s="930" t="s">
        <v>414</v>
      </c>
      <c r="BE54" s="930"/>
      <c r="BF54" s="930"/>
      <c r="BG54" s="930"/>
      <c r="BH54" s="930"/>
      <c r="BI54" s="930"/>
      <c r="BJ54" s="930"/>
      <c r="BK54" s="930"/>
      <c r="BL54" s="930"/>
      <c r="BM54" s="930"/>
      <c r="BN54" s="930"/>
      <c r="BO54" s="930"/>
      <c r="BP54" s="930"/>
      <c r="BQ54" s="930"/>
      <c r="BR54" s="930"/>
      <c r="BS54" s="930"/>
      <c r="BT54" s="930"/>
      <c r="BU54" s="930"/>
      <c r="BV54" s="930"/>
      <c r="CL54" s="21"/>
    </row>
    <row r="55" spans="1:114" x14ac:dyDescent="0.25">
      <c r="C55" s="931" t="s">
        <v>213</v>
      </c>
      <c r="D55" s="931"/>
      <c r="E55" s="931"/>
      <c r="F55" s="931"/>
      <c r="G55" s="931"/>
      <c r="H55" s="931"/>
      <c r="I55" s="931"/>
      <c r="J55" s="931"/>
      <c r="K55" s="931"/>
      <c r="L55" s="931"/>
      <c r="M55" s="931"/>
      <c r="N55" s="931"/>
      <c r="O55" s="931"/>
      <c r="P55" s="931"/>
      <c r="Q55" s="931"/>
      <c r="R55" s="931"/>
      <c r="S55" s="931"/>
      <c r="T55" s="931"/>
      <c r="U55" s="931"/>
      <c r="V55" s="931"/>
      <c r="W55" s="931"/>
      <c r="X55" s="931"/>
      <c r="Y55" s="931"/>
      <c r="Z55" s="931"/>
      <c r="AA55" s="931"/>
      <c r="AB55" s="931"/>
      <c r="AC55" s="188"/>
      <c r="AG55" s="930" t="s">
        <v>398</v>
      </c>
      <c r="AH55" s="930"/>
      <c r="AI55" s="930"/>
      <c r="AJ55" s="930"/>
      <c r="AK55" s="930"/>
      <c r="AL55" s="930"/>
      <c r="AM55" s="930"/>
      <c r="AN55" s="930"/>
      <c r="AO55" s="930"/>
      <c r="AP55" s="930"/>
      <c r="AQ55" s="930"/>
      <c r="AR55" s="930"/>
      <c r="AS55" s="930"/>
      <c r="AT55" s="930"/>
      <c r="BD55" s="930" t="s">
        <v>415</v>
      </c>
      <c r="BE55" s="930"/>
      <c r="BF55" s="930"/>
      <c r="BG55" s="930"/>
      <c r="BH55" s="930"/>
      <c r="BI55" s="930"/>
      <c r="BJ55" s="930"/>
      <c r="BK55" s="930"/>
      <c r="BL55" s="930"/>
      <c r="BM55" s="930"/>
      <c r="BN55" s="930"/>
      <c r="BO55" s="930"/>
      <c r="BP55" s="930"/>
      <c r="BQ55" s="930"/>
      <c r="BR55" s="930"/>
      <c r="BS55" s="930"/>
      <c r="BT55" s="930"/>
      <c r="BU55" s="930"/>
      <c r="BV55" s="930"/>
    </row>
    <row r="56" spans="1:114" x14ac:dyDescent="0.25">
      <c r="C56" s="931" t="s">
        <v>215</v>
      </c>
      <c r="D56" s="931"/>
      <c r="E56" s="931"/>
      <c r="F56" s="931"/>
      <c r="G56" s="931"/>
      <c r="H56" s="931"/>
      <c r="I56" s="931"/>
      <c r="J56" s="931"/>
      <c r="K56" s="931"/>
      <c r="L56" s="931"/>
      <c r="M56" s="931"/>
      <c r="N56" s="931"/>
      <c r="O56" s="931"/>
      <c r="P56" s="931"/>
      <c r="Q56" s="931"/>
      <c r="R56" s="931"/>
      <c r="S56" s="931"/>
      <c r="T56" s="931"/>
      <c r="U56" s="931"/>
      <c r="V56" s="931"/>
      <c r="W56" s="931"/>
      <c r="X56" s="931"/>
      <c r="Y56" s="931"/>
      <c r="Z56" s="931"/>
      <c r="AA56" s="931"/>
      <c r="AB56" s="931"/>
      <c r="AC56" s="188"/>
      <c r="AG56" s="930" t="s">
        <v>399</v>
      </c>
      <c r="AH56" s="930"/>
      <c r="AI56" s="930"/>
      <c r="AJ56" s="930"/>
      <c r="AK56" s="930"/>
      <c r="AL56" s="930"/>
      <c r="AM56" s="930"/>
      <c r="AN56" s="930"/>
      <c r="AO56" s="930"/>
      <c r="AP56" s="930"/>
      <c r="AQ56" s="930"/>
      <c r="AR56" s="930"/>
      <c r="AS56" s="930"/>
      <c r="AT56" s="930"/>
      <c r="BD56" s="930" t="s">
        <v>416</v>
      </c>
      <c r="BE56" s="930"/>
      <c r="BF56" s="930"/>
      <c r="BG56" s="930"/>
      <c r="BH56" s="930"/>
      <c r="BI56" s="930"/>
      <c r="BJ56" s="930"/>
      <c r="BK56" s="930"/>
      <c r="BL56" s="930"/>
      <c r="BM56" s="930"/>
      <c r="BN56" s="930"/>
      <c r="BO56" s="930"/>
      <c r="BP56" s="930"/>
      <c r="BQ56" s="930"/>
      <c r="BR56" s="930"/>
      <c r="BS56" s="930"/>
      <c r="BT56" s="930"/>
      <c r="BU56" s="930"/>
      <c r="BV56" s="930"/>
    </row>
    <row r="57" spans="1:114" x14ac:dyDescent="0.25">
      <c r="C57" s="931" t="s">
        <v>216</v>
      </c>
      <c r="D57" s="931"/>
      <c r="E57" s="931"/>
      <c r="F57" s="931"/>
      <c r="G57" s="931"/>
      <c r="H57" s="931"/>
      <c r="I57" s="931"/>
      <c r="J57" s="931"/>
      <c r="K57" s="931"/>
      <c r="L57" s="931"/>
      <c r="M57" s="931"/>
      <c r="N57" s="931"/>
      <c r="O57" s="931"/>
      <c r="P57" s="931"/>
      <c r="Q57" s="931"/>
      <c r="R57" s="931"/>
      <c r="S57" s="931"/>
      <c r="T57" s="931"/>
      <c r="U57" s="931"/>
      <c r="V57" s="931"/>
      <c r="W57" s="931"/>
      <c r="X57" s="931"/>
      <c r="Y57" s="931"/>
      <c r="Z57" s="931"/>
      <c r="AA57" s="931"/>
      <c r="AB57" s="931"/>
      <c r="AC57" s="188"/>
      <c r="AG57" s="930" t="s">
        <v>400</v>
      </c>
      <c r="AH57" s="930"/>
      <c r="AI57" s="930"/>
      <c r="AJ57" s="930"/>
      <c r="AK57" s="930"/>
      <c r="AL57" s="930"/>
      <c r="AM57" s="930"/>
      <c r="AN57" s="930"/>
      <c r="AO57" s="930"/>
      <c r="AP57" s="930"/>
      <c r="AQ57" s="930"/>
      <c r="AR57" s="930"/>
      <c r="AS57" s="930"/>
      <c r="AT57" s="930"/>
      <c r="BD57" s="930" t="s">
        <v>417</v>
      </c>
      <c r="BE57" s="930"/>
      <c r="BF57" s="930"/>
      <c r="BG57" s="930"/>
      <c r="BH57" s="930"/>
      <c r="BI57" s="930"/>
      <c r="BJ57" s="930"/>
      <c r="BK57" s="930"/>
      <c r="BL57" s="930"/>
      <c r="BM57" s="930"/>
      <c r="BN57" s="930"/>
      <c r="BO57" s="930"/>
      <c r="BP57" s="930"/>
      <c r="BQ57" s="930"/>
      <c r="BR57" s="930"/>
      <c r="BS57" s="930"/>
      <c r="BT57" s="930"/>
      <c r="BU57" s="930"/>
      <c r="BV57" s="930"/>
    </row>
    <row r="58" spans="1:114" x14ac:dyDescent="0.25">
      <c r="C58" s="931" t="s">
        <v>199</v>
      </c>
      <c r="D58" s="931"/>
      <c r="E58" s="931"/>
      <c r="F58" s="931"/>
      <c r="G58" s="931"/>
      <c r="H58" s="931"/>
      <c r="I58" s="931"/>
      <c r="J58" s="931"/>
      <c r="K58" s="931"/>
      <c r="L58" s="931"/>
      <c r="M58" s="931"/>
      <c r="N58" s="931"/>
      <c r="O58" s="931"/>
      <c r="P58" s="931"/>
      <c r="Q58" s="931"/>
      <c r="R58" s="931"/>
      <c r="S58" s="931"/>
      <c r="T58" s="931"/>
      <c r="U58" s="931"/>
      <c r="V58" s="931"/>
      <c r="W58" s="931"/>
      <c r="X58" s="931"/>
      <c r="Y58" s="931"/>
      <c r="Z58" s="931"/>
      <c r="AA58" s="931"/>
      <c r="AB58" s="931"/>
      <c r="AC58" s="188"/>
      <c r="AG58" s="930" t="s">
        <v>401</v>
      </c>
      <c r="AH58" s="930"/>
      <c r="AI58" s="930"/>
      <c r="AJ58" s="930"/>
      <c r="AK58" s="930"/>
      <c r="AL58" s="930"/>
      <c r="AM58" s="930"/>
      <c r="AN58" s="930"/>
      <c r="AO58" s="930"/>
      <c r="AP58" s="930"/>
      <c r="AQ58" s="930"/>
      <c r="AR58" s="930"/>
      <c r="AS58" s="930"/>
      <c r="AT58" s="930"/>
    </row>
    <row r="59" spans="1:114" x14ac:dyDescent="0.25">
      <c r="A59" s="936"/>
      <c r="B59" s="936"/>
      <c r="C59" s="931" t="s">
        <v>199</v>
      </c>
      <c r="D59" s="931"/>
      <c r="E59" s="931"/>
      <c r="F59" s="931"/>
      <c r="G59" s="931"/>
      <c r="H59" s="931"/>
      <c r="I59" s="931"/>
      <c r="J59" s="931"/>
      <c r="K59" s="931"/>
      <c r="L59" s="931"/>
      <c r="M59" s="931"/>
      <c r="N59" s="931"/>
      <c r="O59" s="931"/>
      <c r="P59" s="931"/>
      <c r="Q59" s="931"/>
      <c r="R59" s="931"/>
      <c r="S59" s="931"/>
      <c r="T59" s="931"/>
      <c r="U59" s="931"/>
      <c r="V59" s="931"/>
      <c r="W59" s="931"/>
      <c r="X59" s="931"/>
      <c r="Y59" s="931"/>
      <c r="Z59" s="931"/>
      <c r="AA59" s="931"/>
      <c r="AB59" s="931"/>
      <c r="AC59" s="188"/>
      <c r="AG59" s="930" t="s">
        <v>402</v>
      </c>
      <c r="AH59" s="930"/>
      <c r="AI59" s="930"/>
      <c r="AJ59" s="930"/>
      <c r="AK59" s="930"/>
      <c r="AL59" s="930"/>
      <c r="AM59" s="930"/>
      <c r="AN59" s="930"/>
      <c r="AO59" s="930"/>
      <c r="AP59" s="930"/>
      <c r="AQ59" s="930"/>
      <c r="AR59" s="930"/>
      <c r="AS59" s="930"/>
      <c r="AT59" s="930"/>
    </row>
    <row r="60" spans="1:114" x14ac:dyDescent="0.25">
      <c r="C60" s="931" t="s">
        <v>200</v>
      </c>
      <c r="D60" s="931"/>
      <c r="E60" s="931"/>
      <c r="F60" s="931"/>
      <c r="G60" s="931"/>
      <c r="H60" s="931"/>
      <c r="I60" s="931"/>
      <c r="J60" s="931"/>
      <c r="K60" s="931"/>
      <c r="L60" s="931"/>
      <c r="M60" s="931"/>
      <c r="N60" s="931"/>
      <c r="O60" s="931"/>
      <c r="P60" s="931"/>
      <c r="Q60" s="931"/>
      <c r="R60" s="931"/>
      <c r="S60" s="931"/>
      <c r="T60" s="931"/>
      <c r="U60" s="931"/>
      <c r="V60" s="931"/>
      <c r="W60" s="931"/>
      <c r="X60" s="931"/>
      <c r="Y60" s="931"/>
      <c r="Z60" s="931"/>
      <c r="AA60" s="931"/>
      <c r="AB60" s="931"/>
      <c r="AC60" s="188"/>
      <c r="AG60" s="930" t="s">
        <v>403</v>
      </c>
      <c r="AH60" s="930"/>
      <c r="AI60" s="930"/>
      <c r="AJ60" s="930"/>
      <c r="AK60" s="930"/>
      <c r="AL60" s="930"/>
      <c r="AM60" s="930"/>
      <c r="AN60" s="930"/>
      <c r="AO60" s="930"/>
      <c r="AP60" s="930"/>
      <c r="AQ60" s="930"/>
      <c r="AR60" s="930"/>
      <c r="AS60" s="930"/>
      <c r="AT60" s="930"/>
    </row>
    <row r="61" spans="1:114" x14ac:dyDescent="0.25">
      <c r="C61" s="930" t="s">
        <v>201</v>
      </c>
      <c r="D61" s="930"/>
      <c r="E61" s="930"/>
      <c r="F61" s="930"/>
      <c r="G61" s="930"/>
      <c r="H61" s="930"/>
      <c r="I61" s="930"/>
      <c r="J61" s="930"/>
      <c r="K61" s="930"/>
      <c r="L61" s="930"/>
      <c r="M61" s="930"/>
      <c r="N61" s="930"/>
      <c r="O61" s="930"/>
      <c r="P61" s="930"/>
      <c r="Q61" s="930"/>
      <c r="R61" s="930"/>
      <c r="S61" s="930"/>
      <c r="T61" s="930"/>
      <c r="U61" s="930"/>
      <c r="V61" s="930"/>
      <c r="W61" s="930"/>
      <c r="X61" s="930"/>
      <c r="Y61" s="930"/>
      <c r="Z61" s="930"/>
      <c r="AA61" s="930"/>
      <c r="AB61" s="930"/>
      <c r="AC61" s="188"/>
      <c r="AG61" s="930" t="s">
        <v>404</v>
      </c>
      <c r="AH61" s="930"/>
      <c r="AI61" s="930"/>
      <c r="AJ61" s="930"/>
      <c r="AK61" s="930"/>
      <c r="AL61" s="930"/>
      <c r="AM61" s="930"/>
      <c r="AN61" s="930"/>
      <c r="AO61" s="930"/>
      <c r="AP61" s="930"/>
      <c r="AQ61" s="930"/>
      <c r="AR61" s="930"/>
      <c r="AS61" s="930"/>
      <c r="AT61" s="930"/>
    </row>
    <row r="62" spans="1:114" x14ac:dyDescent="0.25">
      <c r="C62" s="930" t="s">
        <v>202</v>
      </c>
      <c r="D62" s="930"/>
      <c r="E62" s="930"/>
      <c r="F62" s="930"/>
      <c r="G62" s="930"/>
      <c r="H62" s="930"/>
      <c r="I62" s="930"/>
      <c r="J62" s="930"/>
      <c r="K62" s="930"/>
      <c r="L62" s="930"/>
      <c r="M62" s="930"/>
      <c r="N62" s="930"/>
      <c r="O62" s="930"/>
      <c r="P62" s="930"/>
      <c r="Q62" s="930"/>
      <c r="R62" s="930"/>
      <c r="S62" s="930"/>
      <c r="T62" s="930"/>
      <c r="U62" s="930"/>
      <c r="V62" s="930"/>
      <c r="W62" s="930"/>
      <c r="X62" s="930"/>
      <c r="Y62" s="930"/>
      <c r="Z62" s="930"/>
      <c r="AA62" s="930"/>
      <c r="AB62" s="930"/>
      <c r="AC62" s="188"/>
      <c r="AG62" s="930" t="s">
        <v>405</v>
      </c>
      <c r="AH62" s="930"/>
      <c r="AI62" s="930"/>
      <c r="AJ62" s="930"/>
      <c r="AK62" s="930"/>
      <c r="AL62" s="930"/>
      <c r="AM62" s="930"/>
      <c r="AN62" s="930"/>
      <c r="AO62" s="930"/>
      <c r="AP62" s="930"/>
      <c r="AQ62" s="930"/>
      <c r="AR62" s="930"/>
      <c r="AS62" s="930"/>
      <c r="AT62" s="930"/>
    </row>
    <row r="63" spans="1:114" x14ac:dyDescent="0.25">
      <c r="C63" s="930" t="s">
        <v>203</v>
      </c>
      <c r="D63" s="930"/>
      <c r="E63" s="930"/>
      <c r="F63" s="930"/>
      <c r="G63" s="930"/>
      <c r="H63" s="930"/>
      <c r="I63" s="930"/>
      <c r="J63" s="930"/>
      <c r="K63" s="930"/>
      <c r="L63" s="930"/>
      <c r="M63" s="930"/>
      <c r="N63" s="930"/>
      <c r="O63" s="930"/>
      <c r="P63" s="930"/>
      <c r="Q63" s="930"/>
      <c r="R63" s="930"/>
      <c r="S63" s="930"/>
      <c r="T63" s="930"/>
      <c r="U63" s="930"/>
      <c r="V63" s="930"/>
      <c r="W63" s="930"/>
      <c r="X63" s="930"/>
      <c r="Y63" s="930"/>
      <c r="Z63" s="930"/>
      <c r="AA63" s="930"/>
      <c r="AB63" s="930"/>
      <c r="AC63" s="188"/>
    </row>
    <row r="64" spans="1:114" x14ac:dyDescent="0.25">
      <c r="C64" s="930" t="s">
        <v>204</v>
      </c>
      <c r="D64" s="930"/>
      <c r="E64" s="930"/>
      <c r="F64" s="930"/>
      <c r="G64" s="930"/>
      <c r="H64" s="930"/>
      <c r="I64" s="930"/>
      <c r="J64" s="930"/>
      <c r="K64" s="930"/>
      <c r="L64" s="930"/>
      <c r="M64" s="930"/>
      <c r="N64" s="930"/>
      <c r="O64" s="930"/>
      <c r="P64" s="930"/>
      <c r="Q64" s="930"/>
      <c r="R64" s="930"/>
      <c r="S64" s="930"/>
      <c r="T64" s="930"/>
      <c r="U64" s="930"/>
      <c r="V64" s="930"/>
      <c r="W64" s="930"/>
      <c r="X64" s="930"/>
      <c r="Y64" s="930"/>
      <c r="Z64" s="930"/>
      <c r="AA64" s="930"/>
      <c r="AB64" s="930"/>
      <c r="AC64" s="188"/>
    </row>
    <row r="65" spans="1:31" x14ac:dyDescent="0.25">
      <c r="C65" s="930" t="s">
        <v>205</v>
      </c>
      <c r="D65" s="930"/>
      <c r="E65" s="930"/>
      <c r="F65" s="930"/>
      <c r="G65" s="930"/>
      <c r="H65" s="930"/>
      <c r="I65" s="930"/>
      <c r="J65" s="930"/>
      <c r="K65" s="930"/>
      <c r="L65" s="930"/>
      <c r="M65" s="930"/>
      <c r="N65" s="930"/>
      <c r="O65" s="930"/>
      <c r="P65" s="930"/>
      <c r="Q65" s="930"/>
      <c r="R65" s="930"/>
      <c r="S65" s="930"/>
      <c r="T65" s="930"/>
      <c r="U65" s="930"/>
      <c r="V65" s="930"/>
      <c r="W65" s="930"/>
      <c r="X65" s="930"/>
      <c r="Y65" s="930"/>
      <c r="Z65" s="930"/>
      <c r="AA65" s="930"/>
      <c r="AB65" s="930"/>
      <c r="AC65" s="188"/>
    </row>
    <row r="67" spans="1:31" ht="60" thickBot="1" x14ac:dyDescent="0.3">
      <c r="A67" s="123" t="s">
        <v>150</v>
      </c>
      <c r="B67" s="498" t="s">
        <v>151</v>
      </c>
      <c r="C67" s="498" t="s">
        <v>152</v>
      </c>
      <c r="D67" s="498" t="s">
        <v>153</v>
      </c>
      <c r="E67" s="498" t="s">
        <v>154</v>
      </c>
      <c r="F67" s="498" t="s">
        <v>155</v>
      </c>
      <c r="G67" s="498" t="s">
        <v>156</v>
      </c>
      <c r="H67" s="498" t="s">
        <v>157</v>
      </c>
      <c r="I67" s="498" t="s">
        <v>158</v>
      </c>
      <c r="J67" s="498" t="s">
        <v>182</v>
      </c>
      <c r="K67" s="498" t="s">
        <v>183</v>
      </c>
      <c r="L67" s="498" t="s">
        <v>184</v>
      </c>
      <c r="M67" s="498" t="s">
        <v>185</v>
      </c>
      <c r="N67" s="498" t="s">
        <v>186</v>
      </c>
      <c r="O67" s="498" t="s">
        <v>187</v>
      </c>
      <c r="P67" s="498" t="s">
        <v>89</v>
      </c>
      <c r="Q67" s="498" t="s">
        <v>135</v>
      </c>
      <c r="R67" s="498" t="s">
        <v>188</v>
      </c>
      <c r="S67" s="498" t="s">
        <v>189</v>
      </c>
      <c r="T67" s="498" t="s">
        <v>190</v>
      </c>
      <c r="U67" s="498" t="s">
        <v>136</v>
      </c>
      <c r="V67" s="498" t="s">
        <v>191</v>
      </c>
      <c r="W67" s="498" t="s">
        <v>192</v>
      </c>
      <c r="X67" s="498" t="s">
        <v>172</v>
      </c>
      <c r="Y67" s="498" t="s">
        <v>173</v>
      </c>
      <c r="Z67" s="498" t="s">
        <v>180</v>
      </c>
      <c r="AA67" s="498" t="s">
        <v>174</v>
      </c>
      <c r="AB67" s="498" t="s">
        <v>175</v>
      </c>
      <c r="AC67" s="498" t="s">
        <v>176</v>
      </c>
    </row>
    <row r="68" spans="1:31" ht="15.75" thickBot="1" x14ac:dyDescent="0.3">
      <c r="A68" s="127">
        <v>1</v>
      </c>
      <c r="B68" s="511">
        <v>60003</v>
      </c>
      <c r="C68" s="521">
        <v>0</v>
      </c>
      <c r="D68" s="521">
        <v>0</v>
      </c>
      <c r="E68" s="521">
        <v>0</v>
      </c>
      <c r="F68" s="512">
        <v>0</v>
      </c>
      <c r="G68" s="512">
        <v>1</v>
      </c>
      <c r="H68" s="512">
        <v>0</v>
      </c>
      <c r="I68" s="521">
        <v>0</v>
      </c>
      <c r="J68" s="521">
        <v>0</v>
      </c>
      <c r="K68" s="521">
        <v>0</v>
      </c>
      <c r="L68" s="512">
        <v>2</v>
      </c>
      <c r="M68" s="512">
        <v>0</v>
      </c>
      <c r="N68" s="512">
        <v>0</v>
      </c>
      <c r="O68" s="521">
        <v>0</v>
      </c>
      <c r="P68" s="512">
        <v>0</v>
      </c>
      <c r="Q68" s="512">
        <v>1</v>
      </c>
      <c r="R68" s="512">
        <v>0</v>
      </c>
      <c r="S68" s="521">
        <v>0</v>
      </c>
      <c r="T68" s="521">
        <v>0</v>
      </c>
      <c r="U68" s="512">
        <v>2</v>
      </c>
      <c r="V68" s="512">
        <v>2</v>
      </c>
      <c r="W68" s="512">
        <v>2</v>
      </c>
      <c r="X68" s="512">
        <f t="shared" ref="X68:X79" si="26">SUM(C68:W68)</f>
        <v>10</v>
      </c>
      <c r="Y68" s="513">
        <v>2</v>
      </c>
      <c r="Z68" s="513">
        <v>2</v>
      </c>
      <c r="AA68" s="512" t="s">
        <v>171</v>
      </c>
      <c r="AB68" s="512" t="s">
        <v>178</v>
      </c>
      <c r="AC68" s="512">
        <v>4</v>
      </c>
    </row>
    <row r="69" spans="1:31" x14ac:dyDescent="0.25">
      <c r="A69" s="132">
        <v>2</v>
      </c>
      <c r="B69" s="515">
        <v>60006</v>
      </c>
      <c r="C69" s="516">
        <v>1</v>
      </c>
      <c r="D69" s="522">
        <v>0</v>
      </c>
      <c r="E69" s="516">
        <v>0</v>
      </c>
      <c r="F69" s="516">
        <v>1</v>
      </c>
      <c r="G69" s="516">
        <v>1</v>
      </c>
      <c r="H69" s="516">
        <v>0</v>
      </c>
      <c r="I69" s="516">
        <v>0</v>
      </c>
      <c r="J69" s="516">
        <v>1</v>
      </c>
      <c r="K69" s="516">
        <v>0</v>
      </c>
      <c r="L69" s="516">
        <v>0</v>
      </c>
      <c r="M69" s="516">
        <v>0</v>
      </c>
      <c r="N69" s="516">
        <v>1</v>
      </c>
      <c r="O69" s="516">
        <v>1</v>
      </c>
      <c r="P69" s="516">
        <v>1</v>
      </c>
      <c r="Q69" s="516">
        <v>2</v>
      </c>
      <c r="R69" s="516">
        <v>1</v>
      </c>
      <c r="S69" s="516">
        <v>0</v>
      </c>
      <c r="T69" s="516">
        <v>1</v>
      </c>
      <c r="U69" s="516">
        <v>0</v>
      </c>
      <c r="V69" s="516">
        <v>2</v>
      </c>
      <c r="W69" s="516">
        <v>2</v>
      </c>
      <c r="X69" s="516">
        <f t="shared" si="26"/>
        <v>15</v>
      </c>
      <c r="Y69" s="517">
        <v>2</v>
      </c>
      <c r="Z69" s="517">
        <v>3</v>
      </c>
      <c r="AA69" s="516" t="s">
        <v>171</v>
      </c>
      <c r="AB69" s="516" t="s">
        <v>178</v>
      </c>
      <c r="AC69" s="516">
        <v>5</v>
      </c>
    </row>
    <row r="70" spans="1:31" x14ac:dyDescent="0.25">
      <c r="A70" s="136">
        <v>3</v>
      </c>
      <c r="B70" s="504">
        <v>60008</v>
      </c>
      <c r="C70" s="502">
        <v>1</v>
      </c>
      <c r="D70" s="502">
        <v>0</v>
      </c>
      <c r="E70" s="502">
        <v>0</v>
      </c>
      <c r="F70" s="502">
        <v>1</v>
      </c>
      <c r="G70" s="523">
        <v>0</v>
      </c>
      <c r="H70" s="502">
        <v>1</v>
      </c>
      <c r="I70" s="502">
        <v>1</v>
      </c>
      <c r="J70" s="502">
        <v>0</v>
      </c>
      <c r="K70" s="502">
        <v>0</v>
      </c>
      <c r="L70" s="502">
        <v>2</v>
      </c>
      <c r="M70" s="502">
        <v>2</v>
      </c>
      <c r="N70" s="502">
        <v>0</v>
      </c>
      <c r="O70" s="502">
        <v>0</v>
      </c>
      <c r="P70" s="502">
        <v>1</v>
      </c>
      <c r="Q70" s="502">
        <v>1</v>
      </c>
      <c r="R70" s="523">
        <v>0</v>
      </c>
      <c r="S70" s="523">
        <v>0</v>
      </c>
      <c r="T70" s="502">
        <v>0</v>
      </c>
      <c r="U70" s="502">
        <v>1</v>
      </c>
      <c r="V70" s="502">
        <v>2</v>
      </c>
      <c r="W70" s="502">
        <v>2</v>
      </c>
      <c r="X70" s="502">
        <f t="shared" si="26"/>
        <v>15</v>
      </c>
      <c r="Y70" s="503">
        <v>1</v>
      </c>
      <c r="Z70" s="503">
        <v>3</v>
      </c>
      <c r="AA70" s="502" t="s">
        <v>171</v>
      </c>
      <c r="AB70" s="502" t="s">
        <v>179</v>
      </c>
      <c r="AC70" s="502">
        <v>4</v>
      </c>
    </row>
    <row r="71" spans="1:31" ht="15.75" thickBot="1" x14ac:dyDescent="0.3">
      <c r="A71" s="137">
        <v>4</v>
      </c>
      <c r="B71" s="518">
        <v>60014</v>
      </c>
      <c r="C71" s="519">
        <v>1</v>
      </c>
      <c r="D71" s="519">
        <v>0</v>
      </c>
      <c r="E71" s="519">
        <v>0</v>
      </c>
      <c r="F71" s="519">
        <v>1</v>
      </c>
      <c r="G71" s="519">
        <v>0</v>
      </c>
      <c r="H71" s="519">
        <v>1</v>
      </c>
      <c r="I71" s="519">
        <v>1</v>
      </c>
      <c r="J71" s="519">
        <v>0</v>
      </c>
      <c r="K71" s="524">
        <v>0</v>
      </c>
      <c r="L71" s="519">
        <v>1</v>
      </c>
      <c r="M71" s="519">
        <v>2</v>
      </c>
      <c r="N71" s="519">
        <v>0</v>
      </c>
      <c r="O71" s="524">
        <v>0</v>
      </c>
      <c r="P71" s="519">
        <v>0</v>
      </c>
      <c r="Q71" s="519">
        <v>2</v>
      </c>
      <c r="R71" s="519">
        <v>1</v>
      </c>
      <c r="S71" s="519">
        <v>1</v>
      </c>
      <c r="T71" s="519">
        <v>0</v>
      </c>
      <c r="U71" s="519">
        <v>2</v>
      </c>
      <c r="V71" s="519">
        <v>2</v>
      </c>
      <c r="W71" s="519">
        <v>2</v>
      </c>
      <c r="X71" s="519">
        <f t="shared" si="26"/>
        <v>17</v>
      </c>
      <c r="Y71" s="520">
        <v>1</v>
      </c>
      <c r="Z71" s="520">
        <v>3</v>
      </c>
      <c r="AA71" s="519" t="s">
        <v>171</v>
      </c>
      <c r="AB71" s="519" t="s">
        <v>178</v>
      </c>
      <c r="AC71" s="519">
        <v>4</v>
      </c>
    </row>
    <row r="72" spans="1:31" ht="15.75" thickBot="1" x14ac:dyDescent="0.3">
      <c r="A72" s="127">
        <v>5</v>
      </c>
      <c r="B72" s="515">
        <v>60009</v>
      </c>
      <c r="C72" s="516">
        <v>1</v>
      </c>
      <c r="D72" s="516">
        <v>1</v>
      </c>
      <c r="E72" s="516">
        <v>1</v>
      </c>
      <c r="F72" s="516">
        <v>1</v>
      </c>
      <c r="G72" s="516">
        <v>1</v>
      </c>
      <c r="H72" s="516">
        <v>1</v>
      </c>
      <c r="I72" s="516">
        <v>1</v>
      </c>
      <c r="J72" s="516">
        <v>0</v>
      </c>
      <c r="K72" s="516">
        <v>0</v>
      </c>
      <c r="L72" s="516">
        <v>0</v>
      </c>
      <c r="M72" s="516">
        <v>2</v>
      </c>
      <c r="N72" s="516">
        <v>1</v>
      </c>
      <c r="O72" s="516">
        <v>0</v>
      </c>
      <c r="P72" s="516">
        <v>0</v>
      </c>
      <c r="Q72" s="516">
        <v>1</v>
      </c>
      <c r="R72" s="516">
        <v>1</v>
      </c>
      <c r="S72" s="516">
        <v>1</v>
      </c>
      <c r="T72" s="516">
        <v>0</v>
      </c>
      <c r="U72" s="516">
        <v>1</v>
      </c>
      <c r="V72" s="516">
        <v>2</v>
      </c>
      <c r="W72" s="516">
        <v>2</v>
      </c>
      <c r="X72" s="516">
        <f t="shared" si="26"/>
        <v>18</v>
      </c>
      <c r="Y72" s="517">
        <v>1</v>
      </c>
      <c r="Z72" s="517">
        <v>4</v>
      </c>
      <c r="AA72" s="516" t="s">
        <v>171</v>
      </c>
      <c r="AB72" s="516" t="s">
        <v>178</v>
      </c>
      <c r="AC72" s="516">
        <v>5</v>
      </c>
    </row>
    <row r="73" spans="1:31" x14ac:dyDescent="0.25">
      <c r="A73" s="132">
        <v>6</v>
      </c>
      <c r="B73" s="504">
        <v>60012</v>
      </c>
      <c r="C73" s="502">
        <v>1</v>
      </c>
      <c r="D73" s="523">
        <v>0</v>
      </c>
      <c r="E73" s="502">
        <v>1</v>
      </c>
      <c r="F73" s="502">
        <v>0</v>
      </c>
      <c r="G73" s="502">
        <v>1</v>
      </c>
      <c r="H73" s="502">
        <v>1</v>
      </c>
      <c r="I73" s="502">
        <v>0</v>
      </c>
      <c r="J73" s="502">
        <v>0</v>
      </c>
      <c r="K73" s="502">
        <v>0</v>
      </c>
      <c r="L73" s="502">
        <v>0</v>
      </c>
      <c r="M73" s="502">
        <v>2</v>
      </c>
      <c r="N73" s="502">
        <v>1</v>
      </c>
      <c r="O73" s="523">
        <v>0</v>
      </c>
      <c r="P73" s="502">
        <v>0</v>
      </c>
      <c r="Q73" s="502">
        <v>2</v>
      </c>
      <c r="R73" s="502">
        <v>1</v>
      </c>
      <c r="S73" s="502">
        <v>1</v>
      </c>
      <c r="T73" s="502">
        <v>1</v>
      </c>
      <c r="U73" s="502">
        <v>2</v>
      </c>
      <c r="V73" s="502">
        <v>2</v>
      </c>
      <c r="W73" s="502">
        <v>2</v>
      </c>
      <c r="X73" s="502">
        <f t="shared" si="26"/>
        <v>18</v>
      </c>
      <c r="Y73" s="503">
        <v>2</v>
      </c>
      <c r="Z73" s="503">
        <v>4</v>
      </c>
      <c r="AA73" s="502" t="s">
        <v>171</v>
      </c>
      <c r="AB73" s="502" t="s">
        <v>178</v>
      </c>
      <c r="AC73" s="502">
        <v>4</v>
      </c>
    </row>
    <row r="74" spans="1:31" x14ac:dyDescent="0.25">
      <c r="A74" s="136">
        <v>7</v>
      </c>
      <c r="B74" s="504">
        <v>60013</v>
      </c>
      <c r="C74" s="502">
        <v>0</v>
      </c>
      <c r="D74" s="502">
        <v>0</v>
      </c>
      <c r="E74" s="502">
        <v>0</v>
      </c>
      <c r="F74" s="502">
        <v>1</v>
      </c>
      <c r="G74" s="502">
        <v>1</v>
      </c>
      <c r="H74" s="502">
        <v>0</v>
      </c>
      <c r="I74" s="502">
        <v>0</v>
      </c>
      <c r="J74" s="502">
        <v>0</v>
      </c>
      <c r="K74" s="502">
        <v>1</v>
      </c>
      <c r="L74" s="502">
        <v>0</v>
      </c>
      <c r="M74" s="502">
        <v>2</v>
      </c>
      <c r="N74" s="502">
        <v>1</v>
      </c>
      <c r="O74" s="502">
        <v>1</v>
      </c>
      <c r="P74" s="502">
        <v>0</v>
      </c>
      <c r="Q74" s="502">
        <v>2</v>
      </c>
      <c r="R74" s="502">
        <v>1</v>
      </c>
      <c r="S74" s="502">
        <v>1</v>
      </c>
      <c r="T74" s="502">
        <v>1</v>
      </c>
      <c r="U74" s="502">
        <v>2</v>
      </c>
      <c r="V74" s="502">
        <v>2</v>
      </c>
      <c r="W74" s="502">
        <v>2</v>
      </c>
      <c r="X74" s="502">
        <f t="shared" si="26"/>
        <v>18</v>
      </c>
      <c r="Y74" s="503">
        <v>2</v>
      </c>
      <c r="Z74" s="503">
        <v>4</v>
      </c>
      <c r="AA74" s="502" t="s">
        <v>171</v>
      </c>
      <c r="AB74" s="502" t="s">
        <v>178</v>
      </c>
      <c r="AC74" s="502">
        <v>5</v>
      </c>
    </row>
    <row r="75" spans="1:31" x14ac:dyDescent="0.25">
      <c r="A75" s="136">
        <v>8</v>
      </c>
      <c r="B75" s="504">
        <v>60011</v>
      </c>
      <c r="C75" s="502">
        <v>1</v>
      </c>
      <c r="D75" s="502">
        <v>0</v>
      </c>
      <c r="E75" s="502">
        <v>1</v>
      </c>
      <c r="F75" s="502">
        <v>0</v>
      </c>
      <c r="G75" s="502">
        <v>1</v>
      </c>
      <c r="H75" s="502">
        <v>0</v>
      </c>
      <c r="I75" s="502">
        <v>1</v>
      </c>
      <c r="J75" s="502">
        <v>1</v>
      </c>
      <c r="K75" s="502">
        <v>0</v>
      </c>
      <c r="L75" s="502">
        <v>2</v>
      </c>
      <c r="M75" s="502">
        <v>1</v>
      </c>
      <c r="N75" s="502">
        <v>1</v>
      </c>
      <c r="O75" s="502">
        <v>0</v>
      </c>
      <c r="P75" s="502">
        <v>0</v>
      </c>
      <c r="Q75" s="502">
        <v>1</v>
      </c>
      <c r="R75" s="502">
        <v>1</v>
      </c>
      <c r="S75" s="502">
        <v>1</v>
      </c>
      <c r="T75" s="502">
        <v>1</v>
      </c>
      <c r="U75" s="502">
        <v>2</v>
      </c>
      <c r="V75" s="502">
        <v>2</v>
      </c>
      <c r="W75" s="502">
        <v>2</v>
      </c>
      <c r="X75" s="502">
        <f t="shared" si="26"/>
        <v>19</v>
      </c>
      <c r="Y75" s="503">
        <v>2</v>
      </c>
      <c r="Z75" s="503">
        <v>4</v>
      </c>
      <c r="AA75" s="502" t="s">
        <v>171</v>
      </c>
      <c r="AB75" s="502" t="s">
        <v>179</v>
      </c>
      <c r="AC75" s="502">
        <v>4</v>
      </c>
    </row>
    <row r="76" spans="1:31" x14ac:dyDescent="0.25">
      <c r="A76" s="136">
        <v>9</v>
      </c>
      <c r="B76" s="504">
        <v>60010</v>
      </c>
      <c r="C76" s="502">
        <v>1</v>
      </c>
      <c r="D76" s="502">
        <v>0</v>
      </c>
      <c r="E76" s="502">
        <v>1</v>
      </c>
      <c r="F76" s="502">
        <v>1</v>
      </c>
      <c r="G76" s="502">
        <v>1</v>
      </c>
      <c r="H76" s="502">
        <v>0</v>
      </c>
      <c r="I76" s="502">
        <v>1</v>
      </c>
      <c r="J76" s="502">
        <v>1</v>
      </c>
      <c r="K76" s="502">
        <v>0</v>
      </c>
      <c r="L76" s="502">
        <v>0</v>
      </c>
      <c r="M76" s="502">
        <v>2</v>
      </c>
      <c r="N76" s="502">
        <v>1</v>
      </c>
      <c r="O76" s="502">
        <v>0</v>
      </c>
      <c r="P76" s="502">
        <v>0</v>
      </c>
      <c r="Q76" s="502">
        <v>2</v>
      </c>
      <c r="R76" s="502">
        <v>1</v>
      </c>
      <c r="S76" s="502">
        <v>1</v>
      </c>
      <c r="T76" s="502">
        <v>1</v>
      </c>
      <c r="U76" s="502">
        <v>2</v>
      </c>
      <c r="V76" s="502">
        <v>2</v>
      </c>
      <c r="W76" s="502">
        <v>2</v>
      </c>
      <c r="X76" s="502">
        <f t="shared" si="26"/>
        <v>20</v>
      </c>
      <c r="Y76" s="503">
        <v>2</v>
      </c>
      <c r="Z76" s="503">
        <v>4</v>
      </c>
      <c r="AA76" s="502" t="s">
        <v>171</v>
      </c>
      <c r="AB76" s="502" t="s">
        <v>179</v>
      </c>
      <c r="AC76" s="502">
        <v>5</v>
      </c>
    </row>
    <row r="77" spans="1:31" ht="15.75" thickBot="1" x14ac:dyDescent="0.3">
      <c r="A77" s="137">
        <v>10</v>
      </c>
      <c r="B77" s="504">
        <v>60001</v>
      </c>
      <c r="C77" s="502">
        <v>1</v>
      </c>
      <c r="D77" s="502">
        <v>1</v>
      </c>
      <c r="E77" s="502">
        <v>1</v>
      </c>
      <c r="F77" s="502">
        <v>1</v>
      </c>
      <c r="G77" s="502">
        <v>0</v>
      </c>
      <c r="H77" s="502">
        <v>1</v>
      </c>
      <c r="I77" s="502">
        <v>1</v>
      </c>
      <c r="J77" s="502">
        <v>1</v>
      </c>
      <c r="K77" s="502">
        <v>1</v>
      </c>
      <c r="L77" s="502">
        <v>1</v>
      </c>
      <c r="M77" s="502">
        <v>2</v>
      </c>
      <c r="N77" s="502">
        <v>1</v>
      </c>
      <c r="O77" s="502">
        <v>0</v>
      </c>
      <c r="P77" s="502">
        <v>0</v>
      </c>
      <c r="Q77" s="502">
        <v>2</v>
      </c>
      <c r="R77" s="502">
        <v>1</v>
      </c>
      <c r="S77" s="502">
        <v>1</v>
      </c>
      <c r="T77" s="502">
        <v>1</v>
      </c>
      <c r="U77" s="502">
        <v>0</v>
      </c>
      <c r="V77" s="502">
        <v>2</v>
      </c>
      <c r="W77" s="502">
        <v>2</v>
      </c>
      <c r="X77" s="502">
        <f t="shared" si="26"/>
        <v>21</v>
      </c>
      <c r="Y77" s="503">
        <v>1</v>
      </c>
      <c r="Z77" s="503">
        <v>4</v>
      </c>
      <c r="AA77" s="502" t="s">
        <v>171</v>
      </c>
      <c r="AB77" s="502" t="s">
        <v>178</v>
      </c>
      <c r="AC77" s="502">
        <v>5</v>
      </c>
    </row>
    <row r="78" spans="1:31" ht="15.75" thickBot="1" x14ac:dyDescent="0.3">
      <c r="A78" s="127">
        <v>11</v>
      </c>
      <c r="B78" s="518">
        <v>60007</v>
      </c>
      <c r="C78" s="519">
        <v>1</v>
      </c>
      <c r="D78" s="524">
        <v>0</v>
      </c>
      <c r="E78" s="519">
        <v>1</v>
      </c>
      <c r="F78" s="519">
        <v>1</v>
      </c>
      <c r="G78" s="519">
        <v>1</v>
      </c>
      <c r="H78" s="519">
        <v>0</v>
      </c>
      <c r="I78" s="519">
        <v>0</v>
      </c>
      <c r="J78" s="519">
        <v>1</v>
      </c>
      <c r="K78" s="519">
        <v>0</v>
      </c>
      <c r="L78" s="519">
        <v>2</v>
      </c>
      <c r="M78" s="519">
        <v>2</v>
      </c>
      <c r="N78" s="519">
        <v>1</v>
      </c>
      <c r="O78" s="519">
        <v>1</v>
      </c>
      <c r="P78" s="519">
        <v>1</v>
      </c>
      <c r="Q78" s="519">
        <v>2</v>
      </c>
      <c r="R78" s="519">
        <v>1</v>
      </c>
      <c r="S78" s="519">
        <v>1</v>
      </c>
      <c r="T78" s="519">
        <v>1</v>
      </c>
      <c r="U78" s="519">
        <v>2</v>
      </c>
      <c r="V78" s="519">
        <v>2</v>
      </c>
      <c r="W78" s="519">
        <v>2</v>
      </c>
      <c r="X78" s="519">
        <f t="shared" si="26"/>
        <v>23</v>
      </c>
      <c r="Y78" s="520">
        <v>2</v>
      </c>
      <c r="Z78" s="520">
        <v>4</v>
      </c>
      <c r="AA78" s="519" t="s">
        <v>171</v>
      </c>
      <c r="AB78" s="519" t="s">
        <v>179</v>
      </c>
      <c r="AC78" s="519">
        <v>4</v>
      </c>
    </row>
    <row r="79" spans="1:31" ht="15.75" thickBot="1" x14ac:dyDescent="0.3">
      <c r="A79" s="127">
        <v>12</v>
      </c>
      <c r="B79" s="511">
        <v>60002</v>
      </c>
      <c r="C79" s="512">
        <v>0</v>
      </c>
      <c r="D79" s="512">
        <v>1</v>
      </c>
      <c r="E79" s="512">
        <v>0</v>
      </c>
      <c r="F79" s="512">
        <v>1</v>
      </c>
      <c r="G79" s="512">
        <v>0</v>
      </c>
      <c r="H79" s="512">
        <v>1</v>
      </c>
      <c r="I79" s="512">
        <v>1</v>
      </c>
      <c r="J79" s="512">
        <v>1</v>
      </c>
      <c r="K79" s="512">
        <v>1</v>
      </c>
      <c r="L79" s="512">
        <v>2</v>
      </c>
      <c r="M79" s="512">
        <v>2</v>
      </c>
      <c r="N79" s="512">
        <v>1</v>
      </c>
      <c r="O79" s="512">
        <v>1</v>
      </c>
      <c r="P79" s="512">
        <v>1</v>
      </c>
      <c r="Q79" s="512">
        <v>2</v>
      </c>
      <c r="R79" s="512">
        <v>1</v>
      </c>
      <c r="S79" s="512">
        <v>1</v>
      </c>
      <c r="T79" s="512">
        <v>1</v>
      </c>
      <c r="U79" s="512">
        <v>2</v>
      </c>
      <c r="V79" s="512">
        <v>2</v>
      </c>
      <c r="W79" s="512">
        <v>2</v>
      </c>
      <c r="X79" s="512">
        <f t="shared" si="26"/>
        <v>24</v>
      </c>
      <c r="Y79" s="513">
        <v>1</v>
      </c>
      <c r="Z79" s="513">
        <v>5</v>
      </c>
      <c r="AA79" s="512" t="s">
        <v>171</v>
      </c>
      <c r="AB79" s="512" t="s">
        <v>178</v>
      </c>
      <c r="AC79" s="512">
        <v>4</v>
      </c>
    </row>
    <row r="80" spans="1:31" x14ac:dyDescent="0.25">
      <c r="A80" s="905" t="s">
        <v>141</v>
      </c>
      <c r="B80" s="906"/>
      <c r="C80" s="54">
        <v>0.75</v>
      </c>
      <c r="D80" s="54">
        <v>0.25</v>
      </c>
      <c r="E80" s="54">
        <v>0.5</v>
      </c>
      <c r="F80" s="54">
        <v>0.75</v>
      </c>
      <c r="G80" s="54">
        <v>0.66666666666666663</v>
      </c>
      <c r="H80" s="54">
        <v>0.5</v>
      </c>
      <c r="I80" s="54">
        <v>0.58333333333333337</v>
      </c>
      <c r="J80" s="54">
        <v>0.5</v>
      </c>
      <c r="K80" s="54">
        <v>0.25</v>
      </c>
      <c r="L80" s="54">
        <v>1</v>
      </c>
      <c r="M80" s="54">
        <v>1.5833333333333333</v>
      </c>
      <c r="N80" s="54">
        <v>0.75</v>
      </c>
      <c r="O80" s="54">
        <v>0.33333333333333331</v>
      </c>
      <c r="P80" s="54">
        <v>0.33333333333333331</v>
      </c>
      <c r="Q80" s="54">
        <v>1.6666666666666667</v>
      </c>
      <c r="R80" s="54">
        <v>0.83333333333333337</v>
      </c>
      <c r="S80" s="54">
        <v>0.75</v>
      </c>
      <c r="T80" s="54">
        <v>0.66666666666666663</v>
      </c>
      <c r="U80" s="54">
        <v>1.5</v>
      </c>
      <c r="V80" s="54">
        <v>2</v>
      </c>
      <c r="W80" s="54">
        <v>2</v>
      </c>
      <c r="X80" s="54">
        <v>18.166666666666668</v>
      </c>
      <c r="Y80" s="54"/>
      <c r="Z80" s="54">
        <v>3.6666666666666665</v>
      </c>
      <c r="AA80" s="54"/>
      <c r="AB80" s="54"/>
      <c r="AC80" s="54">
        <v>4.416666666666667</v>
      </c>
      <c r="AE80">
        <v>4.416666666666667</v>
      </c>
    </row>
    <row r="81" spans="1:31" x14ac:dyDescent="0.25">
      <c r="A81" s="873"/>
      <c r="B81" s="872">
        <v>5</v>
      </c>
      <c r="C81" s="882">
        <v>0</v>
      </c>
      <c r="D81" s="61">
        <v>1</v>
      </c>
      <c r="E81" s="882">
        <v>0</v>
      </c>
      <c r="F81" s="61">
        <v>1</v>
      </c>
      <c r="G81" s="882">
        <v>0</v>
      </c>
      <c r="H81" s="61">
        <v>1</v>
      </c>
      <c r="I81" s="61">
        <v>1</v>
      </c>
      <c r="J81" s="61">
        <v>1</v>
      </c>
      <c r="K81" s="61">
        <v>1</v>
      </c>
      <c r="L81" s="61">
        <v>2</v>
      </c>
      <c r="M81" s="61">
        <v>2</v>
      </c>
      <c r="N81" s="61">
        <v>1</v>
      </c>
      <c r="O81" s="61">
        <v>1</v>
      </c>
      <c r="P81" s="61">
        <v>1</v>
      </c>
      <c r="Q81" s="61">
        <v>2</v>
      </c>
      <c r="R81" s="61">
        <v>1</v>
      </c>
      <c r="S81" s="61">
        <v>1</v>
      </c>
      <c r="T81" s="61">
        <v>1</v>
      </c>
      <c r="U81" s="61">
        <v>2</v>
      </c>
      <c r="V81" s="61">
        <v>2</v>
      </c>
      <c r="W81" s="61">
        <v>2</v>
      </c>
      <c r="X81" s="61">
        <v>24</v>
      </c>
      <c r="Y81" s="61"/>
      <c r="Z81" s="61">
        <v>5</v>
      </c>
      <c r="AA81" s="61"/>
      <c r="AB81" s="61"/>
      <c r="AC81" s="61">
        <v>4</v>
      </c>
      <c r="AE81">
        <v>4</v>
      </c>
    </row>
    <row r="82" spans="1:31" x14ac:dyDescent="0.25">
      <c r="A82" s="5"/>
      <c r="B82" s="83">
        <v>4</v>
      </c>
      <c r="C82" s="179">
        <v>0.83333333333333337</v>
      </c>
      <c r="D82" s="50">
        <v>0.16666666666666666</v>
      </c>
      <c r="E82" s="179">
        <v>0.83333333333333337</v>
      </c>
      <c r="F82" s="179">
        <v>0.66666666666666663</v>
      </c>
      <c r="G82" s="179">
        <v>0.83333333333333337</v>
      </c>
      <c r="H82" s="179">
        <v>0.33333333333333331</v>
      </c>
      <c r="I82" s="179">
        <v>0.5</v>
      </c>
      <c r="J82" s="50">
        <v>0.66666666666666663</v>
      </c>
      <c r="K82" s="50">
        <v>0.33333333333333331</v>
      </c>
      <c r="L82" s="179">
        <v>0.83333333333333337</v>
      </c>
      <c r="M82" s="50">
        <v>1.8333333333333333</v>
      </c>
      <c r="N82" s="50">
        <v>1</v>
      </c>
      <c r="O82" s="50">
        <v>0.33333333333333331</v>
      </c>
      <c r="P82" s="179">
        <v>0.16666666666666666</v>
      </c>
      <c r="Q82" s="50">
        <v>1.8333333333333333</v>
      </c>
      <c r="R82" s="50">
        <v>1</v>
      </c>
      <c r="S82" s="50">
        <v>1</v>
      </c>
      <c r="T82" s="50">
        <v>1</v>
      </c>
      <c r="U82" s="50">
        <v>1.6666666666666667</v>
      </c>
      <c r="V82" s="50">
        <v>2</v>
      </c>
      <c r="W82" s="50">
        <v>2</v>
      </c>
      <c r="X82" s="50">
        <v>19.833333333333332</v>
      </c>
      <c r="Y82" s="50"/>
      <c r="Z82" s="50">
        <v>4</v>
      </c>
      <c r="AA82" s="50"/>
      <c r="AB82" s="50"/>
      <c r="AC82" s="50">
        <v>4.5</v>
      </c>
      <c r="AE82">
        <v>4.5</v>
      </c>
    </row>
    <row r="83" spans="1:31" x14ac:dyDescent="0.25">
      <c r="A83" s="5"/>
      <c r="B83" s="83">
        <v>3</v>
      </c>
      <c r="C83" s="50">
        <v>1</v>
      </c>
      <c r="D83" s="50">
        <v>0</v>
      </c>
      <c r="E83" s="50">
        <v>0</v>
      </c>
      <c r="F83" s="179">
        <v>1</v>
      </c>
      <c r="G83" s="50">
        <v>0.33333333333333331</v>
      </c>
      <c r="H83" s="179">
        <v>0.66666666666666663</v>
      </c>
      <c r="I83" s="179">
        <v>0.66666666666666663</v>
      </c>
      <c r="J83" s="50">
        <v>0.33333333333333331</v>
      </c>
      <c r="K83" s="50">
        <v>0</v>
      </c>
      <c r="L83" s="179">
        <v>1</v>
      </c>
      <c r="M83" s="50">
        <v>1.3333333333333333</v>
      </c>
      <c r="N83" s="50">
        <v>0.33333333333333331</v>
      </c>
      <c r="O83" s="50">
        <v>0.33333333333333331</v>
      </c>
      <c r="P83" s="179">
        <v>0.66666666666666663</v>
      </c>
      <c r="Q83" s="50">
        <v>1.6666666666666667</v>
      </c>
      <c r="R83" s="50">
        <v>0.66666666666666663</v>
      </c>
      <c r="S83" s="50">
        <v>0.33333333333333331</v>
      </c>
      <c r="T83" s="50">
        <v>0.33333333333333331</v>
      </c>
      <c r="U83" s="50">
        <v>1</v>
      </c>
      <c r="V83" s="50">
        <v>2</v>
      </c>
      <c r="W83" s="50">
        <v>2</v>
      </c>
      <c r="X83" s="50">
        <v>15.666666666666666</v>
      </c>
      <c r="Y83" s="50"/>
      <c r="Z83" s="50">
        <v>3</v>
      </c>
      <c r="AA83" s="50"/>
      <c r="AB83" s="50"/>
      <c r="AC83" s="50">
        <v>4.333333333333333</v>
      </c>
      <c r="AE83">
        <v>4.333333333333333</v>
      </c>
    </row>
    <row r="84" spans="1:31" x14ac:dyDescent="0.25">
      <c r="A84" s="5"/>
      <c r="B84" s="874">
        <v>2</v>
      </c>
      <c r="C84" s="50">
        <v>0</v>
      </c>
      <c r="D84" s="50">
        <v>0</v>
      </c>
      <c r="E84" s="50">
        <v>0</v>
      </c>
      <c r="F84" s="50">
        <v>0</v>
      </c>
      <c r="G84" s="50">
        <v>1</v>
      </c>
      <c r="H84" s="50">
        <v>0</v>
      </c>
      <c r="I84" s="50">
        <v>0</v>
      </c>
      <c r="J84" s="50">
        <v>0</v>
      </c>
      <c r="K84" s="50">
        <v>0</v>
      </c>
      <c r="L84" s="179">
        <v>2</v>
      </c>
      <c r="M84" s="50">
        <v>0</v>
      </c>
      <c r="N84" s="50">
        <v>0</v>
      </c>
      <c r="O84" s="50">
        <v>0</v>
      </c>
      <c r="P84" s="50">
        <v>0</v>
      </c>
      <c r="Q84" s="50">
        <v>1</v>
      </c>
      <c r="R84" s="50">
        <v>0</v>
      </c>
      <c r="S84" s="50">
        <v>0</v>
      </c>
      <c r="T84" s="50">
        <v>0</v>
      </c>
      <c r="U84" s="50">
        <v>2</v>
      </c>
      <c r="V84" s="50">
        <v>2</v>
      </c>
      <c r="W84" s="50">
        <v>2</v>
      </c>
      <c r="X84" s="50">
        <v>10</v>
      </c>
      <c r="Y84" s="50"/>
      <c r="Z84" s="50">
        <v>2</v>
      </c>
      <c r="AA84" s="50"/>
      <c r="AB84" s="50"/>
      <c r="AC84" s="50">
        <v>4</v>
      </c>
      <c r="AE84">
        <v>4</v>
      </c>
    </row>
    <row r="85" spans="1:31" ht="15.75" thickBot="1" x14ac:dyDescent="0.3">
      <c r="A85" s="182"/>
      <c r="B85" s="140" t="s">
        <v>143</v>
      </c>
      <c r="C85" s="52">
        <v>0.41666666666666669</v>
      </c>
      <c r="D85" s="52">
        <v>8.3333333333333329E-2</v>
      </c>
      <c r="E85" s="52">
        <v>0</v>
      </c>
      <c r="F85" s="52">
        <v>0.83333333333333326</v>
      </c>
      <c r="G85" s="52">
        <v>0.58333333333333326</v>
      </c>
      <c r="H85" s="52">
        <v>0.5</v>
      </c>
      <c r="I85" s="52">
        <v>0.58333333333333326</v>
      </c>
      <c r="J85" s="52">
        <v>0.5</v>
      </c>
      <c r="K85" s="52">
        <v>0.16666666666666666</v>
      </c>
      <c r="L85" s="52">
        <v>1.5</v>
      </c>
      <c r="M85" s="52">
        <v>1.5833333333333333</v>
      </c>
      <c r="N85" s="52">
        <v>0.66666666666666674</v>
      </c>
      <c r="O85" s="52">
        <v>0.33333333333333331</v>
      </c>
      <c r="P85" s="52">
        <v>0.41666666666666663</v>
      </c>
      <c r="Q85" s="52">
        <v>1.75</v>
      </c>
      <c r="R85" s="52">
        <v>0.83333333333333326</v>
      </c>
      <c r="S85" s="52">
        <v>0.66666666666666674</v>
      </c>
      <c r="T85" s="52">
        <v>0.66666666666666674</v>
      </c>
      <c r="U85" s="52">
        <v>1.8333333333333335</v>
      </c>
      <c r="V85" s="52">
        <v>2</v>
      </c>
      <c r="W85" s="52">
        <v>2</v>
      </c>
      <c r="X85" s="52">
        <v>17.75</v>
      </c>
      <c r="Y85" s="52"/>
      <c r="Z85" s="52">
        <v>3.5</v>
      </c>
      <c r="AA85" s="52"/>
      <c r="AB85" s="52"/>
      <c r="AC85" s="52">
        <v>4.1666666666666661</v>
      </c>
      <c r="AE85">
        <v>4.1666666666666661</v>
      </c>
    </row>
  </sheetData>
  <sortState ref="BD4:CJ18">
    <sortCondition ref="CD4:CD18"/>
  </sortState>
  <mergeCells count="64">
    <mergeCell ref="A80:B80"/>
    <mergeCell ref="CL1:DK1"/>
    <mergeCell ref="CL24:CM24"/>
    <mergeCell ref="CL46:DJ46"/>
    <mergeCell ref="CL47:DJ47"/>
    <mergeCell ref="A24:B24"/>
    <mergeCell ref="AF1:BA1"/>
    <mergeCell ref="AF24:AG24"/>
    <mergeCell ref="BC1:CJ1"/>
    <mergeCell ref="AG47:AT47"/>
    <mergeCell ref="BD47:BV47"/>
    <mergeCell ref="BD46:BV46"/>
    <mergeCell ref="A1:AD1"/>
    <mergeCell ref="A59:B59"/>
    <mergeCell ref="C47:AC47"/>
    <mergeCell ref="C48:AB48"/>
    <mergeCell ref="C49:AB49"/>
    <mergeCell ref="C50:AB50"/>
    <mergeCell ref="C51:AB51"/>
    <mergeCell ref="C52:AB52"/>
    <mergeCell ref="C53:AB53"/>
    <mergeCell ref="C54:AB54"/>
    <mergeCell ref="C55:AB55"/>
    <mergeCell ref="C56:AB56"/>
    <mergeCell ref="C57:AB57"/>
    <mergeCell ref="C58:AB58"/>
    <mergeCell ref="C59:AB59"/>
    <mergeCell ref="C65:AB65"/>
    <mergeCell ref="C60:AB60"/>
    <mergeCell ref="C61:AB61"/>
    <mergeCell ref="C62:AB62"/>
    <mergeCell ref="C63:AB63"/>
    <mergeCell ref="C64:AB64"/>
    <mergeCell ref="AG62:AT62"/>
    <mergeCell ref="AG61:AT61"/>
    <mergeCell ref="AG60:AT60"/>
    <mergeCell ref="AG59:AT59"/>
    <mergeCell ref="AG58:AT58"/>
    <mergeCell ref="AG48:AT48"/>
    <mergeCell ref="AG57:AT57"/>
    <mergeCell ref="AG56:AT56"/>
    <mergeCell ref="AG55:AT55"/>
    <mergeCell ref="AG54:AT54"/>
    <mergeCell ref="AG53:AT53"/>
    <mergeCell ref="AG52:AT52"/>
    <mergeCell ref="AG51:AT51"/>
    <mergeCell ref="AG50:AT50"/>
    <mergeCell ref="AG49:AT49"/>
    <mergeCell ref="BD57:BV57"/>
    <mergeCell ref="BD56:BV56"/>
    <mergeCell ref="BD55:BV55"/>
    <mergeCell ref="BD54:BV54"/>
    <mergeCell ref="BD53:BV53"/>
    <mergeCell ref="BD52:BV52"/>
    <mergeCell ref="BD51:BV51"/>
    <mergeCell ref="BD50:BV50"/>
    <mergeCell ref="BD49:BV49"/>
    <mergeCell ref="BD48:BV48"/>
    <mergeCell ref="CL53:DJ53"/>
    <mergeCell ref="CL48:DJ48"/>
    <mergeCell ref="CL49:DJ49"/>
    <mergeCell ref="CL50:DJ50"/>
    <mergeCell ref="CL51:DJ51"/>
    <mergeCell ref="CL52:DJ52"/>
  </mergeCells>
  <pageMargins left="0.25" right="0.25" top="0.75" bottom="0.75" header="0.3" footer="0.3"/>
  <pageSetup paperSize="9" scale="20" fitToHeight="0" orientation="portrait" r:id="rId1"/>
  <drawing r:id="rId2"/>
  <legacyDrawing r:id="rId3"/>
  <controls>
    <mc:AlternateContent xmlns:mc="http://schemas.openxmlformats.org/markup-compatibility/2006">
      <mc:Choice Requires="x14">
        <control shapeId="2049" r:id="rId4" name="Control 1">
          <controlPr defaultSize="0" r:id="rId5">
            <anchor moveWithCells="1">
              <from>
                <xdr:col>1</xdr:col>
                <xdr:colOff>0</xdr:colOff>
                <xdr:row>39</xdr:row>
                <xdr:rowOff>114300</xdr:rowOff>
              </from>
              <to>
                <xdr:col>1</xdr:col>
                <xdr:colOff>209550</xdr:colOff>
                <xdr:row>40</xdr:row>
                <xdr:rowOff>133350</xdr:rowOff>
              </to>
            </anchor>
          </controlPr>
        </control>
      </mc:Choice>
      <mc:Fallback>
        <control shapeId="2049" r:id="rId4" name="Control 1"/>
      </mc:Fallback>
    </mc:AlternateContent>
    <mc:AlternateContent xmlns:mc="http://schemas.openxmlformats.org/markup-compatibility/2006">
      <mc:Choice Requires="x14">
        <control shapeId="2050" r:id="rId6" name="Control 2">
          <controlPr defaultSize="0" r:id="rId5">
            <anchor moveWithCells="1">
              <from>
                <xdr:col>1</xdr:col>
                <xdr:colOff>0</xdr:colOff>
                <xdr:row>40</xdr:row>
                <xdr:rowOff>95250</xdr:rowOff>
              </from>
              <to>
                <xdr:col>1</xdr:col>
                <xdr:colOff>209550</xdr:colOff>
                <xdr:row>41</xdr:row>
                <xdr:rowOff>114300</xdr:rowOff>
              </to>
            </anchor>
          </controlPr>
        </control>
      </mc:Choice>
      <mc:Fallback>
        <control shapeId="2050" r:id="rId6" name="Control 2"/>
      </mc:Fallback>
    </mc:AlternateContent>
    <mc:AlternateContent xmlns:mc="http://schemas.openxmlformats.org/markup-compatibility/2006">
      <mc:Choice Requires="x14">
        <control shapeId="2051" r:id="rId7" name="Control 3">
          <controlPr defaultSize="0" r:id="rId5">
            <anchor moveWithCells="1">
              <from>
                <xdr:col>1</xdr:col>
                <xdr:colOff>0</xdr:colOff>
                <xdr:row>41</xdr:row>
                <xdr:rowOff>76200</xdr:rowOff>
              </from>
              <to>
                <xdr:col>1</xdr:col>
                <xdr:colOff>209550</xdr:colOff>
                <xdr:row>42</xdr:row>
                <xdr:rowOff>95250</xdr:rowOff>
              </to>
            </anchor>
          </controlPr>
        </control>
      </mc:Choice>
      <mc:Fallback>
        <control shapeId="2051" r:id="rId7" name="Control 3"/>
      </mc:Fallback>
    </mc:AlternateContent>
    <mc:AlternateContent xmlns:mc="http://schemas.openxmlformats.org/markup-compatibility/2006">
      <mc:Choice Requires="x14">
        <control shapeId="2052" r:id="rId8" name="Control 4">
          <controlPr defaultSize="0" r:id="rId5">
            <anchor moveWithCells="1">
              <from>
                <xdr:col>1</xdr:col>
                <xdr:colOff>0</xdr:colOff>
                <xdr:row>42</xdr:row>
                <xdr:rowOff>47625</xdr:rowOff>
              </from>
              <to>
                <xdr:col>1</xdr:col>
                <xdr:colOff>209550</xdr:colOff>
                <xdr:row>43</xdr:row>
                <xdr:rowOff>66675</xdr:rowOff>
              </to>
            </anchor>
          </controlPr>
        </control>
      </mc:Choice>
      <mc:Fallback>
        <control shapeId="2052" r:id="rId8" name="Control 4"/>
      </mc:Fallback>
    </mc:AlternateContent>
    <mc:AlternateContent xmlns:mc="http://schemas.openxmlformats.org/markup-compatibility/2006">
      <mc:Choice Requires="x14">
        <control shapeId="2053" r:id="rId9" name="Control 5">
          <controlPr defaultSize="0" r:id="rId5">
            <anchor moveWithCells="1">
              <from>
                <xdr:col>1</xdr:col>
                <xdr:colOff>0</xdr:colOff>
                <xdr:row>43</xdr:row>
                <xdr:rowOff>28575</xdr:rowOff>
              </from>
              <to>
                <xdr:col>1</xdr:col>
                <xdr:colOff>209550</xdr:colOff>
                <xdr:row>44</xdr:row>
                <xdr:rowOff>47625</xdr:rowOff>
              </to>
            </anchor>
          </controlPr>
        </control>
      </mc:Choice>
      <mc:Fallback>
        <control shapeId="2053" r:id="rId9" name="Control 5"/>
      </mc:Fallback>
    </mc:AlternateContent>
    <mc:AlternateContent xmlns:mc="http://schemas.openxmlformats.org/markup-compatibility/2006">
      <mc:Choice Requires="x14">
        <control shapeId="2054" r:id="rId10" name="Control 6">
          <controlPr defaultSize="0" r:id="rId5">
            <anchor moveWithCells="1">
              <from>
                <xdr:col>1</xdr:col>
                <xdr:colOff>0</xdr:colOff>
                <xdr:row>44</xdr:row>
                <xdr:rowOff>0</xdr:rowOff>
              </from>
              <to>
                <xdr:col>1</xdr:col>
                <xdr:colOff>209550</xdr:colOff>
                <xdr:row>45</xdr:row>
                <xdr:rowOff>19050</xdr:rowOff>
              </to>
            </anchor>
          </controlPr>
        </control>
      </mc:Choice>
      <mc:Fallback>
        <control shapeId="2054" r:id="rId10" name="Control 6"/>
      </mc:Fallback>
    </mc:AlternateContent>
    <mc:AlternateContent xmlns:mc="http://schemas.openxmlformats.org/markup-compatibility/2006">
      <mc:Choice Requires="x14">
        <control shapeId="2055" r:id="rId11" name="Control 7">
          <controlPr defaultSize="0" r:id="rId5">
            <anchor moveWithCells="1">
              <from>
                <xdr:col>1</xdr:col>
                <xdr:colOff>0</xdr:colOff>
                <xdr:row>44</xdr:row>
                <xdr:rowOff>180975</xdr:rowOff>
              </from>
              <to>
                <xdr:col>1</xdr:col>
                <xdr:colOff>209550</xdr:colOff>
                <xdr:row>46</xdr:row>
                <xdr:rowOff>9525</xdr:rowOff>
              </to>
            </anchor>
          </controlPr>
        </control>
      </mc:Choice>
      <mc:Fallback>
        <control shapeId="2055" r:id="rId11" name="Control 7"/>
      </mc:Fallback>
    </mc:AlternateContent>
    <mc:AlternateContent xmlns:mc="http://schemas.openxmlformats.org/markup-compatibility/2006">
      <mc:Choice Requires="x14">
        <control shapeId="2056" r:id="rId12" name="Control 8">
          <controlPr defaultSize="0" r:id="rId5">
            <anchor moveWithCells="1">
              <from>
                <xdr:col>1</xdr:col>
                <xdr:colOff>0</xdr:colOff>
                <xdr:row>45</xdr:row>
                <xdr:rowOff>171450</xdr:rowOff>
              </from>
              <to>
                <xdr:col>1</xdr:col>
                <xdr:colOff>209550</xdr:colOff>
                <xdr:row>47</xdr:row>
                <xdr:rowOff>0</xdr:rowOff>
              </to>
            </anchor>
          </controlPr>
        </control>
      </mc:Choice>
      <mc:Fallback>
        <control shapeId="2056" r:id="rId12" name="Control 8"/>
      </mc:Fallback>
    </mc:AlternateContent>
    <mc:AlternateContent xmlns:mc="http://schemas.openxmlformats.org/markup-compatibility/2006">
      <mc:Choice Requires="x14">
        <control shapeId="2057" r:id="rId13" name="Control 9">
          <controlPr defaultSize="0" r:id="rId5">
            <anchor moveWithCells="1">
              <from>
                <xdr:col>1</xdr:col>
                <xdr:colOff>0</xdr:colOff>
                <xdr:row>46</xdr:row>
                <xdr:rowOff>152400</xdr:rowOff>
              </from>
              <to>
                <xdr:col>1</xdr:col>
                <xdr:colOff>209550</xdr:colOff>
                <xdr:row>47</xdr:row>
                <xdr:rowOff>171450</xdr:rowOff>
              </to>
            </anchor>
          </controlPr>
        </control>
      </mc:Choice>
      <mc:Fallback>
        <control shapeId="2057" r:id="rId13" name="Control 9"/>
      </mc:Fallback>
    </mc:AlternateContent>
    <mc:AlternateContent xmlns:mc="http://schemas.openxmlformats.org/markup-compatibility/2006">
      <mc:Choice Requires="x14">
        <control shapeId="2058" r:id="rId14" name="Control 10">
          <controlPr defaultSize="0" r:id="rId5">
            <anchor moveWithCells="1">
              <from>
                <xdr:col>1</xdr:col>
                <xdr:colOff>0</xdr:colOff>
                <xdr:row>47</xdr:row>
                <xdr:rowOff>133350</xdr:rowOff>
              </from>
              <to>
                <xdr:col>1</xdr:col>
                <xdr:colOff>209550</xdr:colOff>
                <xdr:row>48</xdr:row>
                <xdr:rowOff>152400</xdr:rowOff>
              </to>
            </anchor>
          </controlPr>
        </control>
      </mc:Choice>
      <mc:Fallback>
        <control shapeId="2058" r:id="rId14" name="Control 10"/>
      </mc:Fallback>
    </mc:AlternateContent>
    <mc:AlternateContent xmlns:mc="http://schemas.openxmlformats.org/markup-compatibility/2006">
      <mc:Choice Requires="x14">
        <control shapeId="2059" r:id="rId15" name="Control 11">
          <controlPr defaultSize="0" r:id="rId5">
            <anchor moveWithCells="1">
              <from>
                <xdr:col>1</xdr:col>
                <xdr:colOff>0</xdr:colOff>
                <xdr:row>48</xdr:row>
                <xdr:rowOff>114300</xdr:rowOff>
              </from>
              <to>
                <xdr:col>1</xdr:col>
                <xdr:colOff>209550</xdr:colOff>
                <xdr:row>49</xdr:row>
                <xdr:rowOff>133350</xdr:rowOff>
              </to>
            </anchor>
          </controlPr>
        </control>
      </mc:Choice>
      <mc:Fallback>
        <control shapeId="2059" r:id="rId15" name="Control 11"/>
      </mc:Fallback>
    </mc:AlternateContent>
    <mc:AlternateContent xmlns:mc="http://schemas.openxmlformats.org/markup-compatibility/2006">
      <mc:Choice Requires="x14">
        <control shapeId="2060" r:id="rId16" name="Control 12">
          <controlPr defaultSize="0" r:id="rId5">
            <anchor moveWithCells="1">
              <from>
                <xdr:col>1</xdr:col>
                <xdr:colOff>0</xdr:colOff>
                <xdr:row>49</xdr:row>
                <xdr:rowOff>76200</xdr:rowOff>
              </from>
              <to>
                <xdr:col>1</xdr:col>
                <xdr:colOff>209550</xdr:colOff>
                <xdr:row>50</xdr:row>
                <xdr:rowOff>95250</xdr:rowOff>
              </to>
            </anchor>
          </controlPr>
        </control>
      </mc:Choice>
      <mc:Fallback>
        <control shapeId="2060" r:id="rId16" name="Control 12"/>
      </mc:Fallback>
    </mc:AlternateContent>
    <mc:AlternateContent xmlns:mc="http://schemas.openxmlformats.org/markup-compatibility/2006">
      <mc:Choice Requires="x14">
        <control shapeId="2061" r:id="rId17" name="Control 13">
          <controlPr defaultSize="0" r:id="rId5">
            <anchor moveWithCells="1">
              <from>
                <xdr:col>1</xdr:col>
                <xdr:colOff>0</xdr:colOff>
                <xdr:row>51</xdr:row>
                <xdr:rowOff>47625</xdr:rowOff>
              </from>
              <to>
                <xdr:col>1</xdr:col>
                <xdr:colOff>209550</xdr:colOff>
                <xdr:row>52</xdr:row>
                <xdr:rowOff>66675</xdr:rowOff>
              </to>
            </anchor>
          </controlPr>
        </control>
      </mc:Choice>
      <mc:Fallback>
        <control shapeId="2061" r:id="rId17" name="Control 13"/>
      </mc:Fallback>
    </mc:AlternateContent>
    <mc:AlternateContent xmlns:mc="http://schemas.openxmlformats.org/markup-compatibility/2006">
      <mc:Choice Requires="x14">
        <control shapeId="2062" r:id="rId18" name="Control 14">
          <controlPr defaultSize="0" r:id="rId5">
            <anchor moveWithCells="1">
              <from>
                <xdr:col>1</xdr:col>
                <xdr:colOff>0</xdr:colOff>
                <xdr:row>53</xdr:row>
                <xdr:rowOff>9525</xdr:rowOff>
              </from>
              <to>
                <xdr:col>1</xdr:col>
                <xdr:colOff>209550</xdr:colOff>
                <xdr:row>54</xdr:row>
                <xdr:rowOff>28575</xdr:rowOff>
              </to>
            </anchor>
          </controlPr>
        </control>
      </mc:Choice>
      <mc:Fallback>
        <control shapeId="2062" r:id="rId18" name="Control 14"/>
      </mc:Fallback>
    </mc:AlternateContent>
    <mc:AlternateContent xmlns:mc="http://schemas.openxmlformats.org/markup-compatibility/2006">
      <mc:Choice Requires="x14">
        <control shapeId="2063" r:id="rId19" name="Control 15">
          <controlPr defaultSize="0" r:id="rId5">
            <anchor moveWithCells="1">
              <from>
                <xdr:col>1</xdr:col>
                <xdr:colOff>0</xdr:colOff>
                <xdr:row>53</xdr:row>
                <xdr:rowOff>180975</xdr:rowOff>
              </from>
              <to>
                <xdr:col>1</xdr:col>
                <xdr:colOff>209550</xdr:colOff>
                <xdr:row>55</xdr:row>
                <xdr:rowOff>9525</xdr:rowOff>
              </to>
            </anchor>
          </controlPr>
        </control>
      </mc:Choice>
      <mc:Fallback>
        <control shapeId="2063" r:id="rId19" name="Control 15"/>
      </mc:Fallback>
    </mc:AlternateContent>
    <mc:AlternateContent xmlns:mc="http://schemas.openxmlformats.org/markup-compatibility/2006">
      <mc:Choice Requires="x14">
        <control shapeId="2064" r:id="rId20" name="Control 16">
          <controlPr defaultSize="0" r:id="rId5">
            <anchor moveWithCells="1">
              <from>
                <xdr:col>1</xdr:col>
                <xdr:colOff>0</xdr:colOff>
                <xdr:row>54</xdr:row>
                <xdr:rowOff>152400</xdr:rowOff>
              </from>
              <to>
                <xdr:col>1</xdr:col>
                <xdr:colOff>209550</xdr:colOff>
                <xdr:row>55</xdr:row>
                <xdr:rowOff>171450</xdr:rowOff>
              </to>
            </anchor>
          </controlPr>
        </control>
      </mc:Choice>
      <mc:Fallback>
        <control shapeId="2064" r:id="rId20" name="Control 16"/>
      </mc:Fallback>
    </mc:AlternateContent>
    <mc:AlternateContent xmlns:mc="http://schemas.openxmlformats.org/markup-compatibility/2006">
      <mc:Choice Requires="x14">
        <control shapeId="2065" r:id="rId21" name="Control 17">
          <controlPr defaultSize="0" r:id="rId5">
            <anchor moveWithCells="1">
              <from>
                <xdr:col>1</xdr:col>
                <xdr:colOff>0</xdr:colOff>
                <xdr:row>55</xdr:row>
                <xdr:rowOff>142875</xdr:rowOff>
              </from>
              <to>
                <xdr:col>1</xdr:col>
                <xdr:colOff>209550</xdr:colOff>
                <xdr:row>56</xdr:row>
                <xdr:rowOff>161925</xdr:rowOff>
              </to>
            </anchor>
          </controlPr>
        </control>
      </mc:Choice>
      <mc:Fallback>
        <control shapeId="2065" r:id="rId21" name="Control 17"/>
      </mc:Fallback>
    </mc:AlternateContent>
  </control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91"/>
  <sheetViews>
    <sheetView topLeftCell="N1" zoomScale="90" zoomScaleNormal="90" workbookViewId="0">
      <selection activeCell="AE4" sqref="AE4:AE7"/>
    </sheetView>
  </sheetViews>
  <sheetFormatPr defaultRowHeight="15" x14ac:dyDescent="0.25"/>
  <cols>
    <col min="1" max="1" width="3.7109375" customWidth="1"/>
    <col min="2" max="2" width="22.42578125" bestFit="1" customWidth="1"/>
    <col min="3" max="3" width="6.7109375" bestFit="1" customWidth="1"/>
    <col min="4" max="4" width="5.42578125" bestFit="1" customWidth="1"/>
    <col min="5" max="5" width="5.5703125" customWidth="1"/>
    <col min="6" max="6" width="4.42578125" customWidth="1"/>
    <col min="7" max="7" width="4.28515625" bestFit="1" customWidth="1"/>
    <col min="8" max="8" width="6" bestFit="1" customWidth="1"/>
    <col min="9" max="9" width="4.85546875" bestFit="1" customWidth="1"/>
    <col min="10" max="10" width="4.42578125" customWidth="1"/>
    <col min="11" max="11" width="4.28515625" bestFit="1" customWidth="1"/>
    <col min="12" max="12" width="6" bestFit="1" customWidth="1"/>
    <col min="13" max="13" width="4.85546875" bestFit="1" customWidth="1"/>
    <col min="14" max="14" width="4.42578125" customWidth="1"/>
    <col min="15" max="15" width="4.28515625" bestFit="1" customWidth="1"/>
    <col min="16" max="16" width="6.5703125" customWidth="1"/>
    <col min="17" max="17" width="4.85546875" bestFit="1" customWidth="1"/>
    <col min="18" max="18" width="4.42578125" customWidth="1"/>
    <col min="19" max="19" width="5.5703125" customWidth="1"/>
    <col min="22" max="22" width="19.7109375" bestFit="1" customWidth="1"/>
    <col min="23" max="23" width="11.5703125" customWidth="1"/>
    <col min="24" max="24" width="15" customWidth="1"/>
    <col min="32" max="32" width="11.5703125" customWidth="1"/>
  </cols>
  <sheetData>
    <row r="1" spans="1:33" ht="16.5" thickBot="1" x14ac:dyDescent="0.3">
      <c r="A1" s="911" t="s">
        <v>822</v>
      </c>
      <c r="B1" s="912"/>
      <c r="C1" s="912"/>
      <c r="D1" s="912"/>
      <c r="E1" s="912"/>
      <c r="F1" s="912"/>
      <c r="G1" s="912"/>
      <c r="H1" s="912"/>
      <c r="I1" s="912"/>
      <c r="J1" s="912"/>
      <c r="K1" s="912"/>
      <c r="L1" s="912"/>
      <c r="M1" s="912"/>
      <c r="N1" s="912"/>
      <c r="O1" s="912"/>
      <c r="P1" s="912"/>
      <c r="Q1" s="912"/>
      <c r="R1" s="912"/>
      <c r="S1" s="912"/>
    </row>
    <row r="2" spans="1:33" ht="15.75" customHeight="1" thickBot="1" x14ac:dyDescent="0.3">
      <c r="A2" s="913">
        <v>17</v>
      </c>
      <c r="B2" s="913"/>
      <c r="C2" s="914"/>
      <c r="D2" s="916" t="s">
        <v>4</v>
      </c>
      <c r="E2" s="917"/>
      <c r="F2" s="917"/>
      <c r="G2" s="917"/>
      <c r="H2" s="916" t="s">
        <v>5</v>
      </c>
      <c r="I2" s="917"/>
      <c r="J2" s="917"/>
      <c r="K2" s="917"/>
      <c r="L2" s="916" t="s">
        <v>7</v>
      </c>
      <c r="M2" s="917"/>
      <c r="N2" s="917"/>
      <c r="O2" s="917"/>
      <c r="P2" s="916" t="s">
        <v>9</v>
      </c>
      <c r="Q2" s="917"/>
      <c r="R2" s="917"/>
      <c r="S2" s="937"/>
      <c r="V2" s="938">
        <v>2021</v>
      </c>
      <c r="W2" s="939"/>
      <c r="X2" s="939"/>
      <c r="Y2" s="939"/>
      <c r="Z2" s="939"/>
      <c r="AA2" s="939"/>
      <c r="AB2" s="939"/>
      <c r="AC2" s="939"/>
      <c r="AD2" s="939"/>
      <c r="AE2" s="939"/>
      <c r="AF2" s="940"/>
    </row>
    <row r="3" spans="1:33" ht="63.75" thickBot="1" x14ac:dyDescent="0.3">
      <c r="A3" s="915"/>
      <c r="B3" s="915"/>
      <c r="C3" s="915"/>
      <c r="D3" s="359" t="s">
        <v>2</v>
      </c>
      <c r="E3" s="360" t="s">
        <v>3</v>
      </c>
      <c r="F3" s="359"/>
      <c r="G3" s="13" t="s">
        <v>775</v>
      </c>
      <c r="H3" s="359" t="s">
        <v>2</v>
      </c>
      <c r="I3" s="360" t="s">
        <v>3</v>
      </c>
      <c r="J3" s="359"/>
      <c r="K3" s="13" t="s">
        <v>775</v>
      </c>
      <c r="L3" s="12" t="s">
        <v>2</v>
      </c>
      <c r="M3" s="13" t="s">
        <v>3</v>
      </c>
      <c r="N3" s="12"/>
      <c r="O3" s="13" t="s">
        <v>775</v>
      </c>
      <c r="P3" s="359" t="s">
        <v>2</v>
      </c>
      <c r="Q3" s="360" t="s">
        <v>3</v>
      </c>
      <c r="R3" s="359"/>
      <c r="S3" s="360" t="s">
        <v>775</v>
      </c>
      <c r="V3" s="265" t="s">
        <v>14</v>
      </c>
      <c r="W3" s="263" t="s">
        <v>15</v>
      </c>
      <c r="X3" s="264" t="s">
        <v>52</v>
      </c>
      <c r="Y3" s="264" t="s">
        <v>16</v>
      </c>
      <c r="Z3" s="264" t="s">
        <v>731</v>
      </c>
      <c r="AA3" s="264" t="s">
        <v>17</v>
      </c>
      <c r="AB3" s="264" t="s">
        <v>18</v>
      </c>
      <c r="AC3" s="272" t="s">
        <v>49</v>
      </c>
      <c r="AD3" s="322" t="s">
        <v>737</v>
      </c>
      <c r="AE3" s="311" t="s">
        <v>738</v>
      </c>
      <c r="AF3" s="314" t="s">
        <v>732</v>
      </c>
    </row>
    <row r="4" spans="1:33" ht="16.5" thickBot="1" x14ac:dyDescent="0.3">
      <c r="A4" s="350">
        <v>1</v>
      </c>
      <c r="B4" s="47" t="s">
        <v>53</v>
      </c>
      <c r="C4" s="351">
        <v>60001</v>
      </c>
      <c r="D4" s="257">
        <v>40</v>
      </c>
      <c r="E4" s="235">
        <f>D4*100/51</f>
        <v>78.431372549019613</v>
      </c>
      <c r="F4" s="353">
        <v>4</v>
      </c>
      <c r="G4" s="97">
        <v>5</v>
      </c>
      <c r="H4" s="578">
        <v>15</v>
      </c>
      <c r="I4" s="235">
        <f>H4*100/16</f>
        <v>93.75</v>
      </c>
      <c r="J4" s="384">
        <v>5</v>
      </c>
      <c r="K4" s="577">
        <v>5</v>
      </c>
      <c r="L4" s="466">
        <v>21</v>
      </c>
      <c r="M4" s="468">
        <f>L4*100/28</f>
        <v>75</v>
      </c>
      <c r="N4" s="469">
        <v>4</v>
      </c>
      <c r="O4" s="151">
        <v>5</v>
      </c>
      <c r="P4" s="257">
        <v>17</v>
      </c>
      <c r="Q4" s="381">
        <f>P4*100/23</f>
        <v>73.913043478260875</v>
      </c>
      <c r="R4" s="324">
        <v>4</v>
      </c>
      <c r="S4" s="290">
        <v>5</v>
      </c>
      <c r="V4" s="267" t="s">
        <v>4</v>
      </c>
      <c r="W4" s="270">
        <v>51</v>
      </c>
      <c r="X4" s="30">
        <f>MAX(D4:D20)</f>
        <v>40</v>
      </c>
      <c r="Y4" s="32">
        <f>D21</f>
        <v>27.4375</v>
      </c>
      <c r="Z4" s="32">
        <f>(24*100)/W4</f>
        <v>47.058823529411768</v>
      </c>
      <c r="AA4" s="32">
        <f>E21</f>
        <v>53.799019607843135</v>
      </c>
      <c r="AB4" s="30">
        <v>4</v>
      </c>
      <c r="AC4" s="273">
        <f>AB4*100/16</f>
        <v>25</v>
      </c>
      <c r="AD4" s="315">
        <f>F21</f>
        <v>3.2</v>
      </c>
      <c r="AE4" s="312">
        <f>G21</f>
        <v>4.2</v>
      </c>
      <c r="AF4" s="307">
        <v>4</v>
      </c>
      <c r="AG4" s="49">
        <f>AE4-AD4</f>
        <v>1</v>
      </c>
    </row>
    <row r="5" spans="1:33" ht="16.5" thickBot="1" x14ac:dyDescent="0.3">
      <c r="A5" s="350">
        <v>2</v>
      </c>
      <c r="B5" s="48" t="s">
        <v>54</v>
      </c>
      <c r="C5" s="352">
        <v>60002</v>
      </c>
      <c r="D5" s="256">
        <v>26</v>
      </c>
      <c r="E5" s="235">
        <f t="shared" ref="E5:E20" si="0">D5*100/51</f>
        <v>50.980392156862742</v>
      </c>
      <c r="F5" s="354">
        <v>3</v>
      </c>
      <c r="G5" s="97">
        <v>4</v>
      </c>
      <c r="H5" s="559">
        <v>4</v>
      </c>
      <c r="I5" s="235">
        <f t="shared" ref="I5:I20" si="1">H5*100/16</f>
        <v>25</v>
      </c>
      <c r="J5" s="296">
        <v>2</v>
      </c>
      <c r="K5" s="148">
        <v>3</v>
      </c>
      <c r="L5" s="256">
        <v>24</v>
      </c>
      <c r="M5" s="238">
        <f t="shared" ref="M5:M19" si="2">L5*100/28</f>
        <v>85.714285714285708</v>
      </c>
      <c r="N5" s="296">
        <v>5</v>
      </c>
      <c r="O5" s="526">
        <v>4</v>
      </c>
      <c r="P5" s="256">
        <v>10</v>
      </c>
      <c r="Q5" s="382">
        <f t="shared" ref="Q5:Q20" si="3">P5*100/23</f>
        <v>43.478260869565219</v>
      </c>
      <c r="R5" s="325">
        <v>3</v>
      </c>
      <c r="S5" s="174">
        <v>5</v>
      </c>
      <c r="V5" s="267" t="s">
        <v>5</v>
      </c>
      <c r="W5" s="270">
        <v>16</v>
      </c>
      <c r="X5" s="30">
        <f>MAX(H4:H20)</f>
        <v>15</v>
      </c>
      <c r="Y5" s="32">
        <f>H21</f>
        <v>7</v>
      </c>
      <c r="Z5" s="32">
        <f>(5*100)/W5</f>
        <v>31.25</v>
      </c>
      <c r="AA5" s="32">
        <f>I21</f>
        <v>43.75</v>
      </c>
      <c r="AB5" s="30">
        <v>7</v>
      </c>
      <c r="AC5" s="273">
        <f>AB5*100/14</f>
        <v>50</v>
      </c>
      <c r="AD5" s="315">
        <f>J21</f>
        <v>2.9285714285714284</v>
      </c>
      <c r="AE5" s="312">
        <f>K21</f>
        <v>3.8571428571428572</v>
      </c>
      <c r="AF5" s="307">
        <v>1</v>
      </c>
      <c r="AG5" s="49">
        <f t="shared" ref="AG5:AG7" si="4">AE5-AD5</f>
        <v>0.92857142857142883</v>
      </c>
    </row>
    <row r="6" spans="1:33" ht="16.5" thickBot="1" x14ac:dyDescent="0.3">
      <c r="A6" s="350">
        <v>3</v>
      </c>
      <c r="B6" s="391" t="s">
        <v>55</v>
      </c>
      <c r="C6" s="352">
        <v>60003</v>
      </c>
      <c r="D6" s="256">
        <v>25</v>
      </c>
      <c r="E6" s="235">
        <f t="shared" si="0"/>
        <v>49.019607843137258</v>
      </c>
      <c r="F6" s="354">
        <v>3</v>
      </c>
      <c r="G6" s="97">
        <v>4</v>
      </c>
      <c r="H6" s="559">
        <v>3</v>
      </c>
      <c r="I6" s="235">
        <f t="shared" si="1"/>
        <v>18.75</v>
      </c>
      <c r="J6" s="296">
        <v>2</v>
      </c>
      <c r="K6" s="148">
        <v>3</v>
      </c>
      <c r="L6" s="338">
        <v>10</v>
      </c>
      <c r="M6" s="238">
        <f t="shared" si="2"/>
        <v>35.714285714285715</v>
      </c>
      <c r="N6" s="296">
        <v>2</v>
      </c>
      <c r="O6" s="526">
        <v>4</v>
      </c>
      <c r="P6" s="256">
        <v>9</v>
      </c>
      <c r="Q6" s="382">
        <f t="shared" si="3"/>
        <v>39.130434782608695</v>
      </c>
      <c r="R6" s="325">
        <v>3</v>
      </c>
      <c r="S6" s="174">
        <v>4</v>
      </c>
      <c r="V6" s="267" t="s">
        <v>7</v>
      </c>
      <c r="W6" s="270">
        <v>28</v>
      </c>
      <c r="X6" s="30">
        <f>MAX(L4:L20)</f>
        <v>24</v>
      </c>
      <c r="Y6" s="32">
        <f>L21</f>
        <v>16.214285714285715</v>
      </c>
      <c r="Z6" s="32">
        <f>(11*100)/W6</f>
        <v>39.285714285714285</v>
      </c>
      <c r="AA6" s="32">
        <f>M21</f>
        <v>57.908163265306129</v>
      </c>
      <c r="AB6" s="30">
        <v>3</v>
      </c>
      <c r="AC6" s="273">
        <f>AB6*100/14</f>
        <v>21.428571428571427</v>
      </c>
      <c r="AD6" s="315">
        <f>N21</f>
        <v>3.4285714285714284</v>
      </c>
      <c r="AE6" s="312">
        <f>O21</f>
        <v>4.0588235294117645</v>
      </c>
      <c r="AF6" s="307">
        <v>3</v>
      </c>
      <c r="AG6" s="49">
        <f>AE6-AD6</f>
        <v>0.63025210084033612</v>
      </c>
    </row>
    <row r="7" spans="1:33" ht="16.5" thickBot="1" x14ac:dyDescent="0.3">
      <c r="A7" s="350">
        <v>4</v>
      </c>
      <c r="B7" s="48" t="s">
        <v>56</v>
      </c>
      <c r="C7" s="352">
        <v>60004</v>
      </c>
      <c r="D7" s="256">
        <v>27</v>
      </c>
      <c r="E7" s="235">
        <f t="shared" si="0"/>
        <v>52.941176470588232</v>
      </c>
      <c r="F7" s="354">
        <v>3</v>
      </c>
      <c r="G7" s="97">
        <v>4</v>
      </c>
      <c r="H7" s="579">
        <v>8</v>
      </c>
      <c r="I7" s="235">
        <f t="shared" si="1"/>
        <v>50</v>
      </c>
      <c r="J7" s="296">
        <v>3</v>
      </c>
      <c r="K7" s="148">
        <v>4</v>
      </c>
      <c r="L7" s="338"/>
      <c r="M7" s="238"/>
      <c r="N7" s="296"/>
      <c r="O7" s="526">
        <v>4</v>
      </c>
      <c r="P7" s="256">
        <v>11</v>
      </c>
      <c r="Q7" s="382">
        <f t="shared" si="3"/>
        <v>47.826086956521742</v>
      </c>
      <c r="R7" s="325">
        <v>3</v>
      </c>
      <c r="S7" s="174">
        <v>4</v>
      </c>
      <c r="V7" s="268" t="s">
        <v>9</v>
      </c>
      <c r="W7" s="271">
        <v>23</v>
      </c>
      <c r="X7" s="251">
        <f>MAX(P4:P20)</f>
        <v>17</v>
      </c>
      <c r="Y7" s="252">
        <f>P21</f>
        <v>11.571428571428571</v>
      </c>
      <c r="Z7" s="262">
        <f>(8*100)/W7</f>
        <v>34.782608695652172</v>
      </c>
      <c r="AA7" s="262">
        <f>Q21</f>
        <v>50.310559006211186</v>
      </c>
      <c r="AB7" s="251">
        <v>3</v>
      </c>
      <c r="AC7" s="273">
        <f>AB7*100/14</f>
        <v>21.428571428571427</v>
      </c>
      <c r="AD7" s="316">
        <f>R21</f>
        <v>3.0714285714285716</v>
      </c>
      <c r="AE7" s="313">
        <f>S21</f>
        <v>4.5</v>
      </c>
      <c r="AF7" s="308">
        <v>2</v>
      </c>
      <c r="AG7" s="49">
        <f t="shared" si="4"/>
        <v>1.4285714285714284</v>
      </c>
    </row>
    <row r="8" spans="1:33" ht="15.75" thickBot="1" x14ac:dyDescent="0.3">
      <c r="A8" s="350">
        <v>5</v>
      </c>
      <c r="B8" s="391" t="s">
        <v>57</v>
      </c>
      <c r="C8" s="352">
        <v>60020</v>
      </c>
      <c r="D8" s="338"/>
      <c r="E8" s="235"/>
      <c r="F8" s="354"/>
      <c r="G8" s="39"/>
      <c r="H8" s="5"/>
      <c r="I8" s="235"/>
      <c r="J8" s="296"/>
      <c r="K8" s="148"/>
      <c r="L8" s="338">
        <v>9</v>
      </c>
      <c r="M8" s="238">
        <f t="shared" si="2"/>
        <v>32.142857142857146</v>
      </c>
      <c r="N8" s="296">
        <v>2</v>
      </c>
      <c r="O8" s="526">
        <v>3</v>
      </c>
      <c r="P8" s="5"/>
      <c r="Q8" s="382"/>
      <c r="R8" s="325"/>
      <c r="S8" s="14"/>
    </row>
    <row r="9" spans="1:33" ht="16.5" thickBot="1" x14ac:dyDescent="0.3">
      <c r="A9" s="350">
        <v>6</v>
      </c>
      <c r="B9" s="391" t="s">
        <v>58</v>
      </c>
      <c r="C9" s="352">
        <v>60005</v>
      </c>
      <c r="D9" s="338">
        <v>19</v>
      </c>
      <c r="E9" s="235">
        <f t="shared" si="0"/>
        <v>37.254901960784316</v>
      </c>
      <c r="F9" s="372">
        <v>2</v>
      </c>
      <c r="G9" s="101">
        <v>2</v>
      </c>
      <c r="H9" s="559">
        <v>1</v>
      </c>
      <c r="I9" s="235">
        <f t="shared" si="1"/>
        <v>6.25</v>
      </c>
      <c r="J9" s="296">
        <v>2</v>
      </c>
      <c r="K9" s="148">
        <v>3</v>
      </c>
      <c r="L9" s="338"/>
      <c r="M9" s="238"/>
      <c r="N9" s="296"/>
      <c r="O9" s="526">
        <v>2</v>
      </c>
      <c r="P9" s="338"/>
      <c r="Q9" s="382"/>
      <c r="R9" s="325"/>
      <c r="S9" s="174" t="s">
        <v>177</v>
      </c>
      <c r="V9" s="275"/>
      <c r="W9" s="306"/>
      <c r="X9" s="276"/>
      <c r="Y9" s="277"/>
      <c r="Z9" s="277"/>
      <c r="AA9" s="277"/>
      <c r="AB9" s="276"/>
      <c r="AC9" s="277"/>
      <c r="AD9" s="277"/>
      <c r="AE9" s="277"/>
      <c r="AF9" s="304"/>
    </row>
    <row r="10" spans="1:33" ht="16.5" thickBot="1" x14ac:dyDescent="0.3">
      <c r="A10" s="350">
        <v>7</v>
      </c>
      <c r="B10" s="391" t="s">
        <v>59</v>
      </c>
      <c r="C10" s="352">
        <v>60006</v>
      </c>
      <c r="D10" s="256">
        <v>30</v>
      </c>
      <c r="E10" s="235">
        <f t="shared" si="0"/>
        <v>58.823529411764703</v>
      </c>
      <c r="F10" s="354">
        <v>3</v>
      </c>
      <c r="G10" s="97">
        <v>5</v>
      </c>
      <c r="H10" s="579">
        <v>6</v>
      </c>
      <c r="I10" s="235">
        <f t="shared" si="1"/>
        <v>37.5</v>
      </c>
      <c r="J10" s="296">
        <v>3</v>
      </c>
      <c r="K10" s="148">
        <v>4</v>
      </c>
      <c r="L10" s="256">
        <v>15</v>
      </c>
      <c r="M10" s="238">
        <f t="shared" si="2"/>
        <v>53.571428571428569</v>
      </c>
      <c r="N10" s="296">
        <v>3</v>
      </c>
      <c r="O10" s="526">
        <v>5</v>
      </c>
      <c r="P10" s="256">
        <v>14</v>
      </c>
      <c r="Q10" s="382">
        <f t="shared" si="3"/>
        <v>60.869565217391305</v>
      </c>
      <c r="R10" s="365">
        <v>3</v>
      </c>
      <c r="S10" s="364">
        <v>3</v>
      </c>
      <c r="V10" s="275"/>
      <c r="W10" s="306"/>
      <c r="X10" s="276"/>
      <c r="Y10" s="277"/>
      <c r="Z10" s="277"/>
      <c r="AA10" s="277"/>
      <c r="AB10" s="276"/>
      <c r="AC10" s="277"/>
      <c r="AD10" s="277"/>
      <c r="AE10" s="277"/>
      <c r="AF10" s="304"/>
    </row>
    <row r="11" spans="1:33" ht="16.5" thickBot="1" x14ac:dyDescent="0.3">
      <c r="A11" s="350">
        <v>8</v>
      </c>
      <c r="B11" s="48" t="s">
        <v>60</v>
      </c>
      <c r="C11" s="352">
        <v>60007</v>
      </c>
      <c r="D11" s="338">
        <v>18</v>
      </c>
      <c r="E11" s="235">
        <f t="shared" si="0"/>
        <v>35.294117647058826</v>
      </c>
      <c r="F11" s="354">
        <v>2</v>
      </c>
      <c r="G11" s="97">
        <v>4</v>
      </c>
      <c r="H11" s="559">
        <v>4</v>
      </c>
      <c r="I11" s="235">
        <f t="shared" si="1"/>
        <v>25</v>
      </c>
      <c r="J11" s="296">
        <v>2</v>
      </c>
      <c r="K11" s="148">
        <v>3</v>
      </c>
      <c r="L11" s="256">
        <v>23</v>
      </c>
      <c r="M11" s="238">
        <f t="shared" si="2"/>
        <v>82.142857142857139</v>
      </c>
      <c r="N11" s="365">
        <v>4</v>
      </c>
      <c r="O11" s="371">
        <v>4</v>
      </c>
      <c r="P11" s="338">
        <v>6</v>
      </c>
      <c r="Q11" s="382">
        <f t="shared" si="3"/>
        <v>26.086956521739129</v>
      </c>
      <c r="R11" s="325">
        <v>2</v>
      </c>
      <c r="S11" s="174">
        <v>4</v>
      </c>
      <c r="V11" s="275"/>
      <c r="W11" s="306"/>
      <c r="X11" s="276"/>
      <c r="Y11" s="277"/>
      <c r="Z11" s="277"/>
      <c r="AA11" s="277"/>
      <c r="AB11" s="276"/>
      <c r="AC11" s="277"/>
      <c r="AD11" s="277"/>
      <c r="AE11" s="277"/>
      <c r="AF11" s="304"/>
    </row>
    <row r="12" spans="1:33" ht="16.5" thickBot="1" x14ac:dyDescent="0.3">
      <c r="A12" s="350">
        <v>9</v>
      </c>
      <c r="B12" s="48" t="s">
        <v>61</v>
      </c>
      <c r="C12" s="352">
        <v>60008</v>
      </c>
      <c r="D12" s="338">
        <v>14</v>
      </c>
      <c r="E12" s="235">
        <f t="shared" si="0"/>
        <v>27.450980392156861</v>
      </c>
      <c r="F12" s="354">
        <v>2</v>
      </c>
      <c r="G12" s="97">
        <v>4</v>
      </c>
      <c r="H12" s="559">
        <v>4</v>
      </c>
      <c r="I12" s="235">
        <f t="shared" si="1"/>
        <v>25</v>
      </c>
      <c r="J12" s="296">
        <v>2</v>
      </c>
      <c r="K12" s="526">
        <v>3</v>
      </c>
      <c r="L12" s="256">
        <v>15</v>
      </c>
      <c r="M12" s="238">
        <f t="shared" si="2"/>
        <v>53.571428571428569</v>
      </c>
      <c r="N12" s="296">
        <v>3</v>
      </c>
      <c r="O12" s="526">
        <v>4</v>
      </c>
      <c r="P12" s="338">
        <v>8</v>
      </c>
      <c r="Q12" s="382">
        <f t="shared" si="3"/>
        <v>34.782608695652172</v>
      </c>
      <c r="R12" s="325">
        <v>2</v>
      </c>
      <c r="S12" s="174">
        <v>4</v>
      </c>
      <c r="V12" s="327"/>
      <c r="W12" s="309"/>
      <c r="X12" s="276"/>
      <c r="Y12" s="276"/>
      <c r="Z12" s="277"/>
      <c r="AA12" s="277"/>
      <c r="AB12" s="276"/>
      <c r="AC12" s="277"/>
      <c r="AD12" s="277"/>
      <c r="AE12" s="277"/>
      <c r="AF12" s="304"/>
    </row>
    <row r="13" spans="1:33" ht="15.75" thickBot="1" x14ac:dyDescent="0.3">
      <c r="A13" s="350">
        <v>10</v>
      </c>
      <c r="B13" s="48" t="s">
        <v>62</v>
      </c>
      <c r="C13" s="352">
        <v>60009</v>
      </c>
      <c r="D13" s="256">
        <v>36</v>
      </c>
      <c r="E13" s="235">
        <f t="shared" si="0"/>
        <v>70.588235294117652</v>
      </c>
      <c r="F13" s="354">
        <v>4</v>
      </c>
      <c r="G13" s="97">
        <v>5</v>
      </c>
      <c r="H13" s="5"/>
      <c r="I13" s="235"/>
      <c r="J13" s="296"/>
      <c r="K13" s="148"/>
      <c r="L13" s="256">
        <v>18</v>
      </c>
      <c r="M13" s="238">
        <f t="shared" si="2"/>
        <v>64.285714285714292</v>
      </c>
      <c r="N13" s="296">
        <v>4</v>
      </c>
      <c r="O13" s="526">
        <v>5</v>
      </c>
      <c r="P13" s="256">
        <v>16</v>
      </c>
      <c r="Q13" s="382">
        <f t="shared" si="3"/>
        <v>69.565217391304344</v>
      </c>
      <c r="R13" s="325">
        <v>4</v>
      </c>
      <c r="S13" s="174">
        <v>5</v>
      </c>
    </row>
    <row r="14" spans="1:33" ht="15.75" thickBot="1" x14ac:dyDescent="0.3">
      <c r="A14" s="350">
        <v>11</v>
      </c>
      <c r="B14" s="48" t="s">
        <v>63</v>
      </c>
      <c r="C14" s="352">
        <v>60010</v>
      </c>
      <c r="D14" s="256">
        <v>36</v>
      </c>
      <c r="E14" s="235">
        <f t="shared" si="0"/>
        <v>70.588235294117652</v>
      </c>
      <c r="F14" s="354">
        <v>4</v>
      </c>
      <c r="G14" s="97">
        <v>5</v>
      </c>
      <c r="H14" s="579">
        <v>11</v>
      </c>
      <c r="I14" s="235">
        <f t="shared" si="1"/>
        <v>68.75</v>
      </c>
      <c r="J14" s="296">
        <v>4</v>
      </c>
      <c r="K14" s="148">
        <v>5</v>
      </c>
      <c r="L14" s="256">
        <v>20</v>
      </c>
      <c r="M14" s="238">
        <f t="shared" si="2"/>
        <v>71.428571428571431</v>
      </c>
      <c r="N14" s="296">
        <v>4</v>
      </c>
      <c r="O14" s="526">
        <v>5</v>
      </c>
      <c r="P14" s="256">
        <v>17</v>
      </c>
      <c r="Q14" s="382">
        <f t="shared" si="3"/>
        <v>73.913043478260875</v>
      </c>
      <c r="R14" s="325">
        <v>4</v>
      </c>
      <c r="S14" s="174">
        <v>5</v>
      </c>
    </row>
    <row r="15" spans="1:33" ht="15.75" thickBot="1" x14ac:dyDescent="0.3">
      <c r="A15" s="350">
        <v>12</v>
      </c>
      <c r="B15" s="48" t="s">
        <v>64</v>
      </c>
      <c r="C15" s="352">
        <v>60011</v>
      </c>
      <c r="D15" s="256">
        <v>28</v>
      </c>
      <c r="E15" s="235">
        <f t="shared" si="0"/>
        <v>54.901960784313722</v>
      </c>
      <c r="F15" s="354">
        <v>3</v>
      </c>
      <c r="G15" s="97">
        <v>4</v>
      </c>
      <c r="H15" s="559">
        <v>4</v>
      </c>
      <c r="I15" s="235">
        <f t="shared" si="1"/>
        <v>25</v>
      </c>
      <c r="J15" s="296">
        <v>2</v>
      </c>
      <c r="K15" s="148">
        <v>4</v>
      </c>
      <c r="L15" s="256">
        <v>19</v>
      </c>
      <c r="M15" s="238">
        <f t="shared" si="2"/>
        <v>67.857142857142861</v>
      </c>
      <c r="N15" s="365">
        <v>4</v>
      </c>
      <c r="O15" s="371">
        <v>4</v>
      </c>
      <c r="P15" s="256">
        <v>10</v>
      </c>
      <c r="Q15" s="382">
        <f t="shared" si="3"/>
        <v>43.478260869565219</v>
      </c>
      <c r="R15" s="325">
        <v>3</v>
      </c>
      <c r="S15" s="174">
        <v>5</v>
      </c>
    </row>
    <row r="16" spans="1:33" ht="15.75" thickBot="1" x14ac:dyDescent="0.3">
      <c r="A16" s="350">
        <v>13</v>
      </c>
      <c r="B16" s="48" t="s">
        <v>65</v>
      </c>
      <c r="C16" s="352">
        <v>60012</v>
      </c>
      <c r="D16" s="256">
        <v>36</v>
      </c>
      <c r="E16" s="235">
        <f t="shared" si="0"/>
        <v>70.588235294117652</v>
      </c>
      <c r="F16" s="372">
        <v>4</v>
      </c>
      <c r="G16" s="101">
        <v>4</v>
      </c>
      <c r="H16" s="579">
        <v>10</v>
      </c>
      <c r="I16" s="235">
        <f t="shared" si="1"/>
        <v>62.5</v>
      </c>
      <c r="J16" s="365">
        <v>4</v>
      </c>
      <c r="K16" s="371">
        <v>4</v>
      </c>
      <c r="L16" s="256">
        <v>18</v>
      </c>
      <c r="M16" s="238">
        <f t="shared" si="2"/>
        <v>64.285714285714292</v>
      </c>
      <c r="N16" s="365">
        <v>4</v>
      </c>
      <c r="O16" s="371">
        <v>4</v>
      </c>
      <c r="P16" s="338">
        <v>7</v>
      </c>
      <c r="Q16" s="382">
        <f t="shared" si="3"/>
        <v>30.434782608695652</v>
      </c>
      <c r="R16" s="325">
        <v>2</v>
      </c>
      <c r="S16" s="174">
        <v>5</v>
      </c>
      <c r="V16" s="329" t="s">
        <v>14</v>
      </c>
      <c r="W16" s="330" t="s">
        <v>19</v>
      </c>
      <c r="X16" s="330" t="s">
        <v>20</v>
      </c>
      <c r="Y16" s="330" t="s">
        <v>21</v>
      </c>
      <c r="Z16" s="331" t="s">
        <v>22</v>
      </c>
      <c r="AA16" s="305"/>
    </row>
    <row r="17" spans="1:27" ht="15.75" thickBot="1" x14ac:dyDescent="0.3">
      <c r="A17" s="350">
        <v>14</v>
      </c>
      <c r="B17" s="391" t="s">
        <v>66</v>
      </c>
      <c r="C17" s="352">
        <v>60021</v>
      </c>
      <c r="D17" s="338">
        <v>0</v>
      </c>
      <c r="E17" s="235">
        <f t="shared" si="0"/>
        <v>0</v>
      </c>
      <c r="F17" s="354"/>
      <c r="G17" s="39"/>
      <c r="H17" s="5"/>
      <c r="I17" s="235"/>
      <c r="J17" s="296"/>
      <c r="K17" s="148"/>
      <c r="L17" s="338">
        <v>0</v>
      </c>
      <c r="M17" s="238">
        <f t="shared" si="2"/>
        <v>0</v>
      </c>
      <c r="N17" s="296">
        <v>2</v>
      </c>
      <c r="O17" s="526">
        <v>3</v>
      </c>
      <c r="P17" s="5"/>
      <c r="Q17" s="382"/>
      <c r="R17" s="325"/>
      <c r="S17" s="14"/>
      <c r="V17" s="332" t="s">
        <v>4</v>
      </c>
      <c r="W17" s="255" t="s">
        <v>749</v>
      </c>
      <c r="X17" s="253" t="s">
        <v>750</v>
      </c>
      <c r="Y17" s="253" t="s">
        <v>35</v>
      </c>
      <c r="Z17" s="333" t="s">
        <v>723</v>
      </c>
      <c r="AA17" s="305"/>
    </row>
    <row r="18" spans="1:27" ht="15.75" thickBot="1" x14ac:dyDescent="0.3">
      <c r="A18" s="350">
        <v>15</v>
      </c>
      <c r="B18" s="48" t="s">
        <v>50</v>
      </c>
      <c r="C18" s="352">
        <v>60013</v>
      </c>
      <c r="D18" s="256">
        <v>38</v>
      </c>
      <c r="E18" s="235">
        <f t="shared" si="0"/>
        <v>74.509803921568633</v>
      </c>
      <c r="F18" s="354">
        <v>4</v>
      </c>
      <c r="G18" s="97">
        <v>5</v>
      </c>
      <c r="H18" s="579">
        <v>14</v>
      </c>
      <c r="I18" s="235">
        <f t="shared" si="1"/>
        <v>87.5</v>
      </c>
      <c r="J18" s="365">
        <v>5</v>
      </c>
      <c r="K18" s="371">
        <v>5</v>
      </c>
      <c r="L18" s="256">
        <v>18</v>
      </c>
      <c r="M18" s="238">
        <f t="shared" si="2"/>
        <v>64.285714285714292</v>
      </c>
      <c r="N18" s="296">
        <v>4</v>
      </c>
      <c r="O18" s="526">
        <v>5</v>
      </c>
      <c r="P18" s="256">
        <v>9</v>
      </c>
      <c r="Q18" s="382">
        <f t="shared" si="3"/>
        <v>39.130434782608695</v>
      </c>
      <c r="R18" s="325">
        <v>3</v>
      </c>
      <c r="S18" s="174">
        <v>5</v>
      </c>
      <c r="V18" s="332" t="s">
        <v>5</v>
      </c>
      <c r="W18" s="255" t="s">
        <v>734</v>
      </c>
      <c r="X18" s="253" t="s">
        <v>735</v>
      </c>
      <c r="Y18" s="253" t="s">
        <v>747</v>
      </c>
      <c r="Z18" s="333" t="s">
        <v>748</v>
      </c>
      <c r="AA18" s="305"/>
    </row>
    <row r="19" spans="1:27" ht="15.75" thickBot="1" x14ac:dyDescent="0.3">
      <c r="A19" s="350">
        <v>16</v>
      </c>
      <c r="B19" s="48" t="s">
        <v>51</v>
      </c>
      <c r="C19" s="352">
        <v>60014</v>
      </c>
      <c r="D19" s="256">
        <v>37</v>
      </c>
      <c r="E19" s="235">
        <f t="shared" si="0"/>
        <v>72.549019607843135</v>
      </c>
      <c r="F19" s="372">
        <v>4</v>
      </c>
      <c r="G19" s="101">
        <v>4</v>
      </c>
      <c r="H19" s="559">
        <v>5</v>
      </c>
      <c r="I19" s="235">
        <f t="shared" si="1"/>
        <v>31.25</v>
      </c>
      <c r="J19" s="296">
        <v>2</v>
      </c>
      <c r="K19" s="148">
        <v>4</v>
      </c>
      <c r="L19" s="256">
        <v>17</v>
      </c>
      <c r="M19" s="238">
        <f t="shared" si="2"/>
        <v>60.714285714285715</v>
      </c>
      <c r="N19" s="296">
        <v>3</v>
      </c>
      <c r="O19" s="526">
        <v>4</v>
      </c>
      <c r="P19" s="256">
        <v>12</v>
      </c>
      <c r="Q19" s="382">
        <f t="shared" si="3"/>
        <v>52.173913043478258</v>
      </c>
      <c r="R19" s="325">
        <v>3</v>
      </c>
      <c r="S19" s="174">
        <v>4</v>
      </c>
      <c r="V19" s="332" t="s">
        <v>7</v>
      </c>
      <c r="W19" s="255" t="s">
        <v>26</v>
      </c>
      <c r="X19" s="253" t="s">
        <v>32</v>
      </c>
      <c r="Y19" s="253" t="s">
        <v>739</v>
      </c>
      <c r="Z19" s="333" t="s">
        <v>745</v>
      </c>
      <c r="AA19" s="305"/>
    </row>
    <row r="20" spans="1:27" ht="15.75" thickBot="1" x14ac:dyDescent="0.3">
      <c r="A20" s="350">
        <v>17</v>
      </c>
      <c r="B20" s="64" t="s">
        <v>67</v>
      </c>
      <c r="C20" s="352">
        <v>60015</v>
      </c>
      <c r="D20" s="282">
        <v>29</v>
      </c>
      <c r="E20" s="235">
        <f t="shared" si="0"/>
        <v>56.862745098039213</v>
      </c>
      <c r="F20" s="373">
        <v>3</v>
      </c>
      <c r="G20" s="97">
        <v>4</v>
      </c>
      <c r="H20" s="580">
        <v>9</v>
      </c>
      <c r="I20" s="235">
        <f t="shared" si="1"/>
        <v>56.25</v>
      </c>
      <c r="J20" s="411">
        <v>3</v>
      </c>
      <c r="K20" s="149">
        <v>4</v>
      </c>
      <c r="L20" s="525"/>
      <c r="M20" s="345"/>
      <c r="N20" s="411"/>
      <c r="O20" s="527">
        <v>4</v>
      </c>
      <c r="P20" s="282">
        <v>16</v>
      </c>
      <c r="Q20" s="582">
        <f t="shared" si="3"/>
        <v>69.565217391304344</v>
      </c>
      <c r="R20" s="410">
        <v>4</v>
      </c>
      <c r="S20" s="362">
        <v>5</v>
      </c>
      <c r="V20" s="334" t="s">
        <v>9</v>
      </c>
      <c r="W20" s="335" t="s">
        <v>40</v>
      </c>
      <c r="X20" s="581" t="s">
        <v>780</v>
      </c>
      <c r="Y20" s="335" t="s">
        <v>778</v>
      </c>
      <c r="Z20" s="336" t="s">
        <v>779</v>
      </c>
      <c r="AA20" s="305"/>
    </row>
    <row r="21" spans="1:27" ht="15.75" thickBot="1" x14ac:dyDescent="0.3">
      <c r="A21" s="908" t="s">
        <v>11</v>
      </c>
      <c r="B21" s="909"/>
      <c r="C21" s="910"/>
      <c r="D21" s="233">
        <f t="shared" ref="D21:R21" si="5">AVERAGE(D4:D20)</f>
        <v>27.4375</v>
      </c>
      <c r="E21" s="233">
        <f t="shared" si="5"/>
        <v>53.799019607843135</v>
      </c>
      <c r="F21" s="233">
        <f t="shared" si="5"/>
        <v>3.2</v>
      </c>
      <c r="G21" s="233">
        <f t="shared" si="5"/>
        <v>4.2</v>
      </c>
      <c r="H21" s="233">
        <f>AVERAGE(H4:H20)</f>
        <v>7</v>
      </c>
      <c r="I21" s="233">
        <f t="shared" si="5"/>
        <v>43.75</v>
      </c>
      <c r="J21" s="233">
        <f t="shared" si="5"/>
        <v>2.9285714285714284</v>
      </c>
      <c r="K21" s="233">
        <f t="shared" si="5"/>
        <v>3.8571428571428572</v>
      </c>
      <c r="L21" s="233">
        <f t="shared" si="5"/>
        <v>16.214285714285715</v>
      </c>
      <c r="M21" s="233">
        <f t="shared" si="5"/>
        <v>57.908163265306129</v>
      </c>
      <c r="N21" s="233">
        <f t="shared" si="5"/>
        <v>3.4285714285714284</v>
      </c>
      <c r="O21" s="233">
        <f t="shared" si="5"/>
        <v>4.0588235294117645</v>
      </c>
      <c r="P21" s="233">
        <f>AVERAGE(P4:P20)</f>
        <v>11.571428571428571</v>
      </c>
      <c r="Q21" s="233">
        <f>AVERAGE(Q4:Q20)</f>
        <v>50.310559006211186</v>
      </c>
      <c r="R21" s="233">
        <f t="shared" si="5"/>
        <v>3.0714285714285716</v>
      </c>
      <c r="S21" s="390">
        <f>AVERAGE(S4:S20)</f>
        <v>4.5</v>
      </c>
      <c r="V21" s="305"/>
      <c r="W21" s="305"/>
      <c r="X21" s="305"/>
      <c r="Y21" s="305"/>
      <c r="Z21" s="305"/>
      <c r="AA21" s="305"/>
    </row>
    <row r="22" spans="1:27" x14ac:dyDescent="0.25">
      <c r="A22" s="21"/>
      <c r="B22" s="21"/>
      <c r="C22" s="21"/>
      <c r="D22" s="81">
        <f>16*100/$A$2</f>
        <v>94.117647058823536</v>
      </c>
      <c r="E22" s="85">
        <v>0.36</v>
      </c>
      <c r="F22" s="85"/>
      <c r="G22" s="85"/>
      <c r="H22" s="81">
        <f>14*100/$A$2</f>
        <v>82.352941176470594</v>
      </c>
      <c r="I22" s="81"/>
      <c r="J22" s="81"/>
      <c r="K22" s="81"/>
      <c r="L22" s="81">
        <f>14*100/$A$2</f>
        <v>82.352941176470594</v>
      </c>
      <c r="M22" s="84">
        <v>0.28000000000000003</v>
      </c>
      <c r="N22" s="84"/>
      <c r="O22" s="84"/>
      <c r="P22" s="81">
        <f>14*100/$A$2</f>
        <v>82.352941176470594</v>
      </c>
      <c r="Q22" s="84">
        <v>0.27400000000000002</v>
      </c>
      <c r="R22" s="84"/>
      <c r="S22" s="84"/>
      <c r="V22" s="305"/>
      <c r="W22" s="305"/>
      <c r="X22" s="305"/>
      <c r="Y22" s="305"/>
      <c r="Z22" s="305"/>
      <c r="AA22" s="305"/>
    </row>
    <row r="23" spans="1:27" x14ac:dyDescent="0.25">
      <c r="A23" s="21"/>
      <c r="B23" s="21" t="s">
        <v>143</v>
      </c>
      <c r="C23" s="21"/>
      <c r="D23" s="21">
        <f>MEDIAN(D4:D20)</f>
        <v>28.5</v>
      </c>
      <c r="E23" s="26"/>
      <c r="F23" s="26"/>
      <c r="G23" s="26"/>
      <c r="H23" s="21">
        <f>MEDIAN(H4:H20)</f>
        <v>5.5</v>
      </c>
      <c r="I23" s="21"/>
      <c r="J23" s="21"/>
      <c r="K23" s="21"/>
      <c r="L23" s="21">
        <f>MEDIAN(L4:L20)</f>
        <v>18</v>
      </c>
      <c r="M23" s="26"/>
      <c r="N23" s="26"/>
      <c r="O23" s="26"/>
      <c r="P23" s="21">
        <f>MEDIAN(P4:P20)</f>
        <v>10.5</v>
      </c>
      <c r="Q23" s="26"/>
      <c r="R23" s="26"/>
      <c r="S23" s="26"/>
    </row>
    <row r="25" spans="1:27" ht="15.75" thickBot="1" x14ac:dyDescent="0.3"/>
    <row r="26" spans="1:27" ht="15" customHeight="1" thickBot="1" x14ac:dyDescent="0.3">
      <c r="A26" s="913">
        <v>17</v>
      </c>
      <c r="B26" s="913"/>
      <c r="C26" s="914"/>
      <c r="D26" s="916" t="s">
        <v>4</v>
      </c>
      <c r="E26" s="917"/>
      <c r="F26" s="917"/>
      <c r="G26" s="917"/>
      <c r="H26" s="916" t="s">
        <v>5</v>
      </c>
      <c r="I26" s="917"/>
      <c r="J26" s="917"/>
      <c r="K26" s="917"/>
      <c r="L26" s="916" t="s">
        <v>7</v>
      </c>
      <c r="M26" s="917"/>
      <c r="N26" s="917"/>
      <c r="O26" s="917"/>
      <c r="P26" s="916" t="s">
        <v>9</v>
      </c>
      <c r="Q26" s="917"/>
      <c r="R26" s="917"/>
      <c r="S26" s="937"/>
    </row>
    <row r="27" spans="1:27" ht="15.75" thickBot="1" x14ac:dyDescent="0.3">
      <c r="A27" s="915"/>
      <c r="B27" s="915"/>
      <c r="C27" s="915"/>
      <c r="D27" s="359" t="s">
        <v>2</v>
      </c>
      <c r="E27" s="360" t="s">
        <v>3</v>
      </c>
      <c r="F27" s="359"/>
      <c r="G27" s="13" t="s">
        <v>775</v>
      </c>
      <c r="H27" s="359" t="s">
        <v>2</v>
      </c>
      <c r="I27" s="360" t="s">
        <v>3</v>
      </c>
      <c r="J27" s="359"/>
      <c r="K27" s="13" t="s">
        <v>775</v>
      </c>
      <c r="L27" s="12" t="s">
        <v>2</v>
      </c>
      <c r="M27" s="13" t="s">
        <v>3</v>
      </c>
      <c r="N27" s="12"/>
      <c r="O27" s="13" t="s">
        <v>775</v>
      </c>
      <c r="P27" s="359" t="s">
        <v>2</v>
      </c>
      <c r="Q27" s="360" t="s">
        <v>3</v>
      </c>
      <c r="R27" s="359"/>
      <c r="S27" s="360" t="s">
        <v>775</v>
      </c>
    </row>
    <row r="28" spans="1:27" x14ac:dyDescent="0.25">
      <c r="A28" s="350">
        <v>1</v>
      </c>
      <c r="B28" s="47" t="s">
        <v>53</v>
      </c>
      <c r="C28" s="351">
        <v>60001</v>
      </c>
      <c r="D28" s="257">
        <v>40</v>
      </c>
      <c r="E28" s="235">
        <f>D28*100/51</f>
        <v>78.431372549019613</v>
      </c>
      <c r="F28" s="353">
        <v>4</v>
      </c>
      <c r="G28" s="97">
        <v>5</v>
      </c>
      <c r="H28" s="578">
        <v>15</v>
      </c>
      <c r="I28" s="235">
        <f>H28*100/16</f>
        <v>93.75</v>
      </c>
      <c r="J28" s="384">
        <v>5</v>
      </c>
      <c r="K28" s="577">
        <v>5</v>
      </c>
      <c r="L28" s="466">
        <v>21</v>
      </c>
      <c r="M28" s="468">
        <f>L28*100/28</f>
        <v>75</v>
      </c>
      <c r="N28" s="469">
        <v>4</v>
      </c>
      <c r="O28" s="151">
        <v>5</v>
      </c>
      <c r="P28" s="257">
        <v>17</v>
      </c>
      <c r="Q28" s="381">
        <f>P28*100/23</f>
        <v>73.913043478260875</v>
      </c>
      <c r="R28" s="324">
        <v>4</v>
      </c>
      <c r="S28" s="290">
        <v>5</v>
      </c>
    </row>
    <row r="29" spans="1:27" ht="15.75" thickBot="1" x14ac:dyDescent="0.3"/>
    <row r="30" spans="1:27" ht="15" customHeight="1" thickBot="1" x14ac:dyDescent="0.3">
      <c r="A30" s="913">
        <v>17</v>
      </c>
      <c r="B30" s="913"/>
      <c r="C30" s="914"/>
      <c r="D30" s="916" t="s">
        <v>4</v>
      </c>
      <c r="E30" s="917"/>
      <c r="F30" s="917"/>
      <c r="G30" s="917"/>
      <c r="H30" s="916" t="s">
        <v>5</v>
      </c>
      <c r="I30" s="917"/>
      <c r="J30" s="917"/>
      <c r="K30" s="917"/>
      <c r="L30" s="916" t="s">
        <v>7</v>
      </c>
      <c r="M30" s="917"/>
      <c r="N30" s="917"/>
      <c r="O30" s="917"/>
      <c r="P30" s="916" t="s">
        <v>9</v>
      </c>
      <c r="Q30" s="917"/>
      <c r="R30" s="917"/>
      <c r="S30" s="937"/>
    </row>
    <row r="31" spans="1:27" ht="15.75" thickBot="1" x14ac:dyDescent="0.3">
      <c r="A31" s="915"/>
      <c r="B31" s="915"/>
      <c r="C31" s="915"/>
      <c r="D31" s="359" t="s">
        <v>2</v>
      </c>
      <c r="E31" s="360" t="s">
        <v>3</v>
      </c>
      <c r="F31" s="359"/>
      <c r="G31" s="13" t="s">
        <v>775</v>
      </c>
      <c r="H31" s="359" t="s">
        <v>2</v>
      </c>
      <c r="I31" s="360" t="s">
        <v>3</v>
      </c>
      <c r="J31" s="359"/>
      <c r="K31" s="13" t="s">
        <v>775</v>
      </c>
      <c r="L31" s="12" t="s">
        <v>2</v>
      </c>
      <c r="M31" s="13" t="s">
        <v>3</v>
      </c>
      <c r="N31" s="12"/>
      <c r="O31" s="13" t="s">
        <v>775</v>
      </c>
      <c r="P31" s="359" t="s">
        <v>2</v>
      </c>
      <c r="Q31" s="360" t="s">
        <v>3</v>
      </c>
      <c r="R31" s="359"/>
      <c r="S31" s="360" t="s">
        <v>775</v>
      </c>
    </row>
    <row r="32" spans="1:27" x14ac:dyDescent="0.25">
      <c r="A32" s="350">
        <v>2</v>
      </c>
      <c r="B32" s="48" t="s">
        <v>54</v>
      </c>
      <c r="C32" s="352">
        <v>60002</v>
      </c>
      <c r="D32" s="256">
        <v>26</v>
      </c>
      <c r="E32" s="235">
        <f t="shared" ref="E32" si="6">D32*100/51</f>
        <v>50.980392156862742</v>
      </c>
      <c r="F32" s="354">
        <v>3</v>
      </c>
      <c r="G32" s="97">
        <v>4</v>
      </c>
      <c r="H32" s="559">
        <v>4</v>
      </c>
      <c r="I32" s="235">
        <f t="shared" ref="I32" si="7">H32*100/16</f>
        <v>25</v>
      </c>
      <c r="J32" s="296">
        <v>2</v>
      </c>
      <c r="K32" s="148">
        <v>3</v>
      </c>
      <c r="L32" s="256">
        <v>24</v>
      </c>
      <c r="M32" s="238">
        <f t="shared" ref="M32" si="8">L32*100/28</f>
        <v>85.714285714285708</v>
      </c>
      <c r="N32" s="296">
        <v>5</v>
      </c>
      <c r="O32" s="526">
        <v>4</v>
      </c>
      <c r="P32" s="256">
        <v>10</v>
      </c>
      <c r="Q32" s="382">
        <f t="shared" ref="Q32" si="9">P32*100/23</f>
        <v>43.478260869565219</v>
      </c>
      <c r="R32" s="325">
        <v>3</v>
      </c>
      <c r="S32" s="174">
        <v>5</v>
      </c>
    </row>
    <row r="33" spans="1:28" ht="15.75" thickBot="1" x14ac:dyDescent="0.3"/>
    <row r="34" spans="1:28" ht="15" customHeight="1" thickBot="1" x14ac:dyDescent="0.3">
      <c r="A34" s="913">
        <v>17</v>
      </c>
      <c r="B34" s="913"/>
      <c r="C34" s="914"/>
      <c r="D34" s="916" t="s">
        <v>4</v>
      </c>
      <c r="E34" s="917"/>
      <c r="F34" s="917"/>
      <c r="G34" s="917"/>
      <c r="H34" s="916" t="s">
        <v>5</v>
      </c>
      <c r="I34" s="917"/>
      <c r="J34" s="917"/>
      <c r="K34" s="917"/>
      <c r="L34" s="916" t="s">
        <v>7</v>
      </c>
      <c r="M34" s="917"/>
      <c r="N34" s="917"/>
      <c r="O34" s="917"/>
      <c r="P34" s="916" t="s">
        <v>9</v>
      </c>
      <c r="Q34" s="917"/>
      <c r="R34" s="917"/>
      <c r="S34" s="937"/>
    </row>
    <row r="35" spans="1:28" ht="15.75" thickBot="1" x14ac:dyDescent="0.3">
      <c r="A35" s="915"/>
      <c r="B35" s="915"/>
      <c r="C35" s="915"/>
      <c r="D35" s="359" t="s">
        <v>2</v>
      </c>
      <c r="E35" s="360" t="s">
        <v>3</v>
      </c>
      <c r="F35" s="359"/>
      <c r="G35" s="13" t="s">
        <v>775</v>
      </c>
      <c r="H35" s="359" t="s">
        <v>2</v>
      </c>
      <c r="I35" s="360" t="s">
        <v>3</v>
      </c>
      <c r="J35" s="359"/>
      <c r="K35" s="13" t="s">
        <v>775</v>
      </c>
      <c r="L35" s="12" t="s">
        <v>2</v>
      </c>
      <c r="M35" s="13" t="s">
        <v>3</v>
      </c>
      <c r="N35" s="12"/>
      <c r="O35" s="13" t="s">
        <v>775</v>
      </c>
      <c r="P35" s="359" t="s">
        <v>2</v>
      </c>
      <c r="Q35" s="360" t="s">
        <v>3</v>
      </c>
      <c r="R35" s="359"/>
      <c r="S35" s="360" t="s">
        <v>775</v>
      </c>
    </row>
    <row r="36" spans="1:28" x14ac:dyDescent="0.25">
      <c r="A36" s="350">
        <v>3</v>
      </c>
      <c r="B36" s="391" t="s">
        <v>55</v>
      </c>
      <c r="C36" s="352">
        <v>60003</v>
      </c>
      <c r="D36" s="256">
        <v>25</v>
      </c>
      <c r="E36" s="235">
        <f t="shared" ref="E36" si="10">D36*100/51</f>
        <v>49.019607843137258</v>
      </c>
      <c r="F36" s="354">
        <v>3</v>
      </c>
      <c r="G36" s="97">
        <v>4</v>
      </c>
      <c r="H36" s="559">
        <v>3</v>
      </c>
      <c r="I36" s="235">
        <f t="shared" ref="I36" si="11">H36*100/16</f>
        <v>18.75</v>
      </c>
      <c r="J36" s="296">
        <v>2</v>
      </c>
      <c r="K36" s="148">
        <v>3</v>
      </c>
      <c r="L36" s="338">
        <v>10</v>
      </c>
      <c r="M36" s="238">
        <f t="shared" ref="M36" si="12">L36*100/28</f>
        <v>35.714285714285715</v>
      </c>
      <c r="N36" s="296">
        <v>2</v>
      </c>
      <c r="O36" s="526">
        <v>4</v>
      </c>
      <c r="P36" s="256">
        <v>9</v>
      </c>
      <c r="Q36" s="382">
        <f t="shared" ref="Q36" si="13">P36*100/23</f>
        <v>39.130434782608695</v>
      </c>
      <c r="R36" s="325">
        <v>3</v>
      </c>
      <c r="S36" s="174">
        <v>4</v>
      </c>
    </row>
    <row r="37" spans="1:28" ht="15.75" thickBot="1" x14ac:dyDescent="0.3"/>
    <row r="38" spans="1:28" ht="15" customHeight="1" thickBot="1" x14ac:dyDescent="0.3">
      <c r="A38" s="913">
        <v>17</v>
      </c>
      <c r="B38" s="913"/>
      <c r="C38" s="914"/>
      <c r="D38" s="916" t="s">
        <v>4</v>
      </c>
      <c r="E38" s="917"/>
      <c r="F38" s="917"/>
      <c r="G38" s="917"/>
      <c r="H38" s="916" t="s">
        <v>5</v>
      </c>
      <c r="I38" s="917"/>
      <c r="J38" s="917"/>
      <c r="K38" s="917"/>
      <c r="L38" s="916" t="s">
        <v>7</v>
      </c>
      <c r="M38" s="917"/>
      <c r="N38" s="917"/>
      <c r="O38" s="917"/>
      <c r="P38" s="916" t="s">
        <v>9</v>
      </c>
      <c r="Q38" s="917"/>
      <c r="R38" s="917"/>
      <c r="S38" s="937"/>
    </row>
    <row r="39" spans="1:28" ht="15.75" thickBot="1" x14ac:dyDescent="0.3">
      <c r="A39" s="915"/>
      <c r="B39" s="915"/>
      <c r="C39" s="915"/>
      <c r="D39" s="359" t="s">
        <v>2</v>
      </c>
      <c r="E39" s="360" t="s">
        <v>3</v>
      </c>
      <c r="F39" s="359"/>
      <c r="G39" s="13" t="s">
        <v>775</v>
      </c>
      <c r="H39" s="359" t="s">
        <v>2</v>
      </c>
      <c r="I39" s="360" t="s">
        <v>3</v>
      </c>
      <c r="J39" s="359"/>
      <c r="K39" s="13" t="s">
        <v>775</v>
      </c>
      <c r="L39" s="12" t="s">
        <v>2</v>
      </c>
      <c r="M39" s="13" t="s">
        <v>3</v>
      </c>
      <c r="N39" s="12"/>
      <c r="O39" s="13" t="s">
        <v>775</v>
      </c>
      <c r="P39" s="359" t="s">
        <v>2</v>
      </c>
      <c r="Q39" s="360" t="s">
        <v>3</v>
      </c>
      <c r="R39" s="359"/>
      <c r="S39" s="360" t="s">
        <v>775</v>
      </c>
    </row>
    <row r="40" spans="1:28" x14ac:dyDescent="0.25">
      <c r="A40" s="350">
        <v>4</v>
      </c>
      <c r="B40" s="48" t="s">
        <v>56</v>
      </c>
      <c r="C40" s="352">
        <v>60004</v>
      </c>
      <c r="D40" s="256">
        <v>27</v>
      </c>
      <c r="E40" s="235">
        <f t="shared" ref="E40" si="14">D40*100/51</f>
        <v>52.941176470588232</v>
      </c>
      <c r="F40" s="354">
        <v>3</v>
      </c>
      <c r="G40" s="97">
        <v>4</v>
      </c>
      <c r="H40" s="579">
        <v>8</v>
      </c>
      <c r="I40" s="235">
        <f t="shared" ref="I40" si="15">H40*100/16</f>
        <v>50</v>
      </c>
      <c r="J40" s="296">
        <v>3</v>
      </c>
      <c r="K40" s="148">
        <v>4</v>
      </c>
      <c r="L40" s="338"/>
      <c r="M40" s="238"/>
      <c r="N40" s="296"/>
      <c r="O40" s="526">
        <v>4</v>
      </c>
      <c r="P40" s="256">
        <v>11</v>
      </c>
      <c r="Q40" s="382">
        <f t="shared" ref="Q40" si="16">P40*100/23</f>
        <v>47.826086956521742</v>
      </c>
      <c r="R40" s="325">
        <v>3</v>
      </c>
      <c r="S40" s="174">
        <v>4</v>
      </c>
      <c r="V40" t="s">
        <v>906</v>
      </c>
      <c r="X40" t="s">
        <v>917</v>
      </c>
      <c r="Z40" t="s">
        <v>905</v>
      </c>
      <c r="AB40" t="s">
        <v>918</v>
      </c>
    </row>
    <row r="41" spans="1:28" ht="15.75" thickBot="1" x14ac:dyDescent="0.3">
      <c r="V41">
        <v>1</v>
      </c>
      <c r="W41">
        <f>COUNTIF($D$4:$D$20,1)</f>
        <v>0</v>
      </c>
    </row>
    <row r="42" spans="1:28" ht="15" customHeight="1" thickBot="1" x14ac:dyDescent="0.3">
      <c r="A42" s="913">
        <v>17</v>
      </c>
      <c r="B42" s="913"/>
      <c r="C42" s="914"/>
      <c r="D42" s="916" t="s">
        <v>4</v>
      </c>
      <c r="E42" s="917"/>
      <c r="F42" s="917"/>
      <c r="G42" s="917"/>
      <c r="H42" s="916" t="s">
        <v>5</v>
      </c>
      <c r="I42" s="917"/>
      <c r="J42" s="917"/>
      <c r="K42" s="917"/>
      <c r="L42" s="916" t="s">
        <v>7</v>
      </c>
      <c r="M42" s="917"/>
      <c r="N42" s="917"/>
      <c r="O42" s="917"/>
      <c r="P42" s="916" t="s">
        <v>9</v>
      </c>
      <c r="Q42" s="917"/>
      <c r="R42" s="917"/>
      <c r="S42" s="937"/>
      <c r="V42">
        <v>2</v>
      </c>
    </row>
    <row r="43" spans="1:28" ht="15.75" thickBot="1" x14ac:dyDescent="0.3">
      <c r="A43" s="915"/>
      <c r="B43" s="915"/>
      <c r="C43" s="915"/>
      <c r="D43" s="359" t="s">
        <v>2</v>
      </c>
      <c r="E43" s="360" t="s">
        <v>3</v>
      </c>
      <c r="F43" s="359"/>
      <c r="G43" s="13" t="s">
        <v>775</v>
      </c>
      <c r="H43" s="359" t="s">
        <v>2</v>
      </c>
      <c r="I43" s="360" t="s">
        <v>3</v>
      </c>
      <c r="J43" s="359"/>
      <c r="K43" s="13" t="s">
        <v>775</v>
      </c>
      <c r="L43" s="12" t="s">
        <v>2</v>
      </c>
      <c r="M43" s="13" t="s">
        <v>3</v>
      </c>
      <c r="N43" s="12"/>
      <c r="O43" s="13" t="s">
        <v>775</v>
      </c>
      <c r="P43" s="359" t="s">
        <v>2</v>
      </c>
      <c r="Q43" s="360" t="s">
        <v>3</v>
      </c>
      <c r="R43" s="359"/>
      <c r="S43" s="360" t="s">
        <v>775</v>
      </c>
      <c r="V43">
        <v>3</v>
      </c>
    </row>
    <row r="44" spans="1:28" x14ac:dyDescent="0.25">
      <c r="A44" s="350">
        <v>5</v>
      </c>
      <c r="B44" s="391" t="s">
        <v>57</v>
      </c>
      <c r="C44" s="352">
        <v>60020</v>
      </c>
      <c r="D44" s="338"/>
      <c r="E44" s="235"/>
      <c r="F44" s="354"/>
      <c r="G44" s="39"/>
      <c r="H44" s="5"/>
      <c r="I44" s="235"/>
      <c r="J44" s="296"/>
      <c r="K44" s="148"/>
      <c r="L44" s="338">
        <v>9</v>
      </c>
      <c r="M44" s="238">
        <f t="shared" ref="M44" si="17">L44*100/28</f>
        <v>32.142857142857146</v>
      </c>
      <c r="N44" s="296">
        <v>2</v>
      </c>
      <c r="O44" s="526">
        <v>3</v>
      </c>
      <c r="P44" s="5"/>
      <c r="Q44" s="382"/>
      <c r="R44" s="325"/>
      <c r="S44" s="14"/>
      <c r="V44">
        <v>4</v>
      </c>
    </row>
    <row r="45" spans="1:28" ht="15.75" thickBot="1" x14ac:dyDescent="0.3">
      <c r="V45">
        <v>5</v>
      </c>
    </row>
    <row r="46" spans="1:28" ht="15" customHeight="1" thickBot="1" x14ac:dyDescent="0.3">
      <c r="A46" s="913">
        <v>17</v>
      </c>
      <c r="B46" s="913"/>
      <c r="C46" s="914"/>
      <c r="D46" s="916" t="s">
        <v>4</v>
      </c>
      <c r="E46" s="917"/>
      <c r="F46" s="917"/>
      <c r="G46" s="917"/>
      <c r="H46" s="916" t="s">
        <v>5</v>
      </c>
      <c r="I46" s="917"/>
      <c r="J46" s="917"/>
      <c r="K46" s="917"/>
      <c r="L46" s="916" t="s">
        <v>7</v>
      </c>
      <c r="M46" s="917"/>
      <c r="N46" s="917"/>
      <c r="O46" s="917"/>
      <c r="P46" s="916" t="s">
        <v>9</v>
      </c>
      <c r="Q46" s="917"/>
      <c r="R46" s="917"/>
      <c r="S46" s="937"/>
      <c r="V46">
        <v>6</v>
      </c>
    </row>
    <row r="47" spans="1:28" ht="15.75" thickBot="1" x14ac:dyDescent="0.3">
      <c r="A47" s="915"/>
      <c r="B47" s="915"/>
      <c r="C47" s="915"/>
      <c r="D47" s="359" t="s">
        <v>2</v>
      </c>
      <c r="E47" s="360" t="s">
        <v>3</v>
      </c>
      <c r="F47" s="359"/>
      <c r="G47" s="13" t="s">
        <v>775</v>
      </c>
      <c r="H47" s="359" t="s">
        <v>2</v>
      </c>
      <c r="I47" s="360" t="s">
        <v>3</v>
      </c>
      <c r="J47" s="359"/>
      <c r="K47" s="13" t="s">
        <v>775</v>
      </c>
      <c r="L47" s="12" t="s">
        <v>2</v>
      </c>
      <c r="M47" s="13" t="s">
        <v>3</v>
      </c>
      <c r="N47" s="12"/>
      <c r="O47" s="13" t="s">
        <v>775</v>
      </c>
      <c r="P47" s="359" t="s">
        <v>2</v>
      </c>
      <c r="Q47" s="360" t="s">
        <v>3</v>
      </c>
      <c r="R47" s="359"/>
      <c r="S47" s="360" t="s">
        <v>775</v>
      </c>
      <c r="V47">
        <v>7</v>
      </c>
    </row>
    <row r="48" spans="1:28" x14ac:dyDescent="0.25">
      <c r="A48" s="350">
        <v>6</v>
      </c>
      <c r="B48" s="391" t="s">
        <v>58</v>
      </c>
      <c r="C48" s="352">
        <v>60005</v>
      </c>
      <c r="D48" s="338">
        <v>19</v>
      </c>
      <c r="E48" s="235">
        <f t="shared" ref="E48" si="18">D48*100/51</f>
        <v>37.254901960784316</v>
      </c>
      <c r="F48" s="372">
        <v>2</v>
      </c>
      <c r="G48" s="101">
        <v>2</v>
      </c>
      <c r="H48" s="559">
        <v>1</v>
      </c>
      <c r="I48" s="235">
        <f t="shared" ref="I48" si="19">H48*100/16</f>
        <v>6.25</v>
      </c>
      <c r="J48" s="296">
        <v>2</v>
      </c>
      <c r="K48" s="148">
        <v>3</v>
      </c>
      <c r="L48" s="338"/>
      <c r="M48" s="238"/>
      <c r="N48" s="296"/>
      <c r="O48" s="526">
        <v>2</v>
      </c>
      <c r="P48" s="338"/>
      <c r="Q48" s="382"/>
      <c r="R48" s="325"/>
      <c r="S48" s="174" t="s">
        <v>177</v>
      </c>
      <c r="V48">
        <v>8</v>
      </c>
    </row>
    <row r="49" spans="1:22" ht="15.75" thickBot="1" x14ac:dyDescent="0.3">
      <c r="V49">
        <v>9</v>
      </c>
    </row>
    <row r="50" spans="1:22" ht="15" customHeight="1" thickBot="1" x14ac:dyDescent="0.3">
      <c r="A50" s="913">
        <v>17</v>
      </c>
      <c r="B50" s="913"/>
      <c r="C50" s="914"/>
      <c r="D50" s="916" t="s">
        <v>4</v>
      </c>
      <c r="E50" s="917"/>
      <c r="F50" s="917"/>
      <c r="G50" s="917"/>
      <c r="H50" s="916" t="s">
        <v>5</v>
      </c>
      <c r="I50" s="917"/>
      <c r="J50" s="917"/>
      <c r="K50" s="917"/>
      <c r="L50" s="916" t="s">
        <v>7</v>
      </c>
      <c r="M50" s="917"/>
      <c r="N50" s="917"/>
      <c r="O50" s="917"/>
      <c r="P50" s="916" t="s">
        <v>9</v>
      </c>
      <c r="Q50" s="917"/>
      <c r="R50" s="917"/>
      <c r="S50" s="937"/>
      <c r="V50">
        <v>10</v>
      </c>
    </row>
    <row r="51" spans="1:22" ht="15.75" thickBot="1" x14ac:dyDescent="0.3">
      <c r="A51" s="915"/>
      <c r="B51" s="915"/>
      <c r="C51" s="915"/>
      <c r="D51" s="359" t="s">
        <v>2</v>
      </c>
      <c r="E51" s="360" t="s">
        <v>3</v>
      </c>
      <c r="F51" s="359"/>
      <c r="G51" s="13" t="s">
        <v>775</v>
      </c>
      <c r="H51" s="359" t="s">
        <v>2</v>
      </c>
      <c r="I51" s="360" t="s">
        <v>3</v>
      </c>
      <c r="J51" s="359"/>
      <c r="K51" s="13" t="s">
        <v>775</v>
      </c>
      <c r="L51" s="12" t="s">
        <v>2</v>
      </c>
      <c r="M51" s="13" t="s">
        <v>3</v>
      </c>
      <c r="N51" s="12"/>
      <c r="O51" s="13" t="s">
        <v>775</v>
      </c>
      <c r="P51" s="359" t="s">
        <v>2</v>
      </c>
      <c r="Q51" s="360" t="s">
        <v>3</v>
      </c>
      <c r="R51" s="359"/>
      <c r="S51" s="360" t="s">
        <v>775</v>
      </c>
      <c r="V51">
        <v>11</v>
      </c>
    </row>
    <row r="52" spans="1:22" x14ac:dyDescent="0.25">
      <c r="A52" s="350">
        <v>7</v>
      </c>
      <c r="B52" s="391" t="s">
        <v>59</v>
      </c>
      <c r="C52" s="352">
        <v>60006</v>
      </c>
      <c r="D52" s="256">
        <v>30</v>
      </c>
      <c r="E52" s="235">
        <f t="shared" ref="E52" si="20">D52*100/51</f>
        <v>58.823529411764703</v>
      </c>
      <c r="F52" s="354">
        <v>3</v>
      </c>
      <c r="G52" s="97">
        <v>5</v>
      </c>
      <c r="H52" s="579">
        <v>6</v>
      </c>
      <c r="I52" s="235">
        <f t="shared" ref="I52" si="21">H52*100/16</f>
        <v>37.5</v>
      </c>
      <c r="J52" s="296">
        <v>3</v>
      </c>
      <c r="K52" s="148">
        <v>4</v>
      </c>
      <c r="L52" s="256">
        <v>15</v>
      </c>
      <c r="M52" s="238">
        <f t="shared" ref="M52" si="22">L52*100/28</f>
        <v>53.571428571428569</v>
      </c>
      <c r="N52" s="296">
        <v>3</v>
      </c>
      <c r="O52" s="526">
        <v>5</v>
      </c>
      <c r="P52" s="256">
        <v>14</v>
      </c>
      <c r="Q52" s="382">
        <f t="shared" ref="Q52" si="23">P52*100/23</f>
        <v>60.869565217391305</v>
      </c>
      <c r="R52" s="365">
        <v>3</v>
      </c>
      <c r="S52" s="364">
        <v>3</v>
      </c>
      <c r="V52">
        <v>12</v>
      </c>
    </row>
    <row r="53" spans="1:22" ht="15.75" thickBot="1" x14ac:dyDescent="0.3">
      <c r="V53">
        <v>13</v>
      </c>
    </row>
    <row r="54" spans="1:22" ht="15" customHeight="1" thickBot="1" x14ac:dyDescent="0.3">
      <c r="A54" s="913">
        <v>17</v>
      </c>
      <c r="B54" s="913"/>
      <c r="C54" s="914"/>
      <c r="D54" s="916" t="s">
        <v>4</v>
      </c>
      <c r="E54" s="917"/>
      <c r="F54" s="917"/>
      <c r="G54" s="917"/>
      <c r="H54" s="916" t="s">
        <v>5</v>
      </c>
      <c r="I54" s="917"/>
      <c r="J54" s="917"/>
      <c r="K54" s="917"/>
      <c r="L54" s="916" t="s">
        <v>7</v>
      </c>
      <c r="M54" s="917"/>
      <c r="N54" s="917"/>
      <c r="O54" s="917"/>
      <c r="P54" s="916" t="s">
        <v>9</v>
      </c>
      <c r="Q54" s="917"/>
      <c r="R54" s="917"/>
      <c r="S54" s="937"/>
      <c r="V54">
        <v>14</v>
      </c>
    </row>
    <row r="55" spans="1:22" ht="15.75" thickBot="1" x14ac:dyDescent="0.3">
      <c r="A55" s="915"/>
      <c r="B55" s="915"/>
      <c r="C55" s="915"/>
      <c r="D55" s="359" t="s">
        <v>2</v>
      </c>
      <c r="E55" s="360" t="s">
        <v>3</v>
      </c>
      <c r="F55" s="359"/>
      <c r="G55" s="13" t="s">
        <v>775</v>
      </c>
      <c r="H55" s="359" t="s">
        <v>2</v>
      </c>
      <c r="I55" s="360" t="s">
        <v>3</v>
      </c>
      <c r="J55" s="359"/>
      <c r="K55" s="13" t="s">
        <v>775</v>
      </c>
      <c r="L55" s="12" t="s">
        <v>2</v>
      </c>
      <c r="M55" s="13" t="s">
        <v>3</v>
      </c>
      <c r="N55" s="12"/>
      <c r="O55" s="13" t="s">
        <v>775</v>
      </c>
      <c r="P55" s="359" t="s">
        <v>2</v>
      </c>
      <c r="Q55" s="360" t="s">
        <v>3</v>
      </c>
      <c r="R55" s="359"/>
      <c r="S55" s="360" t="s">
        <v>775</v>
      </c>
      <c r="V55">
        <v>15</v>
      </c>
    </row>
    <row r="56" spans="1:22" x14ac:dyDescent="0.25">
      <c r="A56" s="350">
        <v>8</v>
      </c>
      <c r="B56" s="48" t="s">
        <v>60</v>
      </c>
      <c r="C56" s="352">
        <v>60007</v>
      </c>
      <c r="D56" s="338">
        <v>18</v>
      </c>
      <c r="E56" s="235">
        <f t="shared" ref="E56" si="24">D56*100/51</f>
        <v>35.294117647058826</v>
      </c>
      <c r="F56" s="354">
        <v>2</v>
      </c>
      <c r="G56" s="97">
        <v>4</v>
      </c>
      <c r="H56" s="559">
        <v>4</v>
      </c>
      <c r="I56" s="235">
        <f t="shared" ref="I56" si="25">H56*100/16</f>
        <v>25</v>
      </c>
      <c r="J56" s="296">
        <v>2</v>
      </c>
      <c r="K56" s="148">
        <v>3</v>
      </c>
      <c r="L56" s="256">
        <v>23</v>
      </c>
      <c r="M56" s="238">
        <f t="shared" ref="M56" si="26">L56*100/28</f>
        <v>82.142857142857139</v>
      </c>
      <c r="N56" s="365">
        <v>4</v>
      </c>
      <c r="O56" s="371">
        <v>4</v>
      </c>
      <c r="P56" s="338">
        <v>6</v>
      </c>
      <c r="Q56" s="382">
        <f t="shared" ref="Q56" si="27">P56*100/23</f>
        <v>26.086956521739129</v>
      </c>
      <c r="R56" s="325">
        <v>2</v>
      </c>
      <c r="S56" s="174">
        <v>4</v>
      </c>
      <c r="V56">
        <v>16</v>
      </c>
    </row>
    <row r="57" spans="1:22" ht="15.75" thickBot="1" x14ac:dyDescent="0.3">
      <c r="V57">
        <v>17</v>
      </c>
    </row>
    <row r="58" spans="1:22" ht="15" customHeight="1" thickBot="1" x14ac:dyDescent="0.3">
      <c r="A58" s="913">
        <v>17</v>
      </c>
      <c r="B58" s="913"/>
      <c r="C58" s="914"/>
      <c r="D58" s="916" t="s">
        <v>4</v>
      </c>
      <c r="E58" s="917"/>
      <c r="F58" s="917"/>
      <c r="G58" s="917"/>
      <c r="H58" s="916" t="s">
        <v>5</v>
      </c>
      <c r="I58" s="917"/>
      <c r="J58" s="917"/>
      <c r="K58" s="917"/>
      <c r="L58" s="916" t="s">
        <v>7</v>
      </c>
      <c r="M58" s="917"/>
      <c r="N58" s="917"/>
      <c r="O58" s="917"/>
      <c r="P58" s="916" t="s">
        <v>9</v>
      </c>
      <c r="Q58" s="917"/>
      <c r="R58" s="917"/>
      <c r="S58" s="937"/>
      <c r="V58">
        <v>18</v>
      </c>
    </row>
    <row r="59" spans="1:22" ht="15.75" thickBot="1" x14ac:dyDescent="0.3">
      <c r="A59" s="915"/>
      <c r="B59" s="915"/>
      <c r="C59" s="915"/>
      <c r="D59" s="359" t="s">
        <v>2</v>
      </c>
      <c r="E59" s="360" t="s">
        <v>3</v>
      </c>
      <c r="F59" s="359"/>
      <c r="G59" s="13" t="s">
        <v>775</v>
      </c>
      <c r="H59" s="359" t="s">
        <v>2</v>
      </c>
      <c r="I59" s="360" t="s">
        <v>3</v>
      </c>
      <c r="J59" s="359"/>
      <c r="K59" s="13" t="s">
        <v>775</v>
      </c>
      <c r="L59" s="12" t="s">
        <v>2</v>
      </c>
      <c r="M59" s="13" t="s">
        <v>3</v>
      </c>
      <c r="N59" s="12"/>
      <c r="O59" s="13" t="s">
        <v>775</v>
      </c>
      <c r="P59" s="359" t="s">
        <v>2</v>
      </c>
      <c r="Q59" s="360" t="s">
        <v>3</v>
      </c>
      <c r="R59" s="359"/>
      <c r="S59" s="360" t="s">
        <v>775</v>
      </c>
      <c r="V59">
        <v>19</v>
      </c>
    </row>
    <row r="60" spans="1:22" x14ac:dyDescent="0.25">
      <c r="A60" s="350">
        <v>9</v>
      </c>
      <c r="B60" s="48" t="s">
        <v>61</v>
      </c>
      <c r="C60" s="352">
        <v>60008</v>
      </c>
      <c r="D60" s="338">
        <v>14</v>
      </c>
      <c r="E60" s="235">
        <f t="shared" ref="E60" si="28">D60*100/51</f>
        <v>27.450980392156861</v>
      </c>
      <c r="F60" s="354">
        <v>2</v>
      </c>
      <c r="G60" s="97">
        <v>4</v>
      </c>
      <c r="H60" s="559">
        <v>4</v>
      </c>
      <c r="I60" s="235">
        <f t="shared" ref="I60" si="29">H60*100/16</f>
        <v>25</v>
      </c>
      <c r="J60" s="296">
        <v>2</v>
      </c>
      <c r="K60" s="526">
        <v>3</v>
      </c>
      <c r="L60" s="256">
        <v>15</v>
      </c>
      <c r="M60" s="238">
        <f t="shared" ref="M60" si="30">L60*100/28</f>
        <v>53.571428571428569</v>
      </c>
      <c r="N60" s="296">
        <v>3</v>
      </c>
      <c r="O60" s="526">
        <v>4</v>
      </c>
      <c r="P60" s="338">
        <v>8</v>
      </c>
      <c r="Q60" s="382">
        <f t="shared" ref="Q60" si="31">P60*100/23</f>
        <v>34.782608695652172</v>
      </c>
      <c r="R60" s="325">
        <v>2</v>
      </c>
      <c r="S60" s="174">
        <v>4</v>
      </c>
      <c r="V60">
        <v>20</v>
      </c>
    </row>
    <row r="61" spans="1:22" ht="15.75" thickBot="1" x14ac:dyDescent="0.3">
      <c r="V61">
        <v>21</v>
      </c>
    </row>
    <row r="62" spans="1:22" ht="15" customHeight="1" thickBot="1" x14ac:dyDescent="0.3">
      <c r="A62" s="913">
        <v>17</v>
      </c>
      <c r="B62" s="913"/>
      <c r="C62" s="914"/>
      <c r="D62" s="916" t="s">
        <v>4</v>
      </c>
      <c r="E62" s="917"/>
      <c r="F62" s="917"/>
      <c r="G62" s="917"/>
      <c r="H62" s="916" t="s">
        <v>5</v>
      </c>
      <c r="I62" s="917"/>
      <c r="J62" s="917"/>
      <c r="K62" s="917"/>
      <c r="L62" s="916" t="s">
        <v>7</v>
      </c>
      <c r="M62" s="917"/>
      <c r="N62" s="917"/>
      <c r="O62" s="917"/>
      <c r="P62" s="916" t="s">
        <v>9</v>
      </c>
      <c r="Q62" s="917"/>
      <c r="R62" s="917"/>
      <c r="S62" s="937"/>
      <c r="V62">
        <v>22</v>
      </c>
    </row>
    <row r="63" spans="1:22" ht="15.75" thickBot="1" x14ac:dyDescent="0.3">
      <c r="A63" s="915"/>
      <c r="B63" s="915"/>
      <c r="C63" s="915"/>
      <c r="D63" s="359" t="s">
        <v>2</v>
      </c>
      <c r="E63" s="360" t="s">
        <v>3</v>
      </c>
      <c r="F63" s="359"/>
      <c r="G63" s="13" t="s">
        <v>775</v>
      </c>
      <c r="H63" s="359" t="s">
        <v>2</v>
      </c>
      <c r="I63" s="360" t="s">
        <v>3</v>
      </c>
      <c r="J63" s="359"/>
      <c r="K63" s="13" t="s">
        <v>775</v>
      </c>
      <c r="L63" s="12" t="s">
        <v>2</v>
      </c>
      <c r="M63" s="13" t="s">
        <v>3</v>
      </c>
      <c r="N63" s="12"/>
      <c r="O63" s="13" t="s">
        <v>775</v>
      </c>
      <c r="P63" s="359" t="s">
        <v>2</v>
      </c>
      <c r="Q63" s="360" t="s">
        <v>3</v>
      </c>
      <c r="R63" s="359"/>
      <c r="S63" s="360" t="s">
        <v>775</v>
      </c>
      <c r="V63">
        <v>23</v>
      </c>
    </row>
    <row r="64" spans="1:22" x14ac:dyDescent="0.25">
      <c r="A64" s="350">
        <v>10</v>
      </c>
      <c r="B64" s="48" t="s">
        <v>62</v>
      </c>
      <c r="C64" s="352">
        <v>60009</v>
      </c>
      <c r="D64" s="256">
        <v>36</v>
      </c>
      <c r="E64" s="235">
        <f t="shared" ref="E64" si="32">D64*100/51</f>
        <v>70.588235294117652</v>
      </c>
      <c r="F64" s="354">
        <v>4</v>
      </c>
      <c r="G64" s="97">
        <v>5</v>
      </c>
      <c r="H64" s="5"/>
      <c r="I64" s="235"/>
      <c r="J64" s="296"/>
      <c r="K64" s="148"/>
      <c r="L64" s="256">
        <v>18</v>
      </c>
      <c r="M64" s="238">
        <f t="shared" ref="M64" si="33">L64*100/28</f>
        <v>64.285714285714292</v>
      </c>
      <c r="N64" s="296">
        <v>4</v>
      </c>
      <c r="O64" s="526">
        <v>5</v>
      </c>
      <c r="P64" s="256">
        <v>16</v>
      </c>
      <c r="Q64" s="382">
        <f t="shared" ref="Q64" si="34">P64*100/23</f>
        <v>69.565217391304344</v>
      </c>
      <c r="R64" s="325">
        <v>4</v>
      </c>
      <c r="S64" s="174">
        <v>5</v>
      </c>
      <c r="V64">
        <v>24</v>
      </c>
    </row>
    <row r="65" spans="1:22" ht="15.75" thickBot="1" x14ac:dyDescent="0.3">
      <c r="V65">
        <v>25</v>
      </c>
    </row>
    <row r="66" spans="1:22" ht="15" customHeight="1" thickBot="1" x14ac:dyDescent="0.3">
      <c r="A66" s="913">
        <v>17</v>
      </c>
      <c r="B66" s="913"/>
      <c r="C66" s="914"/>
      <c r="D66" s="916" t="s">
        <v>4</v>
      </c>
      <c r="E66" s="917"/>
      <c r="F66" s="917"/>
      <c r="G66" s="917"/>
      <c r="H66" s="916" t="s">
        <v>5</v>
      </c>
      <c r="I66" s="917"/>
      <c r="J66" s="917"/>
      <c r="K66" s="917"/>
      <c r="L66" s="916" t="s">
        <v>7</v>
      </c>
      <c r="M66" s="917"/>
      <c r="N66" s="917"/>
      <c r="O66" s="917"/>
      <c r="P66" s="916" t="s">
        <v>9</v>
      </c>
      <c r="Q66" s="917"/>
      <c r="R66" s="917"/>
      <c r="S66" s="937"/>
      <c r="V66">
        <v>26</v>
      </c>
    </row>
    <row r="67" spans="1:22" ht="15.75" thickBot="1" x14ac:dyDescent="0.3">
      <c r="A67" s="915"/>
      <c r="B67" s="915"/>
      <c r="C67" s="915"/>
      <c r="D67" s="359" t="s">
        <v>2</v>
      </c>
      <c r="E67" s="360" t="s">
        <v>3</v>
      </c>
      <c r="F67" s="359"/>
      <c r="G67" s="13" t="s">
        <v>775</v>
      </c>
      <c r="H67" s="359" t="s">
        <v>2</v>
      </c>
      <c r="I67" s="360" t="s">
        <v>3</v>
      </c>
      <c r="J67" s="359"/>
      <c r="K67" s="13" t="s">
        <v>775</v>
      </c>
      <c r="L67" s="12" t="s">
        <v>2</v>
      </c>
      <c r="M67" s="13" t="s">
        <v>3</v>
      </c>
      <c r="N67" s="12"/>
      <c r="O67" s="13" t="s">
        <v>775</v>
      </c>
      <c r="P67" s="359" t="s">
        <v>2</v>
      </c>
      <c r="Q67" s="360" t="s">
        <v>3</v>
      </c>
      <c r="R67" s="359"/>
      <c r="S67" s="360" t="s">
        <v>775</v>
      </c>
      <c r="V67">
        <v>27</v>
      </c>
    </row>
    <row r="68" spans="1:22" x14ac:dyDescent="0.25">
      <c r="A68" s="350">
        <v>11</v>
      </c>
      <c r="B68" s="48" t="s">
        <v>63</v>
      </c>
      <c r="C68" s="352">
        <v>60010</v>
      </c>
      <c r="D68" s="256">
        <v>36</v>
      </c>
      <c r="E68" s="235">
        <f t="shared" ref="E68" si="35">D68*100/51</f>
        <v>70.588235294117652</v>
      </c>
      <c r="F68" s="354">
        <v>4</v>
      </c>
      <c r="G68" s="97">
        <v>5</v>
      </c>
      <c r="H68" s="579">
        <v>11</v>
      </c>
      <c r="I68" s="235">
        <f t="shared" ref="I68" si="36">H68*100/16</f>
        <v>68.75</v>
      </c>
      <c r="J68" s="296">
        <v>4</v>
      </c>
      <c r="K68" s="148">
        <v>5</v>
      </c>
      <c r="L68" s="256">
        <v>20</v>
      </c>
      <c r="M68" s="238">
        <f t="shared" ref="M68" si="37">L68*100/28</f>
        <v>71.428571428571431</v>
      </c>
      <c r="N68" s="296">
        <v>4</v>
      </c>
      <c r="O68" s="526">
        <v>5</v>
      </c>
      <c r="P68" s="256">
        <v>17</v>
      </c>
      <c r="Q68" s="382">
        <f t="shared" ref="Q68" si="38">P68*100/23</f>
        <v>73.913043478260875</v>
      </c>
      <c r="R68" s="325">
        <v>4</v>
      </c>
      <c r="S68" s="174">
        <v>5</v>
      </c>
      <c r="V68">
        <v>28</v>
      </c>
    </row>
    <row r="69" spans="1:22" ht="15.75" thickBot="1" x14ac:dyDescent="0.3">
      <c r="V69">
        <v>29</v>
      </c>
    </row>
    <row r="70" spans="1:22" ht="15.75" thickBot="1" x14ac:dyDescent="0.3">
      <c r="A70" s="913">
        <v>17</v>
      </c>
      <c r="B70" s="913"/>
      <c r="C70" s="914"/>
      <c r="D70" s="916" t="s">
        <v>4</v>
      </c>
      <c r="E70" s="917"/>
      <c r="F70" s="917"/>
      <c r="G70" s="917"/>
      <c r="H70" s="916" t="s">
        <v>5</v>
      </c>
      <c r="I70" s="917"/>
      <c r="J70" s="917"/>
      <c r="K70" s="917"/>
      <c r="L70" s="916" t="s">
        <v>7</v>
      </c>
      <c r="M70" s="917"/>
      <c r="N70" s="917"/>
      <c r="O70" s="917"/>
      <c r="P70" s="916" t="s">
        <v>34</v>
      </c>
      <c r="Q70" s="917"/>
      <c r="R70" s="917"/>
      <c r="S70" s="917"/>
      <c r="V70">
        <v>30</v>
      </c>
    </row>
    <row r="71" spans="1:22" ht="15.75" thickBot="1" x14ac:dyDescent="0.3">
      <c r="A71" s="915"/>
      <c r="B71" s="915"/>
      <c r="C71" s="915"/>
      <c r="D71" s="359" t="s">
        <v>2</v>
      </c>
      <c r="E71" s="360" t="s">
        <v>3</v>
      </c>
      <c r="F71" s="359"/>
      <c r="G71" s="360" t="s">
        <v>144</v>
      </c>
      <c r="H71" s="359" t="s">
        <v>2</v>
      </c>
      <c r="I71" s="360" t="s">
        <v>3</v>
      </c>
      <c r="J71" s="359"/>
      <c r="K71" s="361" t="s">
        <v>144</v>
      </c>
      <c r="L71" s="359" t="s">
        <v>2</v>
      </c>
      <c r="M71" s="360" t="s">
        <v>3</v>
      </c>
      <c r="N71" s="359"/>
      <c r="O71" s="360" t="s">
        <v>144</v>
      </c>
      <c r="P71" s="359" t="s">
        <v>2</v>
      </c>
      <c r="Q71" s="360" t="s">
        <v>3</v>
      </c>
      <c r="R71" s="359"/>
      <c r="S71" s="360" t="s">
        <v>144</v>
      </c>
      <c r="V71">
        <v>31</v>
      </c>
    </row>
    <row r="72" spans="1:22" x14ac:dyDescent="0.25">
      <c r="A72" s="350">
        <v>12</v>
      </c>
      <c r="B72" s="48" t="s">
        <v>64</v>
      </c>
      <c r="C72" s="352">
        <v>60011</v>
      </c>
      <c r="D72" s="256">
        <v>28</v>
      </c>
      <c r="E72" s="235">
        <f t="shared" ref="E72" si="39">D72*100/51</f>
        <v>54.901960784313722</v>
      </c>
      <c r="F72" s="354">
        <v>3</v>
      </c>
      <c r="G72" s="97">
        <v>4</v>
      </c>
      <c r="H72" s="559">
        <v>4</v>
      </c>
      <c r="I72" s="235">
        <f t="shared" ref="I72" si="40">H72*100/16</f>
        <v>25</v>
      </c>
      <c r="J72" s="296">
        <v>2</v>
      </c>
      <c r="K72" s="148">
        <v>4</v>
      </c>
      <c r="L72" s="256">
        <v>19</v>
      </c>
      <c r="M72" s="238">
        <f t="shared" ref="M72" si="41">L72*100/28</f>
        <v>67.857142857142861</v>
      </c>
      <c r="N72" s="365">
        <v>4</v>
      </c>
      <c r="O72" s="371">
        <v>4</v>
      </c>
      <c r="P72" s="256">
        <v>10</v>
      </c>
      <c r="Q72" s="382">
        <f t="shared" ref="Q72" si="42">P72*100/23</f>
        <v>43.478260869565219</v>
      </c>
      <c r="R72" s="325">
        <v>3</v>
      </c>
      <c r="S72" s="174">
        <v>5</v>
      </c>
      <c r="V72">
        <v>32</v>
      </c>
    </row>
    <row r="73" spans="1:22" ht="15.75" thickBot="1" x14ac:dyDescent="0.3">
      <c r="V73">
        <v>33</v>
      </c>
    </row>
    <row r="74" spans="1:22" ht="15" customHeight="1" thickBot="1" x14ac:dyDescent="0.3">
      <c r="A74" s="913">
        <v>17</v>
      </c>
      <c r="B74" s="913"/>
      <c r="C74" s="914"/>
      <c r="D74" s="916" t="s">
        <v>4</v>
      </c>
      <c r="E74" s="917"/>
      <c r="F74" s="917"/>
      <c r="G74" s="917"/>
      <c r="H74" s="916" t="s">
        <v>5</v>
      </c>
      <c r="I74" s="917"/>
      <c r="J74" s="917"/>
      <c r="K74" s="917"/>
      <c r="L74" s="916" t="s">
        <v>7</v>
      </c>
      <c r="M74" s="917"/>
      <c r="N74" s="917"/>
      <c r="O74" s="917"/>
      <c r="P74" s="916" t="s">
        <v>9</v>
      </c>
      <c r="Q74" s="917"/>
      <c r="R74" s="917"/>
      <c r="S74" s="937"/>
      <c r="V74">
        <v>34</v>
      </c>
    </row>
    <row r="75" spans="1:22" ht="15.75" thickBot="1" x14ac:dyDescent="0.3">
      <c r="A75" s="915"/>
      <c r="B75" s="915"/>
      <c r="C75" s="915"/>
      <c r="D75" s="359" t="s">
        <v>2</v>
      </c>
      <c r="E75" s="360" t="s">
        <v>3</v>
      </c>
      <c r="F75" s="359"/>
      <c r="G75" s="13" t="s">
        <v>775</v>
      </c>
      <c r="H75" s="359" t="s">
        <v>2</v>
      </c>
      <c r="I75" s="360" t="s">
        <v>3</v>
      </c>
      <c r="J75" s="359"/>
      <c r="K75" s="13" t="s">
        <v>775</v>
      </c>
      <c r="L75" s="12" t="s">
        <v>2</v>
      </c>
      <c r="M75" s="13" t="s">
        <v>3</v>
      </c>
      <c r="N75" s="12"/>
      <c r="O75" s="13" t="s">
        <v>775</v>
      </c>
      <c r="P75" s="359" t="s">
        <v>2</v>
      </c>
      <c r="Q75" s="360" t="s">
        <v>3</v>
      </c>
      <c r="R75" s="359"/>
      <c r="S75" s="360" t="s">
        <v>775</v>
      </c>
      <c r="V75">
        <v>35</v>
      </c>
    </row>
    <row r="76" spans="1:22" x14ac:dyDescent="0.25">
      <c r="A76" s="350">
        <v>13</v>
      </c>
      <c r="B76" s="48" t="s">
        <v>65</v>
      </c>
      <c r="C76" s="352">
        <v>60012</v>
      </c>
      <c r="D76" s="256">
        <v>36</v>
      </c>
      <c r="E76" s="235">
        <f t="shared" ref="E76" si="43">D76*100/51</f>
        <v>70.588235294117652</v>
      </c>
      <c r="F76" s="372">
        <v>4</v>
      </c>
      <c r="G76" s="101">
        <v>4</v>
      </c>
      <c r="H76" s="579">
        <v>10</v>
      </c>
      <c r="I76" s="235">
        <f t="shared" ref="I76" si="44">H76*100/16</f>
        <v>62.5</v>
      </c>
      <c r="J76" s="365">
        <v>4</v>
      </c>
      <c r="K76" s="371">
        <v>4</v>
      </c>
      <c r="L76" s="256">
        <v>18</v>
      </c>
      <c r="M76" s="238">
        <f t="shared" ref="M76" si="45">L76*100/28</f>
        <v>64.285714285714292</v>
      </c>
      <c r="N76" s="365">
        <v>4</v>
      </c>
      <c r="O76" s="371">
        <v>4</v>
      </c>
      <c r="P76" s="338">
        <v>7</v>
      </c>
      <c r="Q76" s="382">
        <f t="shared" ref="Q76" si="46">P76*100/23</f>
        <v>30.434782608695652</v>
      </c>
      <c r="R76" s="325">
        <v>2</v>
      </c>
      <c r="S76" s="174">
        <v>5</v>
      </c>
      <c r="V76">
        <v>36</v>
      </c>
    </row>
    <row r="77" spans="1:22" ht="15.75" thickBot="1" x14ac:dyDescent="0.3">
      <c r="V77">
        <v>37</v>
      </c>
    </row>
    <row r="78" spans="1:22" ht="15" customHeight="1" thickBot="1" x14ac:dyDescent="0.3">
      <c r="A78" s="913">
        <v>17</v>
      </c>
      <c r="B78" s="913"/>
      <c r="C78" s="914"/>
      <c r="D78" s="916" t="s">
        <v>4</v>
      </c>
      <c r="E78" s="917"/>
      <c r="F78" s="917"/>
      <c r="G78" s="917"/>
      <c r="H78" s="916" t="s">
        <v>5</v>
      </c>
      <c r="I78" s="917"/>
      <c r="J78" s="917"/>
      <c r="K78" s="917"/>
      <c r="L78" s="916" t="s">
        <v>7</v>
      </c>
      <c r="M78" s="917"/>
      <c r="N78" s="917"/>
      <c r="O78" s="917"/>
      <c r="P78" s="916" t="s">
        <v>9</v>
      </c>
      <c r="Q78" s="917"/>
      <c r="R78" s="917"/>
      <c r="S78" s="937"/>
      <c r="V78">
        <v>38</v>
      </c>
    </row>
    <row r="79" spans="1:22" ht="15.75" thickBot="1" x14ac:dyDescent="0.3">
      <c r="A79" s="915"/>
      <c r="B79" s="915"/>
      <c r="C79" s="915"/>
      <c r="D79" s="359" t="s">
        <v>2</v>
      </c>
      <c r="E79" s="360" t="s">
        <v>3</v>
      </c>
      <c r="F79" s="359"/>
      <c r="G79" s="13" t="s">
        <v>775</v>
      </c>
      <c r="H79" s="359" t="s">
        <v>2</v>
      </c>
      <c r="I79" s="360" t="s">
        <v>3</v>
      </c>
      <c r="J79" s="359"/>
      <c r="K79" s="13" t="s">
        <v>775</v>
      </c>
      <c r="L79" s="12" t="s">
        <v>2</v>
      </c>
      <c r="M79" s="13" t="s">
        <v>3</v>
      </c>
      <c r="N79" s="12"/>
      <c r="O79" s="13" t="s">
        <v>775</v>
      </c>
      <c r="P79" s="359" t="s">
        <v>2</v>
      </c>
      <c r="Q79" s="360" t="s">
        <v>3</v>
      </c>
      <c r="R79" s="359"/>
      <c r="S79" s="360" t="s">
        <v>775</v>
      </c>
      <c r="V79">
        <v>39</v>
      </c>
    </row>
    <row r="80" spans="1:22" x14ac:dyDescent="0.25">
      <c r="A80" s="350">
        <v>15</v>
      </c>
      <c r="B80" s="48" t="s">
        <v>50</v>
      </c>
      <c r="C80" s="352">
        <v>60013</v>
      </c>
      <c r="D80" s="256">
        <v>38</v>
      </c>
      <c r="E80" s="235">
        <f t="shared" ref="E80" si="47">D80*100/51</f>
        <v>74.509803921568633</v>
      </c>
      <c r="F80" s="354">
        <v>4</v>
      </c>
      <c r="G80" s="97">
        <v>5</v>
      </c>
      <c r="H80" s="579">
        <v>14</v>
      </c>
      <c r="I80" s="235">
        <f t="shared" ref="I80" si="48">H80*100/16</f>
        <v>87.5</v>
      </c>
      <c r="J80" s="365">
        <v>5</v>
      </c>
      <c r="K80" s="371">
        <v>5</v>
      </c>
      <c r="L80" s="256">
        <v>18</v>
      </c>
      <c r="M80" s="238">
        <f t="shared" ref="M80" si="49">L80*100/28</f>
        <v>64.285714285714292</v>
      </c>
      <c r="N80" s="296">
        <v>4</v>
      </c>
      <c r="O80" s="526">
        <v>5</v>
      </c>
      <c r="P80" s="256">
        <v>9</v>
      </c>
      <c r="Q80" s="382">
        <f t="shared" ref="Q80" si="50">P80*100/23</f>
        <v>39.130434782608695</v>
      </c>
      <c r="R80" s="325">
        <v>3</v>
      </c>
      <c r="S80" s="174">
        <v>5</v>
      </c>
      <c r="V80">
        <v>40</v>
      </c>
    </row>
    <row r="81" spans="1:22" ht="15.75" thickBot="1" x14ac:dyDescent="0.3">
      <c r="V81">
        <v>41</v>
      </c>
    </row>
    <row r="82" spans="1:22" ht="15" customHeight="1" thickBot="1" x14ac:dyDescent="0.3">
      <c r="A82" s="913">
        <v>17</v>
      </c>
      <c r="B82" s="913"/>
      <c r="C82" s="914"/>
      <c r="D82" s="916" t="s">
        <v>4</v>
      </c>
      <c r="E82" s="917"/>
      <c r="F82" s="917"/>
      <c r="G82" s="917"/>
      <c r="H82" s="916" t="s">
        <v>5</v>
      </c>
      <c r="I82" s="917"/>
      <c r="J82" s="917"/>
      <c r="K82" s="917"/>
      <c r="L82" s="916" t="s">
        <v>7</v>
      </c>
      <c r="M82" s="917"/>
      <c r="N82" s="917"/>
      <c r="O82" s="917"/>
      <c r="P82" s="916" t="s">
        <v>9</v>
      </c>
      <c r="Q82" s="917"/>
      <c r="R82" s="917"/>
      <c r="S82" s="937"/>
      <c r="V82">
        <v>42</v>
      </c>
    </row>
    <row r="83" spans="1:22" ht="15.75" thickBot="1" x14ac:dyDescent="0.3">
      <c r="A83" s="915"/>
      <c r="B83" s="915"/>
      <c r="C83" s="915"/>
      <c r="D83" s="359" t="s">
        <v>2</v>
      </c>
      <c r="E83" s="360" t="s">
        <v>3</v>
      </c>
      <c r="F83" s="359"/>
      <c r="G83" s="13" t="s">
        <v>775</v>
      </c>
      <c r="H83" s="359" t="s">
        <v>2</v>
      </c>
      <c r="I83" s="360" t="s">
        <v>3</v>
      </c>
      <c r="J83" s="359"/>
      <c r="K83" s="13" t="s">
        <v>775</v>
      </c>
      <c r="L83" s="12" t="s">
        <v>2</v>
      </c>
      <c r="M83" s="13" t="s">
        <v>3</v>
      </c>
      <c r="N83" s="12"/>
      <c r="O83" s="13" t="s">
        <v>775</v>
      </c>
      <c r="P83" s="359" t="s">
        <v>2</v>
      </c>
      <c r="Q83" s="360" t="s">
        <v>3</v>
      </c>
      <c r="R83" s="359"/>
      <c r="S83" s="360" t="s">
        <v>775</v>
      </c>
      <c r="V83">
        <v>43</v>
      </c>
    </row>
    <row r="84" spans="1:22" x14ac:dyDescent="0.25">
      <c r="A84" s="350">
        <v>16</v>
      </c>
      <c r="B84" s="48" t="s">
        <v>51</v>
      </c>
      <c r="C84" s="352">
        <v>60014</v>
      </c>
      <c r="D84" s="256">
        <v>37</v>
      </c>
      <c r="E84" s="235">
        <f t="shared" ref="E84" si="51">D84*100/51</f>
        <v>72.549019607843135</v>
      </c>
      <c r="F84" s="372">
        <v>4</v>
      </c>
      <c r="G84" s="101">
        <v>4</v>
      </c>
      <c r="H84" s="559">
        <v>5</v>
      </c>
      <c r="I84" s="235">
        <f t="shared" ref="I84" si="52">H84*100/16</f>
        <v>31.25</v>
      </c>
      <c r="J84" s="296">
        <v>2</v>
      </c>
      <c r="K84" s="148">
        <v>4</v>
      </c>
      <c r="L84" s="256">
        <v>17</v>
      </c>
      <c r="M84" s="238">
        <f t="shared" ref="M84" si="53">L84*100/28</f>
        <v>60.714285714285715</v>
      </c>
      <c r="N84" s="296">
        <v>3</v>
      </c>
      <c r="O84" s="526">
        <v>4</v>
      </c>
      <c r="P84" s="256">
        <v>12</v>
      </c>
      <c r="Q84" s="382">
        <f t="shared" ref="Q84" si="54">P84*100/23</f>
        <v>52.173913043478258</v>
      </c>
      <c r="R84" s="325">
        <v>3</v>
      </c>
      <c r="S84" s="174">
        <v>4</v>
      </c>
      <c r="V84">
        <v>44</v>
      </c>
    </row>
    <row r="85" spans="1:22" ht="15.75" thickBot="1" x14ac:dyDescent="0.3">
      <c r="V85">
        <v>45</v>
      </c>
    </row>
    <row r="86" spans="1:22" ht="15" customHeight="1" thickBot="1" x14ac:dyDescent="0.3">
      <c r="A86" s="913">
        <v>17</v>
      </c>
      <c r="B86" s="913"/>
      <c r="C86" s="914"/>
      <c r="D86" s="916" t="s">
        <v>4</v>
      </c>
      <c r="E86" s="917"/>
      <c r="F86" s="917"/>
      <c r="G86" s="917"/>
      <c r="H86" s="916" t="s">
        <v>5</v>
      </c>
      <c r="I86" s="917"/>
      <c r="J86" s="917"/>
      <c r="K86" s="917"/>
      <c r="L86" s="916" t="s">
        <v>7</v>
      </c>
      <c r="M86" s="917"/>
      <c r="N86" s="917"/>
      <c r="O86" s="917"/>
      <c r="P86" s="916" t="s">
        <v>9</v>
      </c>
      <c r="Q86" s="917"/>
      <c r="R86" s="917"/>
      <c r="S86" s="937"/>
      <c r="V86">
        <v>46</v>
      </c>
    </row>
    <row r="87" spans="1:22" ht="15.75" thickBot="1" x14ac:dyDescent="0.3">
      <c r="A87" s="915"/>
      <c r="B87" s="915"/>
      <c r="C87" s="915"/>
      <c r="D87" s="359" t="s">
        <v>2</v>
      </c>
      <c r="E87" s="360" t="s">
        <v>3</v>
      </c>
      <c r="F87" s="359"/>
      <c r="G87" s="13" t="s">
        <v>775</v>
      </c>
      <c r="H87" s="359" t="s">
        <v>2</v>
      </c>
      <c r="I87" s="360" t="s">
        <v>3</v>
      </c>
      <c r="J87" s="359"/>
      <c r="K87" s="13" t="s">
        <v>775</v>
      </c>
      <c r="L87" s="12" t="s">
        <v>2</v>
      </c>
      <c r="M87" s="13" t="s">
        <v>3</v>
      </c>
      <c r="N87" s="12"/>
      <c r="O87" s="13" t="s">
        <v>775</v>
      </c>
      <c r="P87" s="359" t="s">
        <v>2</v>
      </c>
      <c r="Q87" s="360" t="s">
        <v>3</v>
      </c>
      <c r="R87" s="359"/>
      <c r="S87" s="360" t="s">
        <v>775</v>
      </c>
      <c r="V87">
        <v>47</v>
      </c>
    </row>
    <row r="88" spans="1:22" ht="15.75" thickBot="1" x14ac:dyDescent="0.3">
      <c r="A88" s="350">
        <v>17</v>
      </c>
      <c r="B88" s="64" t="s">
        <v>67</v>
      </c>
      <c r="C88" s="352">
        <v>60015</v>
      </c>
      <c r="D88" s="282">
        <v>29</v>
      </c>
      <c r="E88" s="235">
        <f t="shared" ref="E88" si="55">D88*100/51</f>
        <v>56.862745098039213</v>
      </c>
      <c r="F88" s="373">
        <v>3</v>
      </c>
      <c r="G88" s="97">
        <v>4</v>
      </c>
      <c r="H88" s="580">
        <v>9</v>
      </c>
      <c r="I88" s="235">
        <f t="shared" ref="I88" si="56">H88*100/16</f>
        <v>56.25</v>
      </c>
      <c r="J88" s="411">
        <v>3</v>
      </c>
      <c r="K88" s="149">
        <v>4</v>
      </c>
      <c r="L88" s="525"/>
      <c r="M88" s="345"/>
      <c r="N88" s="411"/>
      <c r="O88" s="527">
        <v>4</v>
      </c>
      <c r="P88" s="282">
        <v>16</v>
      </c>
      <c r="Q88" s="582">
        <f t="shared" ref="Q88" si="57">P88*100/23</f>
        <v>69.565217391304344</v>
      </c>
      <c r="R88" s="410">
        <v>4</v>
      </c>
      <c r="S88" s="362">
        <v>5</v>
      </c>
      <c r="V88">
        <v>48</v>
      </c>
    </row>
    <row r="89" spans="1:22" x14ac:dyDescent="0.25">
      <c r="V89">
        <v>49</v>
      </c>
    </row>
    <row r="90" spans="1:22" x14ac:dyDescent="0.25">
      <c r="V90">
        <v>50</v>
      </c>
    </row>
    <row r="91" spans="1:22" x14ac:dyDescent="0.25">
      <c r="V91">
        <v>51</v>
      </c>
    </row>
  </sheetData>
  <sortState ref="C4:C20">
    <sortCondition ref="C4:C20"/>
  </sortState>
  <mergeCells count="88">
    <mergeCell ref="P2:S2"/>
    <mergeCell ref="V2:AF2"/>
    <mergeCell ref="A21:C21"/>
    <mergeCell ref="A1:S1"/>
    <mergeCell ref="A2:C3"/>
    <mergeCell ref="D2:G2"/>
    <mergeCell ref="H2:K2"/>
    <mergeCell ref="L2:O2"/>
    <mergeCell ref="A26:C27"/>
    <mergeCell ref="D26:G26"/>
    <mergeCell ref="H26:K26"/>
    <mergeCell ref="L26:O26"/>
    <mergeCell ref="P26:S26"/>
    <mergeCell ref="A30:C31"/>
    <mergeCell ref="D30:G30"/>
    <mergeCell ref="H30:K30"/>
    <mergeCell ref="L30:O30"/>
    <mergeCell ref="P30:S30"/>
    <mergeCell ref="A34:C35"/>
    <mergeCell ref="D34:G34"/>
    <mergeCell ref="H34:K34"/>
    <mergeCell ref="L34:O34"/>
    <mergeCell ref="P34:S34"/>
    <mergeCell ref="A38:C39"/>
    <mergeCell ref="D38:G38"/>
    <mergeCell ref="H38:K38"/>
    <mergeCell ref="L38:O38"/>
    <mergeCell ref="P38:S38"/>
    <mergeCell ref="A42:C43"/>
    <mergeCell ref="D42:G42"/>
    <mergeCell ref="H42:K42"/>
    <mergeCell ref="L42:O42"/>
    <mergeCell ref="P42:S42"/>
    <mergeCell ref="A46:C47"/>
    <mergeCell ref="D46:G46"/>
    <mergeCell ref="H46:K46"/>
    <mergeCell ref="L46:O46"/>
    <mergeCell ref="P46:S46"/>
    <mergeCell ref="A50:C51"/>
    <mergeCell ref="D50:G50"/>
    <mergeCell ref="H50:K50"/>
    <mergeCell ref="L50:O50"/>
    <mergeCell ref="P50:S50"/>
    <mergeCell ref="A54:C55"/>
    <mergeCell ref="D54:G54"/>
    <mergeCell ref="H54:K54"/>
    <mergeCell ref="L54:O54"/>
    <mergeCell ref="P54:S54"/>
    <mergeCell ref="A58:C59"/>
    <mergeCell ref="D58:G58"/>
    <mergeCell ref="H58:K58"/>
    <mergeCell ref="L58:O58"/>
    <mergeCell ref="P58:S58"/>
    <mergeCell ref="A62:C63"/>
    <mergeCell ref="D62:G62"/>
    <mergeCell ref="H62:K62"/>
    <mergeCell ref="L62:O62"/>
    <mergeCell ref="P62:S62"/>
    <mergeCell ref="A66:C67"/>
    <mergeCell ref="D66:G66"/>
    <mergeCell ref="H66:K66"/>
    <mergeCell ref="L66:O66"/>
    <mergeCell ref="P66:S66"/>
    <mergeCell ref="A70:C71"/>
    <mergeCell ref="D70:G70"/>
    <mergeCell ref="H70:K70"/>
    <mergeCell ref="L70:O70"/>
    <mergeCell ref="P70:S70"/>
    <mergeCell ref="A74:C75"/>
    <mergeCell ref="D74:G74"/>
    <mergeCell ref="H74:K74"/>
    <mergeCell ref="L74:O74"/>
    <mergeCell ref="P74:S74"/>
    <mergeCell ref="A78:C79"/>
    <mergeCell ref="D78:G78"/>
    <mergeCell ref="H78:K78"/>
    <mergeCell ref="L78:O78"/>
    <mergeCell ref="P78:S78"/>
    <mergeCell ref="A82:C83"/>
    <mergeCell ref="D82:G82"/>
    <mergeCell ref="H82:K82"/>
    <mergeCell ref="L82:O82"/>
    <mergeCell ref="P82:S82"/>
    <mergeCell ref="A86:C87"/>
    <mergeCell ref="D86:G86"/>
    <mergeCell ref="H86:K86"/>
    <mergeCell ref="L86:O86"/>
    <mergeCell ref="P86:S86"/>
  </mergeCells>
  <pageMargins left="0.25" right="0.25" top="0.75" bottom="0.75" header="0.3" footer="0.3"/>
  <pageSetup paperSize="9" scale="34" orientation="landscape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2">
    <pageSetUpPr fitToPage="1"/>
  </sheetPr>
  <dimension ref="A1:HS69"/>
  <sheetViews>
    <sheetView topLeftCell="A3" zoomScale="90" zoomScaleNormal="90" workbookViewId="0">
      <selection activeCell="EB36" sqref="EB36"/>
    </sheetView>
  </sheetViews>
  <sheetFormatPr defaultRowHeight="15" x14ac:dyDescent="0.25"/>
  <cols>
    <col min="1" max="1" width="3.85546875" customWidth="1"/>
    <col min="2" max="2" width="7.140625" bestFit="1" customWidth="1"/>
    <col min="3" max="8" width="3.7109375" bestFit="1" customWidth="1"/>
    <col min="9" max="9" width="3.7109375" customWidth="1"/>
    <col min="10" max="18" width="3.7109375" bestFit="1" customWidth="1"/>
    <col min="19" max="19" width="4.85546875" bestFit="1" customWidth="1"/>
    <col min="20" max="20" width="3.28515625" bestFit="1" customWidth="1"/>
    <col min="21" max="21" width="3.7109375" bestFit="1" customWidth="1"/>
    <col min="22" max="22" width="3.28515625" bestFit="1" customWidth="1"/>
    <col min="23" max="23" width="8" bestFit="1" customWidth="1"/>
    <col min="24" max="24" width="21.140625" bestFit="1" customWidth="1"/>
    <col min="27" max="27" width="3.28515625" bestFit="1" customWidth="1"/>
    <col min="28" max="28" width="6" bestFit="1" customWidth="1"/>
    <col min="29" max="29" width="7.140625" bestFit="1" customWidth="1"/>
    <col min="30" max="35" width="3.28515625" bestFit="1" customWidth="1"/>
    <col min="36" max="39" width="3.28515625" customWidth="1"/>
    <col min="40" max="44" width="3.28515625" bestFit="1" customWidth="1"/>
    <col min="45" max="45" width="4.42578125" bestFit="1" customWidth="1"/>
    <col min="46" max="46" width="3.28515625" bestFit="1" customWidth="1"/>
    <col min="47" max="47" width="3.42578125" bestFit="1" customWidth="1"/>
    <col min="48" max="48" width="5.7109375" bestFit="1" customWidth="1"/>
    <col min="49" max="49" width="21.140625" bestFit="1" customWidth="1"/>
    <col min="51" max="51" width="3.28515625" bestFit="1" customWidth="1"/>
    <col min="52" max="52" width="6.28515625" customWidth="1"/>
    <col min="53" max="53" width="4.7109375" customWidth="1"/>
    <col min="54" max="76" width="3.28515625" bestFit="1" customWidth="1"/>
    <col min="77" max="77" width="5.5703125" bestFit="1" customWidth="1"/>
    <col min="78" max="78" width="3.28515625" bestFit="1" customWidth="1"/>
    <col min="79" max="80" width="5.7109375" bestFit="1" customWidth="1"/>
    <col min="81" max="81" width="3.28515625" bestFit="1" customWidth="1"/>
    <col min="82" max="82" width="8.140625" bestFit="1" customWidth="1"/>
    <col min="83" max="83" width="22.5703125" bestFit="1" customWidth="1"/>
    <col min="85" max="85" width="3.28515625" customWidth="1"/>
    <col min="86" max="86" width="6.5703125" customWidth="1"/>
    <col min="87" max="98" width="3.28515625" customWidth="1"/>
    <col min="99" max="99" width="4.5703125" bestFit="1" customWidth="1"/>
    <col min="100" max="100" width="6.140625" customWidth="1"/>
    <col min="101" max="101" width="4.140625" customWidth="1"/>
    <col min="102" max="102" width="3.7109375" customWidth="1"/>
    <col min="103" max="103" width="3.28515625" customWidth="1"/>
    <col min="104" max="104" width="5.7109375" customWidth="1"/>
    <col min="105" max="105" width="22.5703125" bestFit="1" customWidth="1"/>
    <col min="107" max="107" width="3.28515625" customWidth="1"/>
    <col min="108" max="108" width="6" customWidth="1"/>
    <col min="109" max="125" width="3.7109375" bestFit="1" customWidth="1"/>
    <col min="126" max="126" width="4.85546875" bestFit="1" customWidth="1"/>
    <col min="127" max="127" width="2.7109375" customWidth="1"/>
    <col min="128" max="128" width="3.7109375" bestFit="1" customWidth="1"/>
    <col min="129" max="129" width="3.85546875" customWidth="1"/>
    <col min="130" max="130" width="3.28515625" customWidth="1"/>
    <col min="131" max="131" width="5.7109375" customWidth="1"/>
    <col min="132" max="132" width="21.140625" bestFit="1" customWidth="1"/>
    <col min="133" max="133" width="4.140625" customWidth="1"/>
    <col min="135" max="135" width="3.28515625" customWidth="1"/>
    <col min="136" max="136" width="6" customWidth="1"/>
    <col min="137" max="144" width="3.28515625" customWidth="1"/>
    <col min="145" max="146" width="3.7109375" bestFit="1" customWidth="1"/>
    <col min="147" max="147" width="3.5703125" bestFit="1" customWidth="1"/>
    <col min="148" max="161" width="3.28515625" customWidth="1"/>
    <col min="162" max="162" width="4.42578125" bestFit="1" customWidth="1"/>
    <col min="163" max="163" width="4.28515625" customWidth="1"/>
    <col min="164" max="164" width="3.28515625" bestFit="1" customWidth="1"/>
    <col min="165" max="165" width="3.85546875" customWidth="1"/>
    <col min="166" max="166" width="3.28515625" customWidth="1"/>
    <col min="167" max="167" width="5.7109375" customWidth="1"/>
    <col min="168" max="168" width="21.140625" bestFit="1" customWidth="1"/>
    <col min="170" max="170" width="3.28515625" customWidth="1"/>
    <col min="171" max="171" width="8.7109375" customWidth="1"/>
    <col min="172" max="172" width="3.42578125" customWidth="1"/>
    <col min="173" max="173" width="3.5703125" customWidth="1"/>
    <col min="174" max="177" width="3.42578125" bestFit="1" customWidth="1"/>
    <col min="178" max="178" width="3.28515625" customWidth="1"/>
    <col min="179" max="179" width="3.42578125" bestFit="1" customWidth="1"/>
    <col min="180" max="180" width="3.42578125" customWidth="1"/>
    <col min="181" max="181" width="4.42578125" bestFit="1" customWidth="1"/>
    <col min="182" max="182" width="3.28515625" customWidth="1"/>
    <col min="183" max="183" width="8" customWidth="1"/>
    <col min="184" max="185" width="3.28515625" customWidth="1"/>
    <col min="186" max="186" width="8" customWidth="1"/>
    <col min="187" max="187" width="21.140625" bestFit="1" customWidth="1"/>
    <col min="189" max="189" width="3.28515625" bestFit="1" customWidth="1"/>
    <col min="190" max="190" width="8.7109375" bestFit="1" customWidth="1"/>
    <col min="191" max="192" width="4.28515625" customWidth="1"/>
    <col min="193" max="193" width="4" customWidth="1"/>
    <col min="194" max="194" width="3.7109375" customWidth="1"/>
    <col min="195" max="195" width="4.28515625" customWidth="1"/>
    <col min="196" max="196" width="3.7109375" customWidth="1"/>
    <col min="197" max="197" width="4.28515625" customWidth="1"/>
    <col min="198" max="198" width="3.7109375" customWidth="1"/>
    <col min="199" max="200" width="3.85546875" customWidth="1"/>
    <col min="201" max="201" width="4.28515625" customWidth="1"/>
    <col min="202" max="202" width="3.7109375" customWidth="1"/>
    <col min="203" max="203" width="3.28515625" bestFit="1" customWidth="1"/>
    <col min="204" max="204" width="3.7109375" customWidth="1"/>
    <col min="205" max="206" width="3.28515625" bestFit="1" customWidth="1"/>
    <col min="207" max="207" width="8" bestFit="1" customWidth="1"/>
    <col min="208" max="208" width="21.140625" bestFit="1" customWidth="1"/>
    <col min="210" max="210" width="3.28515625" customWidth="1"/>
    <col min="211" max="211" width="8.7109375" customWidth="1"/>
    <col min="212" max="212" width="3.42578125" bestFit="1" customWidth="1"/>
    <col min="213" max="213" width="3.7109375" customWidth="1"/>
    <col min="214" max="214" width="3.5703125" customWidth="1"/>
    <col min="215" max="215" width="3.7109375" customWidth="1"/>
    <col min="216" max="216" width="3.28515625" customWidth="1"/>
    <col min="217" max="217" width="3.42578125" bestFit="1" customWidth="1"/>
    <col min="218" max="218" width="3.7109375" customWidth="1"/>
    <col min="219" max="219" width="3.28515625" customWidth="1"/>
    <col min="220" max="220" width="3.42578125" bestFit="1" customWidth="1"/>
    <col min="221" max="221" width="3.42578125" customWidth="1"/>
    <col min="222" max="222" width="3.28515625" customWidth="1"/>
    <col min="223" max="223" width="8" customWidth="1"/>
    <col min="224" max="225" width="3.28515625" customWidth="1"/>
    <col min="226" max="226" width="8" customWidth="1"/>
    <col min="227" max="227" width="21.140625" bestFit="1" customWidth="1"/>
  </cols>
  <sheetData>
    <row r="1" spans="1:227" ht="45" customHeight="1" thickBot="1" x14ac:dyDescent="0.3">
      <c r="A1" s="945" t="s">
        <v>815</v>
      </c>
      <c r="B1" s="945"/>
      <c r="C1" s="945"/>
      <c r="D1" s="945"/>
      <c r="E1" s="945"/>
      <c r="F1" s="945"/>
      <c r="G1" s="945"/>
      <c r="H1" s="945"/>
      <c r="I1" s="945"/>
      <c r="J1" s="945"/>
      <c r="K1" s="945"/>
      <c r="L1" s="945"/>
      <c r="M1" s="945"/>
      <c r="N1" s="945"/>
      <c r="O1" s="945"/>
      <c r="P1" s="945"/>
      <c r="Q1" s="945"/>
      <c r="R1" s="945"/>
      <c r="S1" s="945"/>
      <c r="T1" s="945"/>
      <c r="U1" s="945"/>
      <c r="V1" s="945"/>
      <c r="W1" s="945"/>
      <c r="X1" s="108"/>
      <c r="Y1" s="108"/>
      <c r="Z1" s="108"/>
      <c r="AA1" s="946" t="s">
        <v>814</v>
      </c>
      <c r="AB1" s="947"/>
      <c r="AC1" s="947"/>
      <c r="AD1" s="947"/>
      <c r="AE1" s="947"/>
      <c r="AF1" s="947"/>
      <c r="AG1" s="947"/>
      <c r="AH1" s="947"/>
      <c r="AI1" s="947"/>
      <c r="AJ1" s="947"/>
      <c r="AK1" s="947"/>
      <c r="AL1" s="947"/>
      <c r="AM1" s="947"/>
      <c r="AN1" s="947"/>
      <c r="AO1" s="947"/>
      <c r="AP1" s="947"/>
      <c r="AQ1" s="947"/>
      <c r="AR1" s="947"/>
      <c r="AS1" s="947"/>
      <c r="AT1" s="947"/>
      <c r="AU1" s="947"/>
      <c r="AV1" s="947"/>
      <c r="AW1" s="948"/>
      <c r="AY1" s="950" t="s">
        <v>813</v>
      </c>
      <c r="AZ1" s="951"/>
      <c r="BA1" s="951"/>
      <c r="BB1" s="951"/>
      <c r="BC1" s="951"/>
      <c r="BD1" s="951"/>
      <c r="BE1" s="951"/>
      <c r="BF1" s="951"/>
      <c r="BG1" s="951"/>
      <c r="BH1" s="951"/>
      <c r="BI1" s="951"/>
      <c r="BJ1" s="951"/>
      <c r="BK1" s="951"/>
      <c r="BL1" s="951"/>
      <c r="BM1" s="951"/>
      <c r="BN1" s="951"/>
      <c r="BO1" s="951"/>
      <c r="BP1" s="951"/>
      <c r="BQ1" s="951"/>
      <c r="BR1" s="951"/>
      <c r="BS1" s="951"/>
      <c r="BT1" s="951"/>
      <c r="BU1" s="951"/>
      <c r="BV1" s="951"/>
      <c r="BW1" s="951"/>
      <c r="BX1" s="951"/>
      <c r="BY1" s="951"/>
      <c r="BZ1" s="951"/>
      <c r="CA1" s="951"/>
      <c r="CB1" s="951"/>
      <c r="CC1" s="951"/>
      <c r="CD1" s="951"/>
      <c r="CE1" s="951"/>
      <c r="CG1" s="942" t="s">
        <v>812</v>
      </c>
      <c r="CH1" s="943"/>
      <c r="CI1" s="943"/>
      <c r="CJ1" s="943"/>
      <c r="CK1" s="943"/>
      <c r="CL1" s="943"/>
      <c r="CM1" s="943"/>
      <c r="CN1" s="943"/>
      <c r="CO1" s="943"/>
      <c r="CP1" s="943"/>
      <c r="CQ1" s="943"/>
      <c r="CR1" s="943"/>
      <c r="CS1" s="943"/>
      <c r="CT1" s="943"/>
      <c r="CU1" s="943"/>
      <c r="CV1" s="943"/>
      <c r="CW1" s="943"/>
      <c r="CX1" s="943"/>
      <c r="CY1" s="943"/>
      <c r="CZ1" s="943"/>
      <c r="DA1" s="944"/>
      <c r="DC1" s="952" t="s">
        <v>811</v>
      </c>
      <c r="DD1" s="952"/>
      <c r="DE1" s="952"/>
      <c r="DF1" s="952"/>
      <c r="DG1" s="952"/>
      <c r="DH1" s="952"/>
      <c r="DI1" s="952"/>
      <c r="DJ1" s="952"/>
      <c r="DK1" s="952"/>
      <c r="DL1" s="952"/>
      <c r="DM1" s="952"/>
      <c r="DN1" s="952"/>
      <c r="DO1" s="952"/>
      <c r="DP1" s="952"/>
      <c r="DQ1" s="952"/>
      <c r="DR1" s="952"/>
      <c r="DS1" s="952"/>
      <c r="DT1" s="952"/>
      <c r="DU1" s="952"/>
      <c r="DV1" s="952"/>
      <c r="DW1" s="952"/>
      <c r="DX1" s="952"/>
      <c r="DY1" s="952"/>
      <c r="DZ1" s="952"/>
      <c r="EA1" s="952"/>
      <c r="EB1" s="952"/>
      <c r="EE1" s="890" t="s">
        <v>810</v>
      </c>
      <c r="EF1" s="891"/>
      <c r="EG1" s="891"/>
      <c r="EH1" s="891"/>
      <c r="EI1" s="891"/>
      <c r="EJ1" s="891"/>
      <c r="EK1" s="891"/>
      <c r="EL1" s="891"/>
      <c r="EM1" s="891"/>
      <c r="EN1" s="891"/>
      <c r="EO1" s="891"/>
      <c r="EP1" s="891"/>
      <c r="EQ1" s="891"/>
      <c r="ER1" s="891"/>
      <c r="ES1" s="891"/>
      <c r="ET1" s="891"/>
      <c r="EU1" s="891"/>
      <c r="EV1" s="891"/>
      <c r="EW1" s="891"/>
      <c r="EX1" s="891"/>
      <c r="EY1" s="891"/>
      <c r="EZ1" s="891"/>
      <c r="FA1" s="891"/>
      <c r="FB1" s="891"/>
      <c r="FC1" s="891"/>
      <c r="FD1" s="891"/>
      <c r="FE1" s="891"/>
      <c r="FF1" s="949"/>
      <c r="FG1" s="891"/>
      <c r="FH1" s="891"/>
      <c r="FI1" s="891"/>
      <c r="FJ1" s="891"/>
      <c r="FK1" s="891"/>
      <c r="FL1" s="892"/>
      <c r="FN1" s="942" t="s">
        <v>808</v>
      </c>
      <c r="FO1" s="943"/>
      <c r="FP1" s="943"/>
      <c r="FQ1" s="943"/>
      <c r="FR1" s="943"/>
      <c r="FS1" s="943"/>
      <c r="FT1" s="943"/>
      <c r="FU1" s="943"/>
      <c r="FV1" s="943"/>
      <c r="FW1" s="943"/>
      <c r="FX1" s="943"/>
      <c r="FY1" s="943"/>
      <c r="FZ1" s="943"/>
      <c r="GA1" s="943"/>
      <c r="GB1" s="943"/>
      <c r="GC1" s="943"/>
      <c r="GD1" s="943"/>
      <c r="GE1" s="944"/>
      <c r="GG1" s="942" t="s">
        <v>809</v>
      </c>
      <c r="GH1" s="943"/>
      <c r="GI1" s="943"/>
      <c r="GJ1" s="943"/>
      <c r="GK1" s="943"/>
      <c r="GL1" s="943"/>
      <c r="GM1" s="943"/>
      <c r="GN1" s="943"/>
      <c r="GO1" s="943"/>
      <c r="GP1" s="943"/>
      <c r="GQ1" s="943"/>
      <c r="GR1" s="943"/>
      <c r="GS1" s="943"/>
      <c r="GT1" s="943"/>
      <c r="GU1" s="943"/>
      <c r="GV1" s="943"/>
      <c r="GW1" s="943"/>
      <c r="GX1" s="943"/>
      <c r="GY1" s="943"/>
      <c r="GZ1" s="944"/>
      <c r="HB1" s="942" t="s">
        <v>816</v>
      </c>
      <c r="HC1" s="943"/>
      <c r="HD1" s="943"/>
      <c r="HE1" s="943"/>
      <c r="HF1" s="943"/>
      <c r="HG1" s="943"/>
      <c r="HH1" s="943"/>
      <c r="HI1" s="943"/>
      <c r="HJ1" s="943"/>
      <c r="HK1" s="943"/>
      <c r="HL1" s="943"/>
      <c r="HM1" s="943"/>
      <c r="HN1" s="943"/>
      <c r="HO1" s="943"/>
      <c r="HP1" s="943"/>
      <c r="HQ1" s="943"/>
      <c r="HR1" s="943"/>
      <c r="HS1" s="944"/>
    </row>
    <row r="2" spans="1:227" ht="15.75" thickBot="1" x14ac:dyDescent="0.3">
      <c r="A2" s="86" t="s">
        <v>149</v>
      </c>
      <c r="B2" s="87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  <c r="Z2" s="88"/>
      <c r="AA2" s="704"/>
      <c r="AB2" s="112"/>
      <c r="AC2" s="112"/>
      <c r="AD2" s="112"/>
      <c r="AE2" s="112"/>
      <c r="AF2" s="112"/>
      <c r="AG2" s="112"/>
      <c r="AH2" s="112"/>
      <c r="AI2" s="112"/>
      <c r="AJ2" s="112"/>
      <c r="AK2" s="112"/>
      <c r="AL2" s="112"/>
      <c r="AM2" s="112"/>
      <c r="AN2" s="112"/>
      <c r="AO2" s="112"/>
      <c r="AP2" s="112"/>
      <c r="AQ2" s="112"/>
      <c r="AR2" s="110"/>
      <c r="AS2" s="40"/>
      <c r="AT2" s="39"/>
      <c r="AU2" s="39"/>
      <c r="AV2" s="39"/>
      <c r="AW2" s="154"/>
      <c r="DC2" s="39"/>
      <c r="DD2" s="39"/>
      <c r="DE2" s="40"/>
      <c r="DF2" s="40"/>
      <c r="DG2" s="40"/>
      <c r="DH2" s="40"/>
      <c r="DI2" s="40"/>
      <c r="DJ2" s="40"/>
      <c r="DK2" s="40"/>
      <c r="DL2" s="40"/>
      <c r="DM2" s="40"/>
      <c r="DN2" s="40"/>
      <c r="DO2" s="40"/>
      <c r="DP2" s="40"/>
      <c r="DQ2" s="40"/>
      <c r="DR2" s="40"/>
      <c r="DS2" s="40"/>
      <c r="DT2" s="40"/>
      <c r="DU2" s="40"/>
      <c r="DV2" s="39"/>
      <c r="DW2" s="39"/>
      <c r="DX2" s="39"/>
      <c r="DY2" s="39"/>
      <c r="DZ2" s="39"/>
      <c r="EA2" s="39"/>
      <c r="EB2" s="39"/>
      <c r="EE2" s="5"/>
      <c r="EF2" s="39"/>
      <c r="EG2" s="39"/>
      <c r="EH2" s="39"/>
      <c r="EI2" s="39"/>
      <c r="EJ2" s="39"/>
      <c r="EK2" s="39"/>
      <c r="EL2" s="39"/>
      <c r="EM2" s="39"/>
      <c r="EN2" s="39"/>
      <c r="EO2" s="39"/>
      <c r="EP2" s="39"/>
      <c r="EQ2" s="39"/>
      <c r="ER2" s="39"/>
      <c r="ES2" s="39"/>
      <c r="ET2" s="39"/>
      <c r="EU2" s="39"/>
      <c r="EV2" s="39"/>
      <c r="EW2" s="39"/>
      <c r="EX2" s="39"/>
      <c r="EY2" s="39"/>
      <c r="EZ2" s="39"/>
      <c r="FA2" s="39"/>
      <c r="FB2" s="39"/>
      <c r="FC2" s="39"/>
      <c r="FD2" s="39"/>
      <c r="FE2" s="2"/>
      <c r="FF2" s="47"/>
      <c r="FG2" s="41"/>
      <c r="FH2" s="39"/>
      <c r="FI2" s="39"/>
      <c r="FJ2" s="39"/>
      <c r="FK2" s="39"/>
      <c r="FL2" s="14"/>
    </row>
    <row r="3" spans="1:227" ht="130.15" customHeight="1" thickBot="1" x14ac:dyDescent="0.3">
      <c r="A3" s="123" t="s">
        <v>150</v>
      </c>
      <c r="B3" s="123" t="s">
        <v>151</v>
      </c>
      <c r="C3" s="123" t="s">
        <v>794</v>
      </c>
      <c r="D3" s="123" t="s">
        <v>795</v>
      </c>
      <c r="E3" s="123" t="s">
        <v>194</v>
      </c>
      <c r="F3" s="123" t="s">
        <v>134</v>
      </c>
      <c r="G3" s="123" t="s">
        <v>184</v>
      </c>
      <c r="H3" s="123" t="s">
        <v>162</v>
      </c>
      <c r="I3" s="123" t="s">
        <v>89</v>
      </c>
      <c r="J3" s="123" t="s">
        <v>135</v>
      </c>
      <c r="K3" s="123" t="s">
        <v>167</v>
      </c>
      <c r="L3" s="123" t="s">
        <v>136</v>
      </c>
      <c r="M3" s="123" t="s">
        <v>195</v>
      </c>
      <c r="N3" s="123" t="s">
        <v>137</v>
      </c>
      <c r="O3" s="123" t="s">
        <v>138</v>
      </c>
      <c r="P3" s="123" t="s">
        <v>796</v>
      </c>
      <c r="Q3" s="123" t="s">
        <v>797</v>
      </c>
      <c r="R3" s="123" t="s">
        <v>798</v>
      </c>
      <c r="S3" s="123" t="s">
        <v>172</v>
      </c>
      <c r="T3" s="123" t="s">
        <v>173</v>
      </c>
      <c r="U3" s="123" t="s">
        <v>193</v>
      </c>
      <c r="V3" s="40"/>
      <c r="W3" s="123" t="s">
        <v>817</v>
      </c>
      <c r="X3" s="90"/>
      <c r="Y3" s="90"/>
      <c r="Z3" s="90"/>
      <c r="AA3" s="693" t="s">
        <v>150</v>
      </c>
      <c r="AB3" s="615" t="s">
        <v>151</v>
      </c>
      <c r="AC3" s="615" t="s">
        <v>272</v>
      </c>
      <c r="AD3" s="615" t="s">
        <v>194</v>
      </c>
      <c r="AE3" s="615" t="s">
        <v>134</v>
      </c>
      <c r="AF3" s="615" t="s">
        <v>184</v>
      </c>
      <c r="AG3" s="615" t="s">
        <v>162</v>
      </c>
      <c r="AH3" s="615" t="s">
        <v>89</v>
      </c>
      <c r="AI3" s="615" t="s">
        <v>135</v>
      </c>
      <c r="AJ3" s="615" t="s">
        <v>167</v>
      </c>
      <c r="AK3" s="615" t="s">
        <v>136</v>
      </c>
      <c r="AL3" s="615" t="s">
        <v>195</v>
      </c>
      <c r="AM3" s="615" t="s">
        <v>137</v>
      </c>
      <c r="AN3" s="615" t="s">
        <v>138</v>
      </c>
      <c r="AO3" s="615" t="s">
        <v>273</v>
      </c>
      <c r="AP3" s="615" t="s">
        <v>331</v>
      </c>
      <c r="AQ3" s="615" t="s">
        <v>442</v>
      </c>
      <c r="AR3" s="705" t="s">
        <v>443</v>
      </c>
      <c r="AS3" s="713" t="s">
        <v>172</v>
      </c>
      <c r="AT3" s="710" t="s">
        <v>173</v>
      </c>
      <c r="AU3" s="615" t="s">
        <v>193</v>
      </c>
      <c r="AV3" s="705" t="s">
        <v>817</v>
      </c>
      <c r="AW3" s="47"/>
      <c r="AY3" s="574" t="s">
        <v>150</v>
      </c>
      <c r="AZ3" s="757" t="s">
        <v>151</v>
      </c>
      <c r="BA3" s="574" t="s">
        <v>152</v>
      </c>
      <c r="BB3" s="575" t="s">
        <v>153</v>
      </c>
      <c r="BC3" s="575" t="s">
        <v>154</v>
      </c>
      <c r="BD3" s="575" t="s">
        <v>439</v>
      </c>
      <c r="BE3" s="575" t="s">
        <v>155</v>
      </c>
      <c r="BF3" s="575" t="s">
        <v>156</v>
      </c>
      <c r="BG3" s="575" t="s">
        <v>440</v>
      </c>
      <c r="BH3" s="575" t="s">
        <v>157</v>
      </c>
      <c r="BI3" s="575" t="s">
        <v>158</v>
      </c>
      <c r="BJ3" s="575" t="s">
        <v>182</v>
      </c>
      <c r="BK3" s="575" t="s">
        <v>183</v>
      </c>
      <c r="BL3" s="575" t="s">
        <v>159</v>
      </c>
      <c r="BM3" s="575" t="s">
        <v>160</v>
      </c>
      <c r="BN3" s="575" t="s">
        <v>161</v>
      </c>
      <c r="BO3" s="575" t="s">
        <v>185</v>
      </c>
      <c r="BP3" s="575" t="s">
        <v>186</v>
      </c>
      <c r="BQ3" s="575" t="s">
        <v>163</v>
      </c>
      <c r="BR3" s="575" t="s">
        <v>164</v>
      </c>
      <c r="BS3" s="575" t="s">
        <v>278</v>
      </c>
      <c r="BT3" s="575" t="s">
        <v>165</v>
      </c>
      <c r="BU3" s="575" t="s">
        <v>166</v>
      </c>
      <c r="BV3" s="575" t="s">
        <v>188</v>
      </c>
      <c r="BW3" s="575" t="s">
        <v>189</v>
      </c>
      <c r="BX3" s="576" t="s">
        <v>190</v>
      </c>
      <c r="BY3" s="758" t="s">
        <v>172</v>
      </c>
      <c r="BZ3" s="575" t="s">
        <v>173</v>
      </c>
      <c r="CA3" s="575" t="s">
        <v>436</v>
      </c>
      <c r="CB3" s="575" t="s">
        <v>174</v>
      </c>
      <c r="CC3" s="575" t="s">
        <v>175</v>
      </c>
      <c r="CD3" s="575" t="s">
        <v>817</v>
      </c>
      <c r="CE3" s="63"/>
      <c r="CG3" s="569" t="s">
        <v>150</v>
      </c>
      <c r="CH3" s="749" t="s">
        <v>151</v>
      </c>
      <c r="CI3" s="569" t="s">
        <v>272</v>
      </c>
      <c r="CJ3" s="570" t="s">
        <v>194</v>
      </c>
      <c r="CK3" s="570" t="s">
        <v>134</v>
      </c>
      <c r="CL3" s="570" t="s">
        <v>184</v>
      </c>
      <c r="CM3" s="570" t="s">
        <v>162</v>
      </c>
      <c r="CN3" s="570" t="s">
        <v>89</v>
      </c>
      <c r="CO3" s="570" t="s">
        <v>135</v>
      </c>
      <c r="CP3" s="570" t="s">
        <v>167</v>
      </c>
      <c r="CQ3" s="570" t="s">
        <v>136</v>
      </c>
      <c r="CR3" s="570" t="s">
        <v>195</v>
      </c>
      <c r="CS3" s="570" t="s">
        <v>137</v>
      </c>
      <c r="CT3" s="571" t="s">
        <v>138</v>
      </c>
      <c r="CU3" s="750" t="s">
        <v>172</v>
      </c>
      <c r="CV3" s="569" t="s">
        <v>173</v>
      </c>
      <c r="CW3" s="570" t="s">
        <v>436</v>
      </c>
      <c r="CX3" s="570" t="s">
        <v>174</v>
      </c>
      <c r="CY3" s="570" t="s">
        <v>175</v>
      </c>
      <c r="CZ3" s="570" t="s">
        <v>817</v>
      </c>
      <c r="DA3" s="591"/>
      <c r="DC3" s="123" t="s">
        <v>150</v>
      </c>
      <c r="DD3" s="146" t="s">
        <v>151</v>
      </c>
      <c r="DE3" s="569" t="s">
        <v>152</v>
      </c>
      <c r="DF3" s="570" t="s">
        <v>153</v>
      </c>
      <c r="DG3" s="570" t="s">
        <v>194</v>
      </c>
      <c r="DH3" s="570" t="s">
        <v>157</v>
      </c>
      <c r="DI3" s="570" t="s">
        <v>158</v>
      </c>
      <c r="DJ3" s="570" t="s">
        <v>182</v>
      </c>
      <c r="DK3" s="570" t="s">
        <v>184</v>
      </c>
      <c r="DL3" s="570" t="s">
        <v>185</v>
      </c>
      <c r="DM3" s="570" t="s">
        <v>186</v>
      </c>
      <c r="DN3" s="570" t="s">
        <v>187</v>
      </c>
      <c r="DO3" s="570" t="s">
        <v>89</v>
      </c>
      <c r="DP3" s="570" t="s">
        <v>165</v>
      </c>
      <c r="DQ3" s="570" t="s">
        <v>166</v>
      </c>
      <c r="DR3" s="570" t="s">
        <v>167</v>
      </c>
      <c r="DS3" s="570" t="s">
        <v>295</v>
      </c>
      <c r="DT3" s="570" t="s">
        <v>296</v>
      </c>
      <c r="DU3" s="571" t="s">
        <v>445</v>
      </c>
      <c r="DV3" s="166" t="s">
        <v>172</v>
      </c>
      <c r="DW3" s="123" t="s">
        <v>173</v>
      </c>
      <c r="DX3" s="123" t="s">
        <v>436</v>
      </c>
      <c r="DY3" s="123" t="s">
        <v>174</v>
      </c>
      <c r="DZ3" s="123" t="s">
        <v>175</v>
      </c>
      <c r="EA3" s="123" t="s">
        <v>817</v>
      </c>
      <c r="EB3" s="40"/>
      <c r="EE3" s="153" t="s">
        <v>150</v>
      </c>
      <c r="EF3" s="123" t="s">
        <v>151</v>
      </c>
      <c r="EG3" s="123" t="s">
        <v>327</v>
      </c>
      <c r="EH3" s="123" t="s">
        <v>328</v>
      </c>
      <c r="EI3" s="123" t="s">
        <v>383</v>
      </c>
      <c r="EJ3" s="123" t="s">
        <v>384</v>
      </c>
      <c r="EK3" s="123" t="s">
        <v>385</v>
      </c>
      <c r="EL3" s="123" t="s">
        <v>386</v>
      </c>
      <c r="EM3" s="123" t="s">
        <v>387</v>
      </c>
      <c r="EN3" s="123" t="s">
        <v>157</v>
      </c>
      <c r="EO3" s="123" t="s">
        <v>158</v>
      </c>
      <c r="EP3" s="123" t="s">
        <v>159</v>
      </c>
      <c r="EQ3" s="123" t="s">
        <v>160</v>
      </c>
      <c r="ER3" s="123" t="s">
        <v>162</v>
      </c>
      <c r="ES3" s="123" t="s">
        <v>89</v>
      </c>
      <c r="ET3" s="123" t="s">
        <v>165</v>
      </c>
      <c r="EU3" s="123" t="s">
        <v>166</v>
      </c>
      <c r="EV3" s="123" t="s">
        <v>188</v>
      </c>
      <c r="EW3" s="123" t="s">
        <v>189</v>
      </c>
      <c r="EX3" s="123" t="s">
        <v>136</v>
      </c>
      <c r="EY3" s="123" t="s">
        <v>195</v>
      </c>
      <c r="EZ3" s="123" t="s">
        <v>378</v>
      </c>
      <c r="FA3" s="123" t="s">
        <v>379</v>
      </c>
      <c r="FB3" s="123" t="s">
        <v>138</v>
      </c>
      <c r="FC3" s="123" t="s">
        <v>196</v>
      </c>
      <c r="FD3" s="123" t="s">
        <v>197</v>
      </c>
      <c r="FE3" s="146" t="s">
        <v>331</v>
      </c>
      <c r="FF3" s="697" t="s">
        <v>172</v>
      </c>
      <c r="FG3" s="166" t="s">
        <v>173</v>
      </c>
      <c r="FH3" s="123" t="s">
        <v>436</v>
      </c>
      <c r="FI3" s="123" t="s">
        <v>174</v>
      </c>
      <c r="FJ3" s="123" t="s">
        <v>175</v>
      </c>
      <c r="FK3" s="123" t="s">
        <v>817</v>
      </c>
      <c r="FL3" s="154"/>
      <c r="FN3" s="574" t="s">
        <v>150</v>
      </c>
      <c r="FO3" s="575" t="s">
        <v>151</v>
      </c>
      <c r="FP3" s="575" t="s">
        <v>272</v>
      </c>
      <c r="FQ3" s="575" t="s">
        <v>194</v>
      </c>
      <c r="FR3" s="575" t="s">
        <v>447</v>
      </c>
      <c r="FS3" s="575" t="s">
        <v>448</v>
      </c>
      <c r="FT3" s="575" t="s">
        <v>449</v>
      </c>
      <c r="FU3" s="575" t="s">
        <v>450</v>
      </c>
      <c r="FV3" s="575" t="s">
        <v>184</v>
      </c>
      <c r="FW3" s="575" t="s">
        <v>162</v>
      </c>
      <c r="FX3" s="575" t="s">
        <v>89</v>
      </c>
      <c r="FY3" s="575" t="s">
        <v>172</v>
      </c>
      <c r="FZ3" s="575" t="s">
        <v>173</v>
      </c>
      <c r="GA3" s="575" t="s">
        <v>436</v>
      </c>
      <c r="GB3" s="575" t="s">
        <v>174</v>
      </c>
      <c r="GC3" s="575" t="s">
        <v>175</v>
      </c>
      <c r="GD3" s="575" t="s">
        <v>817</v>
      </c>
      <c r="GE3" s="63"/>
      <c r="GG3" s="123" t="s">
        <v>150</v>
      </c>
      <c r="GH3" s="123" t="s">
        <v>151</v>
      </c>
      <c r="GI3" s="123" t="s">
        <v>272</v>
      </c>
      <c r="GJ3" s="123" t="s">
        <v>194</v>
      </c>
      <c r="GK3" s="123" t="s">
        <v>134</v>
      </c>
      <c r="GL3" s="123" t="s">
        <v>184</v>
      </c>
      <c r="GM3" s="123" t="s">
        <v>162</v>
      </c>
      <c r="GN3" s="123" t="s">
        <v>89</v>
      </c>
      <c r="GO3" s="123" t="s">
        <v>135</v>
      </c>
      <c r="GP3" s="123" t="s">
        <v>167</v>
      </c>
      <c r="GQ3" s="123" t="s">
        <v>136</v>
      </c>
      <c r="GR3" s="123" t="s">
        <v>195</v>
      </c>
      <c r="GS3" s="123" t="s">
        <v>137</v>
      </c>
      <c r="GT3" s="123" t="s">
        <v>172</v>
      </c>
      <c r="GU3" s="123" t="s">
        <v>173</v>
      </c>
      <c r="GV3" s="123" t="s">
        <v>436</v>
      </c>
      <c r="GW3" s="123" t="s">
        <v>174</v>
      </c>
      <c r="GX3" s="123" t="s">
        <v>175</v>
      </c>
      <c r="GY3" s="123" t="s">
        <v>817</v>
      </c>
      <c r="GZ3" s="40"/>
      <c r="HB3" s="686" t="s">
        <v>150</v>
      </c>
      <c r="HC3" s="687" t="s">
        <v>151</v>
      </c>
      <c r="HD3" s="687" t="s">
        <v>272</v>
      </c>
      <c r="HE3" s="687" t="s">
        <v>194</v>
      </c>
      <c r="HF3" s="687" t="s">
        <v>447</v>
      </c>
      <c r="HG3" s="687" t="s">
        <v>448</v>
      </c>
      <c r="HH3" s="687" t="s">
        <v>449</v>
      </c>
      <c r="HI3" s="687" t="s">
        <v>450</v>
      </c>
      <c r="HJ3" s="687" t="s">
        <v>184</v>
      </c>
      <c r="HK3" s="687" t="s">
        <v>162</v>
      </c>
      <c r="HL3" s="688" t="s">
        <v>89</v>
      </c>
      <c r="HM3" s="686" t="s">
        <v>172</v>
      </c>
      <c r="HN3" s="687" t="s">
        <v>173</v>
      </c>
      <c r="HO3" s="687" t="s">
        <v>436</v>
      </c>
      <c r="HP3" s="687" t="s">
        <v>174</v>
      </c>
      <c r="HQ3" s="687" t="s">
        <v>175</v>
      </c>
      <c r="HR3" s="692" t="s">
        <v>817</v>
      </c>
      <c r="HS3" s="689"/>
    </row>
    <row r="4" spans="1:227" x14ac:dyDescent="0.25">
      <c r="A4" s="132">
        <v>1</v>
      </c>
      <c r="B4" s="133">
        <v>70018</v>
      </c>
      <c r="C4" s="134">
        <v>0</v>
      </c>
      <c r="D4" s="134">
        <v>0</v>
      </c>
      <c r="E4" s="134">
        <v>0</v>
      </c>
      <c r="F4" s="134">
        <v>1</v>
      </c>
      <c r="G4" s="134">
        <v>1</v>
      </c>
      <c r="H4" s="134">
        <v>0</v>
      </c>
      <c r="I4" s="134">
        <v>0</v>
      </c>
      <c r="J4" s="134">
        <v>0</v>
      </c>
      <c r="K4" s="134">
        <v>0</v>
      </c>
      <c r="L4" s="134">
        <v>1</v>
      </c>
      <c r="M4" s="134">
        <v>0</v>
      </c>
      <c r="N4" s="134">
        <v>0</v>
      </c>
      <c r="O4" s="134">
        <v>0</v>
      </c>
      <c r="P4" s="134">
        <v>0</v>
      </c>
      <c r="Q4" s="134">
        <v>0</v>
      </c>
      <c r="R4" s="134">
        <v>1</v>
      </c>
      <c r="S4" s="134">
        <f t="shared" ref="S4:S25" si="0">SUM(C4:R4)</f>
        <v>4</v>
      </c>
      <c r="T4" s="135">
        <v>2</v>
      </c>
      <c r="U4" s="286">
        <v>2</v>
      </c>
      <c r="V4" s="134" t="s">
        <v>178</v>
      </c>
      <c r="W4" s="134">
        <v>4</v>
      </c>
      <c r="X4" s="190" t="s">
        <v>83</v>
      </c>
      <c r="Z4" s="93" t="s">
        <v>177</v>
      </c>
      <c r="AA4" s="136">
        <v>1</v>
      </c>
      <c r="AB4" s="96">
        <v>70017</v>
      </c>
      <c r="AC4" s="97">
        <v>0</v>
      </c>
      <c r="AD4" s="97">
        <v>0</v>
      </c>
      <c r="AE4" s="97">
        <v>0</v>
      </c>
      <c r="AF4" s="97">
        <v>0</v>
      </c>
      <c r="AG4" s="97">
        <v>0</v>
      </c>
      <c r="AH4" s="97">
        <v>0</v>
      </c>
      <c r="AI4" s="97">
        <v>1</v>
      </c>
      <c r="AJ4" s="97">
        <v>0</v>
      </c>
      <c r="AK4" s="97">
        <v>0</v>
      </c>
      <c r="AL4" s="610"/>
      <c r="AM4" s="97">
        <v>0</v>
      </c>
      <c r="AN4" s="97">
        <v>0</v>
      </c>
      <c r="AO4" s="97">
        <v>0</v>
      </c>
      <c r="AP4" s="97">
        <v>0</v>
      </c>
      <c r="AQ4" s="97">
        <v>0</v>
      </c>
      <c r="AR4" s="706"/>
      <c r="AS4" s="699">
        <f>SUM(AC4:AR4)</f>
        <v>1</v>
      </c>
      <c r="AT4" s="357">
        <v>1</v>
      </c>
      <c r="AU4" s="99">
        <v>2</v>
      </c>
      <c r="AV4" s="148">
        <v>3</v>
      </c>
      <c r="AW4" s="716" t="s">
        <v>82</v>
      </c>
      <c r="AY4" s="221">
        <v>1</v>
      </c>
      <c r="AZ4" s="246">
        <v>70017</v>
      </c>
      <c r="BA4" s="158">
        <v>0</v>
      </c>
      <c r="BB4" s="124">
        <v>0</v>
      </c>
      <c r="BC4" s="124">
        <v>0</v>
      </c>
      <c r="BD4" s="124">
        <v>0</v>
      </c>
      <c r="BE4" s="124">
        <v>0</v>
      </c>
      <c r="BF4" s="124">
        <v>0</v>
      </c>
      <c r="BG4" s="124">
        <v>0</v>
      </c>
      <c r="BH4" s="124">
        <v>0</v>
      </c>
      <c r="BI4" s="124">
        <v>0</v>
      </c>
      <c r="BJ4" s="124">
        <v>0</v>
      </c>
      <c r="BK4" s="124">
        <v>0</v>
      </c>
      <c r="BL4" s="124">
        <v>0</v>
      </c>
      <c r="BM4" s="124">
        <v>0</v>
      </c>
      <c r="BN4" s="124">
        <v>0</v>
      </c>
      <c r="BO4" s="124">
        <v>0</v>
      </c>
      <c r="BP4" s="124">
        <v>0</v>
      </c>
      <c r="BQ4" s="124">
        <v>0</v>
      </c>
      <c r="BR4" s="124">
        <v>0</v>
      </c>
      <c r="BS4" s="124">
        <v>0</v>
      </c>
      <c r="BT4" s="124">
        <v>0</v>
      </c>
      <c r="BU4" s="124">
        <v>1</v>
      </c>
      <c r="BV4" s="124">
        <v>0</v>
      </c>
      <c r="BW4" s="124">
        <v>0</v>
      </c>
      <c r="BX4" s="470">
        <v>0</v>
      </c>
      <c r="BY4" s="751">
        <f t="shared" ref="BY4:BY25" si="1">SUM(BA4:BX4)</f>
        <v>1</v>
      </c>
      <c r="BZ4" s="752">
        <v>1</v>
      </c>
      <c r="CA4" s="124">
        <v>2</v>
      </c>
      <c r="CB4" s="124" t="s">
        <v>171</v>
      </c>
      <c r="CC4" s="124" t="s">
        <v>178</v>
      </c>
      <c r="CD4" s="124">
        <v>4</v>
      </c>
      <c r="CE4" s="203" t="s">
        <v>82</v>
      </c>
      <c r="CG4" s="132">
        <v>1</v>
      </c>
      <c r="CH4" s="243">
        <v>70019</v>
      </c>
      <c r="CI4" s="155">
        <v>0</v>
      </c>
      <c r="CJ4" s="134">
        <v>0</v>
      </c>
      <c r="CK4" s="134">
        <v>0</v>
      </c>
      <c r="CL4" s="134">
        <v>0</v>
      </c>
      <c r="CM4" s="134">
        <v>0</v>
      </c>
      <c r="CN4" s="134">
        <v>1</v>
      </c>
      <c r="CO4" s="134">
        <v>0</v>
      </c>
      <c r="CP4" s="134">
        <v>0</v>
      </c>
      <c r="CQ4" s="134">
        <v>0</v>
      </c>
      <c r="CR4" s="134">
        <v>0</v>
      </c>
      <c r="CS4" s="134">
        <v>0</v>
      </c>
      <c r="CT4" s="290">
        <v>0</v>
      </c>
      <c r="CU4" s="755">
        <f t="shared" ref="CU4:CU25" si="2">SUM(CI4:CT4)</f>
        <v>1</v>
      </c>
      <c r="CV4" s="756">
        <v>1</v>
      </c>
      <c r="CW4" s="286">
        <v>2</v>
      </c>
      <c r="CX4" s="134" t="s">
        <v>171</v>
      </c>
      <c r="CY4" s="134" t="s">
        <v>179</v>
      </c>
      <c r="CZ4" s="134">
        <v>3</v>
      </c>
      <c r="DA4" s="190" t="s">
        <v>84</v>
      </c>
      <c r="DC4" s="132">
        <v>1</v>
      </c>
      <c r="DD4" s="133">
        <v>70002</v>
      </c>
      <c r="DE4" s="134">
        <v>0</v>
      </c>
      <c r="DF4" s="134">
        <v>0</v>
      </c>
      <c r="DG4" s="134">
        <v>0</v>
      </c>
      <c r="DH4" s="134">
        <v>1</v>
      </c>
      <c r="DI4" s="134">
        <v>0</v>
      </c>
      <c r="DJ4" s="134">
        <v>1</v>
      </c>
      <c r="DK4" s="134">
        <v>0</v>
      </c>
      <c r="DL4" s="134">
        <v>0</v>
      </c>
      <c r="DM4" s="134">
        <v>0</v>
      </c>
      <c r="DN4" s="134">
        <v>1</v>
      </c>
      <c r="DO4" s="134">
        <v>1</v>
      </c>
      <c r="DP4" s="134">
        <v>1</v>
      </c>
      <c r="DQ4" s="134">
        <v>0</v>
      </c>
      <c r="DR4" s="134">
        <v>0</v>
      </c>
      <c r="DS4" s="134">
        <v>0</v>
      </c>
      <c r="DT4" s="134">
        <v>0</v>
      </c>
      <c r="DU4" s="134">
        <v>0</v>
      </c>
      <c r="DV4" s="134">
        <f t="shared" ref="DV4:DV25" si="3">SUM(DE4:DU4)</f>
        <v>5</v>
      </c>
      <c r="DW4" s="135">
        <v>2</v>
      </c>
      <c r="DX4" s="135">
        <v>2</v>
      </c>
      <c r="DY4" s="134" t="s">
        <v>171</v>
      </c>
      <c r="DZ4" s="134" t="s">
        <v>179</v>
      </c>
      <c r="EA4" s="134">
        <v>3</v>
      </c>
      <c r="EB4" s="190" t="s">
        <v>793</v>
      </c>
      <c r="EE4" s="132">
        <v>1</v>
      </c>
      <c r="EF4" s="133">
        <v>70005</v>
      </c>
      <c r="EG4" s="134">
        <v>2</v>
      </c>
      <c r="EH4" s="134">
        <v>0</v>
      </c>
      <c r="EI4" s="134">
        <v>0</v>
      </c>
      <c r="EJ4" s="134">
        <v>0</v>
      </c>
      <c r="EK4" s="134">
        <v>0</v>
      </c>
      <c r="EL4" s="134">
        <v>0</v>
      </c>
      <c r="EM4" s="134">
        <v>0</v>
      </c>
      <c r="EN4" s="183"/>
      <c r="EO4" s="134">
        <v>0</v>
      </c>
      <c r="EP4" s="183"/>
      <c r="EQ4" s="134">
        <v>0</v>
      </c>
      <c r="ER4" s="134">
        <v>0</v>
      </c>
      <c r="ES4" s="134">
        <v>0</v>
      </c>
      <c r="ET4" s="134">
        <v>0</v>
      </c>
      <c r="EU4" s="134">
        <v>0</v>
      </c>
      <c r="EV4" s="134">
        <v>2</v>
      </c>
      <c r="EW4" s="134">
        <v>0</v>
      </c>
      <c r="EX4" s="134">
        <v>0</v>
      </c>
      <c r="EY4" s="134">
        <v>0</v>
      </c>
      <c r="EZ4" s="134">
        <v>0</v>
      </c>
      <c r="FA4" s="134">
        <v>0</v>
      </c>
      <c r="FB4" s="134">
        <v>0</v>
      </c>
      <c r="FC4" s="134">
        <v>0</v>
      </c>
      <c r="FD4" s="134">
        <v>0</v>
      </c>
      <c r="FE4" s="150">
        <v>0</v>
      </c>
      <c r="FF4" s="698">
        <f t="shared" ref="FF4:FF25" si="4">SUM(EG4:FE4)</f>
        <v>4</v>
      </c>
      <c r="FG4" s="356">
        <v>2</v>
      </c>
      <c r="FH4" s="135">
        <v>2</v>
      </c>
      <c r="FI4" s="134" t="s">
        <v>171</v>
      </c>
      <c r="FJ4" s="134" t="s">
        <v>179</v>
      </c>
      <c r="FK4" s="134">
        <v>3</v>
      </c>
      <c r="FL4" s="190" t="s">
        <v>71</v>
      </c>
      <c r="FN4" s="132">
        <v>1</v>
      </c>
      <c r="FO4" s="133">
        <v>70022</v>
      </c>
      <c r="FP4" s="134">
        <v>0</v>
      </c>
      <c r="FQ4" s="134">
        <v>0</v>
      </c>
      <c r="FR4" s="134">
        <v>0</v>
      </c>
      <c r="FS4" s="134">
        <v>0</v>
      </c>
      <c r="FT4" s="134">
        <v>0</v>
      </c>
      <c r="FU4" s="134">
        <v>0</v>
      </c>
      <c r="FV4" s="134">
        <v>1</v>
      </c>
      <c r="FW4" s="134">
        <v>1</v>
      </c>
      <c r="FX4" s="134">
        <v>0</v>
      </c>
      <c r="FY4" s="134">
        <f t="shared" ref="FY4:FY25" si="5">SUM(FP4:FX4)</f>
        <v>2</v>
      </c>
      <c r="FZ4" s="135">
        <v>4</v>
      </c>
      <c r="GA4" s="286">
        <v>2</v>
      </c>
      <c r="GB4" s="134" t="s">
        <v>171</v>
      </c>
      <c r="GC4" s="134" t="s">
        <v>178</v>
      </c>
      <c r="GD4" s="134">
        <v>3</v>
      </c>
      <c r="GE4" s="190" t="s">
        <v>88</v>
      </c>
      <c r="GG4" s="132">
        <v>1</v>
      </c>
      <c r="GH4" s="133">
        <v>70004</v>
      </c>
      <c r="GI4" s="134">
        <v>0</v>
      </c>
      <c r="GJ4" s="134">
        <v>0</v>
      </c>
      <c r="GK4" s="609"/>
      <c r="GL4" s="609"/>
      <c r="GM4" s="134">
        <v>0</v>
      </c>
      <c r="GN4" s="609"/>
      <c r="GO4" s="134">
        <v>0</v>
      </c>
      <c r="GP4" s="134">
        <v>0</v>
      </c>
      <c r="GQ4" s="134">
        <v>0</v>
      </c>
      <c r="GR4" s="609"/>
      <c r="GS4" s="609"/>
      <c r="GT4" s="134">
        <f t="shared" ref="GT4:GT25" si="6">SUM(GI4:GS4)</f>
        <v>0</v>
      </c>
      <c r="GU4" s="135">
        <v>1</v>
      </c>
      <c r="GV4" s="286">
        <v>2</v>
      </c>
      <c r="GW4" s="134" t="s">
        <v>171</v>
      </c>
      <c r="GX4" s="134" t="s">
        <v>178</v>
      </c>
      <c r="GY4" s="134">
        <v>3</v>
      </c>
      <c r="GZ4" s="190" t="s">
        <v>70</v>
      </c>
      <c r="HB4" s="136">
        <v>1</v>
      </c>
      <c r="HC4" s="96">
        <v>70001</v>
      </c>
      <c r="HD4" s="97">
        <v>2</v>
      </c>
      <c r="HE4" s="97">
        <v>0</v>
      </c>
      <c r="HF4" s="97">
        <v>0</v>
      </c>
      <c r="HG4" s="97">
        <v>0</v>
      </c>
      <c r="HH4" s="97">
        <v>0</v>
      </c>
      <c r="HI4" s="97">
        <v>0</v>
      </c>
      <c r="HJ4" s="97">
        <v>1</v>
      </c>
      <c r="HK4" s="97">
        <v>1</v>
      </c>
      <c r="HL4" s="148">
        <v>0</v>
      </c>
      <c r="HM4" s="156">
        <f t="shared" ref="HM4:HM25" si="7">SUM(HD4:HL4)</f>
        <v>4</v>
      </c>
      <c r="HN4" s="99">
        <v>1</v>
      </c>
      <c r="HO4" s="103">
        <v>2</v>
      </c>
      <c r="HP4" s="97" t="s">
        <v>171</v>
      </c>
      <c r="HQ4" s="97" t="s">
        <v>178</v>
      </c>
      <c r="HR4" s="174">
        <v>4</v>
      </c>
      <c r="HS4" s="690" t="s">
        <v>68</v>
      </c>
    </row>
    <row r="5" spans="1:227" x14ac:dyDescent="0.25">
      <c r="A5" s="136">
        <v>2</v>
      </c>
      <c r="B5" s="96">
        <v>70002</v>
      </c>
      <c r="C5" s="97">
        <v>1</v>
      </c>
      <c r="D5" s="97">
        <v>2</v>
      </c>
      <c r="E5" s="610"/>
      <c r="F5" s="97">
        <v>1</v>
      </c>
      <c r="G5" s="97">
        <v>0</v>
      </c>
      <c r="H5" s="97">
        <v>1</v>
      </c>
      <c r="I5" s="97">
        <v>0</v>
      </c>
      <c r="J5" s="97">
        <v>0</v>
      </c>
      <c r="K5" s="97">
        <v>0</v>
      </c>
      <c r="L5" s="97">
        <v>1</v>
      </c>
      <c r="M5" s="610"/>
      <c r="N5" s="97">
        <v>0</v>
      </c>
      <c r="O5" s="97">
        <v>0</v>
      </c>
      <c r="P5" s="97">
        <v>0</v>
      </c>
      <c r="Q5" s="97">
        <v>0</v>
      </c>
      <c r="R5" s="97">
        <v>0</v>
      </c>
      <c r="S5" s="97">
        <f t="shared" si="0"/>
        <v>6</v>
      </c>
      <c r="T5" s="99">
        <v>2</v>
      </c>
      <c r="U5" s="283">
        <v>2</v>
      </c>
      <c r="V5" s="97" t="s">
        <v>179</v>
      </c>
      <c r="W5" s="97">
        <v>3</v>
      </c>
      <c r="X5" s="191" t="s">
        <v>793</v>
      </c>
      <c r="Z5" s="93" t="s">
        <v>177</v>
      </c>
      <c r="AA5" s="136">
        <v>2</v>
      </c>
      <c r="AB5" s="96">
        <v>70001</v>
      </c>
      <c r="AC5" s="97">
        <v>0</v>
      </c>
      <c r="AD5" s="97">
        <v>0</v>
      </c>
      <c r="AE5" s="97">
        <v>1</v>
      </c>
      <c r="AF5" s="97">
        <v>0</v>
      </c>
      <c r="AG5" s="610"/>
      <c r="AH5" s="97">
        <v>1</v>
      </c>
      <c r="AI5" s="97">
        <v>0</v>
      </c>
      <c r="AJ5" s="610"/>
      <c r="AK5" s="97">
        <v>0</v>
      </c>
      <c r="AL5" s="97">
        <v>0</v>
      </c>
      <c r="AM5" s="610"/>
      <c r="AN5" s="610"/>
      <c r="AO5" s="610"/>
      <c r="AP5" s="97">
        <v>0</v>
      </c>
      <c r="AQ5" s="97">
        <v>0</v>
      </c>
      <c r="AR5" s="148">
        <v>0</v>
      </c>
      <c r="AS5" s="699">
        <f>SUM(AC5:AR5)</f>
        <v>2</v>
      </c>
      <c r="AT5" s="357">
        <v>1</v>
      </c>
      <c r="AU5" s="99">
        <v>2</v>
      </c>
      <c r="AV5" s="148">
        <v>3</v>
      </c>
      <c r="AW5" s="716" t="s">
        <v>68</v>
      </c>
      <c r="AY5" s="136">
        <v>2</v>
      </c>
      <c r="AZ5" s="244">
        <v>70021</v>
      </c>
      <c r="BA5" s="156">
        <v>0</v>
      </c>
      <c r="BB5" s="97">
        <v>0</v>
      </c>
      <c r="BC5" s="97">
        <v>0</v>
      </c>
      <c r="BD5" s="97">
        <v>0</v>
      </c>
      <c r="BE5" s="97">
        <v>0</v>
      </c>
      <c r="BF5" s="97">
        <v>0</v>
      </c>
      <c r="BG5" s="97">
        <v>0</v>
      </c>
      <c r="BH5" s="97">
        <v>0</v>
      </c>
      <c r="BI5" s="97">
        <v>0</v>
      </c>
      <c r="BJ5" s="97">
        <v>0</v>
      </c>
      <c r="BK5" s="97">
        <v>0</v>
      </c>
      <c r="BL5" s="97">
        <v>0</v>
      </c>
      <c r="BM5" s="97">
        <v>0</v>
      </c>
      <c r="BN5" s="97">
        <v>0</v>
      </c>
      <c r="BO5" s="97">
        <v>0</v>
      </c>
      <c r="BP5" s="97">
        <v>0</v>
      </c>
      <c r="BQ5" s="97">
        <v>0</v>
      </c>
      <c r="BR5" s="97">
        <v>0</v>
      </c>
      <c r="BS5" s="97">
        <v>1</v>
      </c>
      <c r="BT5" s="97">
        <v>0</v>
      </c>
      <c r="BU5" s="97">
        <v>0</v>
      </c>
      <c r="BV5" s="97">
        <v>0</v>
      </c>
      <c r="BW5" s="97">
        <v>0</v>
      </c>
      <c r="BX5" s="174">
        <v>0</v>
      </c>
      <c r="BY5" s="740">
        <f t="shared" si="1"/>
        <v>1</v>
      </c>
      <c r="BZ5" s="165">
        <v>1</v>
      </c>
      <c r="CA5" s="97">
        <v>2</v>
      </c>
      <c r="CB5" s="97" t="s">
        <v>171</v>
      </c>
      <c r="CC5" s="97" t="s">
        <v>178</v>
      </c>
      <c r="CD5" s="97">
        <v>3</v>
      </c>
      <c r="CE5" s="191" t="s">
        <v>87</v>
      </c>
      <c r="CG5" s="136">
        <v>2</v>
      </c>
      <c r="CH5" s="244">
        <v>70021</v>
      </c>
      <c r="CI5" s="156">
        <v>0</v>
      </c>
      <c r="CJ5" s="97">
        <v>0</v>
      </c>
      <c r="CK5" s="97">
        <v>0</v>
      </c>
      <c r="CL5" s="97">
        <v>0</v>
      </c>
      <c r="CM5" s="97">
        <v>0</v>
      </c>
      <c r="CN5" s="97">
        <v>1</v>
      </c>
      <c r="CO5" s="97">
        <v>0</v>
      </c>
      <c r="CP5" s="97">
        <v>0</v>
      </c>
      <c r="CQ5" s="97">
        <v>0</v>
      </c>
      <c r="CR5" s="97">
        <v>0</v>
      </c>
      <c r="CS5" s="97">
        <v>0</v>
      </c>
      <c r="CT5" s="174">
        <v>0</v>
      </c>
      <c r="CU5" s="740">
        <f t="shared" si="2"/>
        <v>1</v>
      </c>
      <c r="CV5" s="165">
        <v>1</v>
      </c>
      <c r="CW5" s="283">
        <v>2</v>
      </c>
      <c r="CX5" s="97" t="s">
        <v>171</v>
      </c>
      <c r="CY5" s="97" t="s">
        <v>178</v>
      </c>
      <c r="CZ5" s="97">
        <v>3</v>
      </c>
      <c r="DA5" s="191" t="s">
        <v>87</v>
      </c>
      <c r="DC5" s="136">
        <v>2</v>
      </c>
      <c r="DD5" s="96">
        <v>70012</v>
      </c>
      <c r="DE5" s="97">
        <v>0</v>
      </c>
      <c r="DF5" s="97">
        <v>1</v>
      </c>
      <c r="DG5" s="97">
        <v>1</v>
      </c>
      <c r="DH5" s="97">
        <v>1</v>
      </c>
      <c r="DI5" s="97">
        <v>0</v>
      </c>
      <c r="DJ5" s="97">
        <v>1</v>
      </c>
      <c r="DK5" s="97">
        <v>0</v>
      </c>
      <c r="DL5" s="97">
        <v>0</v>
      </c>
      <c r="DM5" s="97">
        <v>0</v>
      </c>
      <c r="DN5" s="97">
        <v>0</v>
      </c>
      <c r="DO5" s="97">
        <v>0</v>
      </c>
      <c r="DP5" s="97">
        <v>1</v>
      </c>
      <c r="DQ5" s="97">
        <v>0</v>
      </c>
      <c r="DR5" s="97">
        <v>0</v>
      </c>
      <c r="DS5" s="97">
        <v>0</v>
      </c>
      <c r="DT5" s="97">
        <v>0</v>
      </c>
      <c r="DU5" s="97">
        <v>0</v>
      </c>
      <c r="DV5" s="97">
        <f t="shared" si="3"/>
        <v>5</v>
      </c>
      <c r="DW5" s="99">
        <v>1</v>
      </c>
      <c r="DX5" s="99">
        <v>2</v>
      </c>
      <c r="DY5" s="97" t="s">
        <v>171</v>
      </c>
      <c r="DZ5" s="97" t="s">
        <v>179</v>
      </c>
      <c r="EA5" s="97">
        <v>3</v>
      </c>
      <c r="EB5" s="191" t="s">
        <v>78</v>
      </c>
      <c r="EE5" s="136">
        <v>2</v>
      </c>
      <c r="EF5" s="96">
        <v>70012</v>
      </c>
      <c r="EG5" s="97">
        <v>2</v>
      </c>
      <c r="EH5" s="97">
        <v>0</v>
      </c>
      <c r="EI5" s="97">
        <v>0</v>
      </c>
      <c r="EJ5" s="97">
        <v>0</v>
      </c>
      <c r="EK5" s="97">
        <v>0</v>
      </c>
      <c r="EL5" s="97">
        <v>0</v>
      </c>
      <c r="EM5" s="97">
        <v>0</v>
      </c>
      <c r="EN5" s="106"/>
      <c r="EO5" s="97">
        <v>0</v>
      </c>
      <c r="EP5" s="106"/>
      <c r="EQ5" s="97">
        <v>0</v>
      </c>
      <c r="ER5" s="97">
        <v>1</v>
      </c>
      <c r="ES5" s="97">
        <v>0</v>
      </c>
      <c r="ET5" s="97">
        <v>0</v>
      </c>
      <c r="EU5" s="97">
        <v>0</v>
      </c>
      <c r="EV5" s="97">
        <v>0</v>
      </c>
      <c r="EW5" s="97">
        <v>0</v>
      </c>
      <c r="EX5" s="97">
        <v>1</v>
      </c>
      <c r="EY5" s="97">
        <v>1</v>
      </c>
      <c r="EZ5" s="97">
        <v>0</v>
      </c>
      <c r="FA5" s="97">
        <v>0</v>
      </c>
      <c r="FB5" s="97">
        <v>0</v>
      </c>
      <c r="FC5" s="97">
        <v>0</v>
      </c>
      <c r="FD5" s="97">
        <v>0</v>
      </c>
      <c r="FE5" s="148">
        <v>0</v>
      </c>
      <c r="FF5" s="699">
        <f t="shared" si="4"/>
        <v>5</v>
      </c>
      <c r="FG5" s="357">
        <v>2</v>
      </c>
      <c r="FH5" s="99">
        <v>2</v>
      </c>
      <c r="FI5" s="97" t="s">
        <v>171</v>
      </c>
      <c r="FJ5" s="97" t="s">
        <v>179</v>
      </c>
      <c r="FK5" s="97">
        <v>2</v>
      </c>
      <c r="FL5" s="191" t="s">
        <v>78</v>
      </c>
      <c r="FN5" s="136">
        <v>2</v>
      </c>
      <c r="FO5" s="96">
        <v>70004</v>
      </c>
      <c r="FP5" s="97">
        <v>1</v>
      </c>
      <c r="FQ5" s="97">
        <v>0</v>
      </c>
      <c r="FR5" s="97">
        <v>0</v>
      </c>
      <c r="FS5" s="97">
        <v>0</v>
      </c>
      <c r="FT5" s="97">
        <v>0</v>
      </c>
      <c r="FU5" s="97">
        <v>0</v>
      </c>
      <c r="FV5" s="97">
        <v>2</v>
      </c>
      <c r="FW5" s="97">
        <v>0</v>
      </c>
      <c r="FX5" s="97">
        <v>0</v>
      </c>
      <c r="FY5" s="97">
        <f t="shared" si="5"/>
        <v>3</v>
      </c>
      <c r="FZ5" s="99">
        <v>2</v>
      </c>
      <c r="GA5" s="283">
        <v>2</v>
      </c>
      <c r="GB5" s="97" t="s">
        <v>171</v>
      </c>
      <c r="GC5" s="97" t="s">
        <v>179</v>
      </c>
      <c r="GD5" s="97">
        <v>4</v>
      </c>
      <c r="GE5" s="191" t="s">
        <v>70</v>
      </c>
      <c r="GG5" s="136">
        <v>2</v>
      </c>
      <c r="GH5" s="96">
        <v>70013</v>
      </c>
      <c r="GI5" s="610"/>
      <c r="GJ5" s="610"/>
      <c r="GK5" s="610"/>
      <c r="GL5" s="610"/>
      <c r="GM5" s="610"/>
      <c r="GN5" s="610"/>
      <c r="GO5" s="610"/>
      <c r="GP5" s="610"/>
      <c r="GQ5" s="610"/>
      <c r="GR5" s="610"/>
      <c r="GS5" s="97">
        <v>0</v>
      </c>
      <c r="GT5" s="97">
        <f t="shared" si="6"/>
        <v>0</v>
      </c>
      <c r="GU5" s="99">
        <v>1</v>
      </c>
      <c r="GV5" s="283">
        <v>2</v>
      </c>
      <c r="GW5" s="97" t="s">
        <v>171</v>
      </c>
      <c r="GX5" s="97" t="s">
        <v>179</v>
      </c>
      <c r="GY5" s="97">
        <v>4</v>
      </c>
      <c r="GZ5" s="191" t="s">
        <v>0</v>
      </c>
      <c r="HB5" s="136">
        <v>2</v>
      </c>
      <c r="HC5" s="96">
        <v>70002</v>
      </c>
      <c r="HD5" s="97">
        <v>2</v>
      </c>
      <c r="HE5" s="97">
        <v>0</v>
      </c>
      <c r="HF5" s="97">
        <v>0</v>
      </c>
      <c r="HG5" s="97">
        <v>0</v>
      </c>
      <c r="HH5" s="97">
        <v>0</v>
      </c>
      <c r="HI5" s="97">
        <v>0</v>
      </c>
      <c r="HJ5" s="97">
        <v>0</v>
      </c>
      <c r="HK5" s="97">
        <v>0</v>
      </c>
      <c r="HL5" s="148">
        <v>0</v>
      </c>
      <c r="HM5" s="156">
        <f t="shared" si="7"/>
        <v>2</v>
      </c>
      <c r="HN5" s="99">
        <v>2</v>
      </c>
      <c r="HO5" s="103">
        <v>2</v>
      </c>
      <c r="HP5" s="97" t="s">
        <v>171</v>
      </c>
      <c r="HQ5" s="97" t="s">
        <v>179</v>
      </c>
      <c r="HR5" s="174" t="s">
        <v>818</v>
      </c>
      <c r="HS5" s="690" t="s">
        <v>793</v>
      </c>
    </row>
    <row r="6" spans="1:227" x14ac:dyDescent="0.25">
      <c r="A6" s="136">
        <v>3</v>
      </c>
      <c r="B6" s="96">
        <v>70019</v>
      </c>
      <c r="C6" s="97">
        <v>1</v>
      </c>
      <c r="D6" s="97">
        <v>1</v>
      </c>
      <c r="E6" s="97">
        <v>0</v>
      </c>
      <c r="F6" s="97">
        <v>0</v>
      </c>
      <c r="G6" s="97">
        <v>1</v>
      </c>
      <c r="H6" s="97">
        <v>1</v>
      </c>
      <c r="I6" s="97">
        <v>0</v>
      </c>
      <c r="J6" s="97">
        <v>0</v>
      </c>
      <c r="K6" s="97">
        <v>0</v>
      </c>
      <c r="L6" s="97">
        <v>1</v>
      </c>
      <c r="M6" s="97">
        <v>0</v>
      </c>
      <c r="N6" s="97">
        <v>0</v>
      </c>
      <c r="O6" s="97">
        <v>0</v>
      </c>
      <c r="P6" s="97">
        <v>1</v>
      </c>
      <c r="Q6" s="97">
        <v>0</v>
      </c>
      <c r="R6" s="97">
        <v>0</v>
      </c>
      <c r="S6" s="97">
        <f t="shared" si="0"/>
        <v>6</v>
      </c>
      <c r="T6" s="99">
        <v>2</v>
      </c>
      <c r="U6" s="283">
        <v>2</v>
      </c>
      <c r="V6" s="97" t="s">
        <v>179</v>
      </c>
      <c r="W6" s="97">
        <v>3</v>
      </c>
      <c r="X6" s="191" t="s">
        <v>84</v>
      </c>
      <c r="Z6" s="93" t="s">
        <v>177</v>
      </c>
      <c r="AA6" s="136">
        <v>3</v>
      </c>
      <c r="AB6" s="96">
        <v>70006</v>
      </c>
      <c r="AC6" s="97">
        <v>0</v>
      </c>
      <c r="AD6" s="610"/>
      <c r="AE6" s="97">
        <v>1</v>
      </c>
      <c r="AF6" s="97">
        <v>0</v>
      </c>
      <c r="AG6" s="97">
        <v>0</v>
      </c>
      <c r="AH6" s="97">
        <v>1</v>
      </c>
      <c r="AI6" s="97">
        <v>0</v>
      </c>
      <c r="AJ6" s="97">
        <v>0</v>
      </c>
      <c r="AK6" s="97">
        <v>0</v>
      </c>
      <c r="AL6" s="610"/>
      <c r="AM6" s="610"/>
      <c r="AN6" s="97">
        <v>0</v>
      </c>
      <c r="AO6" s="97">
        <v>0</v>
      </c>
      <c r="AP6" s="97">
        <v>0</v>
      </c>
      <c r="AQ6" s="97">
        <v>0</v>
      </c>
      <c r="AR6" s="706"/>
      <c r="AS6" s="699">
        <f>SUM(AC6:AR6)</f>
        <v>2</v>
      </c>
      <c r="AT6" s="357">
        <v>2</v>
      </c>
      <c r="AU6" s="99">
        <v>2</v>
      </c>
      <c r="AV6" s="148">
        <v>2</v>
      </c>
      <c r="AW6" s="716" t="s">
        <v>72</v>
      </c>
      <c r="AY6" s="136">
        <v>3</v>
      </c>
      <c r="AZ6" s="244">
        <v>70001</v>
      </c>
      <c r="BA6" s="156">
        <v>1</v>
      </c>
      <c r="BB6" s="97">
        <v>0</v>
      </c>
      <c r="BC6" s="97">
        <v>0</v>
      </c>
      <c r="BD6" s="97">
        <v>0</v>
      </c>
      <c r="BE6" s="97">
        <v>0</v>
      </c>
      <c r="BF6" s="97">
        <v>0</v>
      </c>
      <c r="BG6" s="97">
        <v>2</v>
      </c>
      <c r="BH6" s="97">
        <v>0</v>
      </c>
      <c r="BI6" s="97">
        <v>0</v>
      </c>
      <c r="BJ6" s="97">
        <v>0</v>
      </c>
      <c r="BK6" s="97">
        <v>0</v>
      </c>
      <c r="BL6" s="97">
        <v>0</v>
      </c>
      <c r="BM6" s="97">
        <v>0</v>
      </c>
      <c r="BN6" s="97">
        <v>0</v>
      </c>
      <c r="BO6" s="97">
        <v>0</v>
      </c>
      <c r="BP6" s="97">
        <v>0</v>
      </c>
      <c r="BQ6" s="97">
        <v>0</v>
      </c>
      <c r="BR6" s="97">
        <v>0</v>
      </c>
      <c r="BS6" s="97">
        <v>0</v>
      </c>
      <c r="BT6" s="97">
        <v>0</v>
      </c>
      <c r="BU6" s="97">
        <v>0</v>
      </c>
      <c r="BV6" s="97">
        <v>0</v>
      </c>
      <c r="BW6" s="97">
        <v>0</v>
      </c>
      <c r="BX6" s="174">
        <v>0</v>
      </c>
      <c r="BY6" s="740">
        <f t="shared" si="1"/>
        <v>3</v>
      </c>
      <c r="BZ6" s="165">
        <v>1</v>
      </c>
      <c r="CA6" s="97">
        <v>2</v>
      </c>
      <c r="CB6" s="97" t="s">
        <v>171</v>
      </c>
      <c r="CC6" s="97" t="s">
        <v>178</v>
      </c>
      <c r="CD6" s="97">
        <v>3</v>
      </c>
      <c r="CE6" s="191" t="s">
        <v>68</v>
      </c>
      <c r="CG6" s="136">
        <v>3</v>
      </c>
      <c r="CH6" s="244">
        <v>70001</v>
      </c>
      <c r="CI6" s="156">
        <v>0</v>
      </c>
      <c r="CJ6" s="97">
        <v>0</v>
      </c>
      <c r="CK6" s="97">
        <v>0</v>
      </c>
      <c r="CL6" s="97">
        <v>0</v>
      </c>
      <c r="CM6" s="97">
        <v>0</v>
      </c>
      <c r="CN6" s="97">
        <v>1</v>
      </c>
      <c r="CO6" s="97">
        <v>1</v>
      </c>
      <c r="CP6" s="97">
        <v>0</v>
      </c>
      <c r="CQ6" s="97">
        <v>0</v>
      </c>
      <c r="CR6" s="97">
        <v>0</v>
      </c>
      <c r="CS6" s="97">
        <v>0</v>
      </c>
      <c r="CT6" s="174">
        <v>0</v>
      </c>
      <c r="CU6" s="740">
        <f t="shared" si="2"/>
        <v>2</v>
      </c>
      <c r="CV6" s="165">
        <v>2</v>
      </c>
      <c r="CW6" s="283">
        <v>2</v>
      </c>
      <c r="CX6" s="97" t="s">
        <v>171</v>
      </c>
      <c r="CY6" s="97" t="s">
        <v>178</v>
      </c>
      <c r="CZ6" s="97">
        <v>3</v>
      </c>
      <c r="DA6" s="191" t="s">
        <v>68</v>
      </c>
      <c r="DC6" s="136">
        <v>3</v>
      </c>
      <c r="DD6" s="96">
        <v>70013</v>
      </c>
      <c r="DE6" s="97">
        <v>0</v>
      </c>
      <c r="DF6" s="97">
        <v>0</v>
      </c>
      <c r="DG6" s="97">
        <v>0</v>
      </c>
      <c r="DH6" s="97">
        <v>2</v>
      </c>
      <c r="DI6" s="97">
        <v>0</v>
      </c>
      <c r="DJ6" s="97">
        <v>1</v>
      </c>
      <c r="DK6" s="97">
        <v>0</v>
      </c>
      <c r="DL6" s="97">
        <v>0</v>
      </c>
      <c r="DM6" s="97">
        <v>0</v>
      </c>
      <c r="DN6" s="97">
        <v>0</v>
      </c>
      <c r="DO6" s="97">
        <v>1</v>
      </c>
      <c r="DP6" s="97">
        <v>1</v>
      </c>
      <c r="DQ6" s="97">
        <v>0</v>
      </c>
      <c r="DR6" s="97">
        <v>0</v>
      </c>
      <c r="DS6" s="97">
        <v>0</v>
      </c>
      <c r="DT6" s="97">
        <v>0</v>
      </c>
      <c r="DU6" s="97">
        <v>0</v>
      </c>
      <c r="DV6" s="97">
        <f t="shared" si="3"/>
        <v>5</v>
      </c>
      <c r="DW6" s="99">
        <v>1</v>
      </c>
      <c r="DX6" s="99">
        <v>2</v>
      </c>
      <c r="DY6" s="97" t="s">
        <v>171</v>
      </c>
      <c r="DZ6" s="97" t="s">
        <v>179</v>
      </c>
      <c r="EA6" s="97">
        <v>3</v>
      </c>
      <c r="EB6" s="191" t="s">
        <v>0</v>
      </c>
      <c r="EE6" s="136">
        <v>3</v>
      </c>
      <c r="EF6" s="96">
        <v>70002</v>
      </c>
      <c r="EG6" s="97">
        <v>2</v>
      </c>
      <c r="EH6" s="97">
        <v>2</v>
      </c>
      <c r="EI6" s="97">
        <v>0</v>
      </c>
      <c r="EJ6" s="97">
        <v>0</v>
      </c>
      <c r="EK6" s="97">
        <v>0</v>
      </c>
      <c r="EL6" s="97">
        <v>0</v>
      </c>
      <c r="EM6" s="97">
        <v>0</v>
      </c>
      <c r="EN6" s="106"/>
      <c r="EO6" s="97">
        <v>0</v>
      </c>
      <c r="EP6" s="106"/>
      <c r="EQ6" s="97">
        <v>0</v>
      </c>
      <c r="ER6" s="97">
        <v>0</v>
      </c>
      <c r="ES6" s="97">
        <v>0</v>
      </c>
      <c r="ET6" s="97">
        <v>0</v>
      </c>
      <c r="EU6" s="97">
        <v>0</v>
      </c>
      <c r="EV6" s="97">
        <v>0</v>
      </c>
      <c r="EW6" s="97">
        <v>0</v>
      </c>
      <c r="EX6" s="97">
        <v>1</v>
      </c>
      <c r="EY6" s="97">
        <v>0</v>
      </c>
      <c r="EZ6" s="97">
        <v>0</v>
      </c>
      <c r="FA6" s="97">
        <v>0</v>
      </c>
      <c r="FB6" s="97">
        <v>0</v>
      </c>
      <c r="FC6" s="97">
        <v>1</v>
      </c>
      <c r="FD6" s="97">
        <v>0</v>
      </c>
      <c r="FE6" s="148">
        <v>1</v>
      </c>
      <c r="FF6" s="699">
        <f t="shared" si="4"/>
        <v>7</v>
      </c>
      <c r="FG6" s="357">
        <v>2</v>
      </c>
      <c r="FH6" s="99">
        <v>2</v>
      </c>
      <c r="FI6" s="97" t="s">
        <v>171</v>
      </c>
      <c r="FJ6" s="97" t="s">
        <v>179</v>
      </c>
      <c r="FK6" s="97">
        <v>3</v>
      </c>
      <c r="FL6" s="191" t="s">
        <v>793</v>
      </c>
      <c r="FN6" s="136">
        <v>3</v>
      </c>
      <c r="FO6" s="96">
        <v>70019</v>
      </c>
      <c r="FP6" s="97">
        <v>1</v>
      </c>
      <c r="FQ6" s="97">
        <v>0</v>
      </c>
      <c r="FR6" s="97">
        <v>0</v>
      </c>
      <c r="FS6" s="97">
        <v>0</v>
      </c>
      <c r="FT6" s="97">
        <v>0</v>
      </c>
      <c r="FU6" s="97">
        <v>0</v>
      </c>
      <c r="FV6" s="97">
        <v>1</v>
      </c>
      <c r="FW6" s="97">
        <v>1</v>
      </c>
      <c r="FX6" s="97">
        <v>0</v>
      </c>
      <c r="FY6" s="97">
        <f t="shared" si="5"/>
        <v>3</v>
      </c>
      <c r="FZ6" s="99">
        <v>1</v>
      </c>
      <c r="GA6" s="283">
        <v>2</v>
      </c>
      <c r="GB6" s="97" t="s">
        <v>171</v>
      </c>
      <c r="GC6" s="97" t="s">
        <v>179</v>
      </c>
      <c r="GD6" s="97">
        <v>3</v>
      </c>
      <c r="GE6" s="191" t="s">
        <v>84</v>
      </c>
      <c r="GG6" s="136">
        <v>3</v>
      </c>
      <c r="GH6" s="96">
        <v>70017</v>
      </c>
      <c r="GI6" s="97">
        <v>0</v>
      </c>
      <c r="GJ6" s="97">
        <v>0</v>
      </c>
      <c r="GK6" s="97">
        <v>0</v>
      </c>
      <c r="GL6" s="97">
        <v>0</v>
      </c>
      <c r="GM6" s="97">
        <v>0</v>
      </c>
      <c r="GN6" s="97">
        <v>0</v>
      </c>
      <c r="GO6" s="97">
        <v>0</v>
      </c>
      <c r="GP6" s="97">
        <v>0</v>
      </c>
      <c r="GQ6" s="97">
        <v>0</v>
      </c>
      <c r="GR6" s="610"/>
      <c r="GS6" s="610"/>
      <c r="GT6" s="97">
        <f t="shared" si="6"/>
        <v>0</v>
      </c>
      <c r="GU6" s="99">
        <v>2</v>
      </c>
      <c r="GV6" s="283">
        <v>2</v>
      </c>
      <c r="GW6" s="97" t="s">
        <v>171</v>
      </c>
      <c r="GX6" s="97" t="s">
        <v>178</v>
      </c>
      <c r="GY6" s="97">
        <v>3</v>
      </c>
      <c r="GZ6" s="191" t="s">
        <v>82</v>
      </c>
      <c r="HB6" s="136">
        <v>3</v>
      </c>
      <c r="HC6" s="96">
        <v>70003</v>
      </c>
      <c r="HD6" s="97">
        <v>2</v>
      </c>
      <c r="HE6" s="97">
        <v>0</v>
      </c>
      <c r="HF6" s="97">
        <v>0</v>
      </c>
      <c r="HG6" s="97">
        <v>0</v>
      </c>
      <c r="HH6" s="97">
        <v>0</v>
      </c>
      <c r="HI6" s="97">
        <v>0</v>
      </c>
      <c r="HJ6" s="97">
        <v>2</v>
      </c>
      <c r="HK6" s="97">
        <v>1</v>
      </c>
      <c r="HL6" s="148">
        <v>0</v>
      </c>
      <c r="HM6" s="156">
        <f t="shared" si="7"/>
        <v>5</v>
      </c>
      <c r="HN6" s="99">
        <v>1</v>
      </c>
      <c r="HO6" s="103">
        <v>2</v>
      </c>
      <c r="HP6" s="97" t="s">
        <v>171</v>
      </c>
      <c r="HQ6" s="97" t="s">
        <v>179</v>
      </c>
      <c r="HR6" s="174">
        <v>4</v>
      </c>
      <c r="HS6" s="690" t="s">
        <v>69</v>
      </c>
    </row>
    <row r="7" spans="1:227" x14ac:dyDescent="0.25">
      <c r="A7" s="136">
        <v>4</v>
      </c>
      <c r="B7" s="96">
        <v>70004</v>
      </c>
      <c r="C7" s="97">
        <v>0</v>
      </c>
      <c r="D7" s="97">
        <v>0</v>
      </c>
      <c r="E7" s="610"/>
      <c r="F7" s="97">
        <v>2</v>
      </c>
      <c r="G7" s="97">
        <v>2</v>
      </c>
      <c r="H7" s="97">
        <v>1</v>
      </c>
      <c r="I7" s="97">
        <v>0</v>
      </c>
      <c r="J7" s="97">
        <v>0</v>
      </c>
      <c r="K7" s="97">
        <v>0</v>
      </c>
      <c r="L7" s="97">
        <v>1</v>
      </c>
      <c r="M7" s="97">
        <v>0</v>
      </c>
      <c r="N7" s="97">
        <v>0</v>
      </c>
      <c r="O7" s="97">
        <v>0</v>
      </c>
      <c r="P7" s="97">
        <v>0</v>
      </c>
      <c r="Q7" s="97">
        <v>0</v>
      </c>
      <c r="R7" s="97">
        <v>1</v>
      </c>
      <c r="S7" s="97">
        <f t="shared" si="0"/>
        <v>7</v>
      </c>
      <c r="T7" s="99">
        <v>1</v>
      </c>
      <c r="U7" s="283">
        <v>2</v>
      </c>
      <c r="V7" s="97" t="s">
        <v>178</v>
      </c>
      <c r="W7" s="97">
        <v>4</v>
      </c>
      <c r="X7" s="191" t="s">
        <v>70</v>
      </c>
      <c r="Z7" s="93" t="s">
        <v>177</v>
      </c>
      <c r="AA7" s="136">
        <v>4</v>
      </c>
      <c r="AB7" s="96">
        <v>70011</v>
      </c>
      <c r="AC7" s="97">
        <v>1</v>
      </c>
      <c r="AD7" s="97">
        <v>0</v>
      </c>
      <c r="AE7" s="97">
        <v>1</v>
      </c>
      <c r="AF7" s="97">
        <v>0</v>
      </c>
      <c r="AG7" s="97">
        <v>0</v>
      </c>
      <c r="AH7" s="97">
        <v>0</v>
      </c>
      <c r="AI7" s="97">
        <v>0</v>
      </c>
      <c r="AJ7" s="97">
        <v>0</v>
      </c>
      <c r="AK7" s="610"/>
      <c r="AL7" s="97">
        <v>0</v>
      </c>
      <c r="AM7" s="97">
        <v>0</v>
      </c>
      <c r="AN7" s="97">
        <v>0</v>
      </c>
      <c r="AO7" s="97">
        <v>0</v>
      </c>
      <c r="AP7" s="97">
        <v>0</v>
      </c>
      <c r="AQ7" s="97">
        <v>0</v>
      </c>
      <c r="AR7" s="706"/>
      <c r="AS7" s="699">
        <f>SUM(AC7:AR7)</f>
        <v>2</v>
      </c>
      <c r="AT7" s="357">
        <v>2</v>
      </c>
      <c r="AU7" s="99">
        <v>2</v>
      </c>
      <c r="AV7" s="148">
        <v>3</v>
      </c>
      <c r="AW7" s="716" t="s">
        <v>77</v>
      </c>
      <c r="AY7" s="136">
        <v>4</v>
      </c>
      <c r="AZ7" s="244">
        <v>70012</v>
      </c>
      <c r="BA7" s="156">
        <v>0</v>
      </c>
      <c r="BB7" s="97">
        <v>0</v>
      </c>
      <c r="BC7" s="97">
        <v>0</v>
      </c>
      <c r="BD7" s="97">
        <v>1</v>
      </c>
      <c r="BE7" s="97">
        <v>0</v>
      </c>
      <c r="BF7" s="97">
        <v>0</v>
      </c>
      <c r="BG7" s="97">
        <v>1</v>
      </c>
      <c r="BH7" s="97">
        <v>0</v>
      </c>
      <c r="BI7" s="97">
        <v>0</v>
      </c>
      <c r="BJ7" s="97">
        <v>0</v>
      </c>
      <c r="BK7" s="97">
        <v>0</v>
      </c>
      <c r="BL7" s="97">
        <v>0</v>
      </c>
      <c r="BM7" s="97">
        <v>0</v>
      </c>
      <c r="BN7" s="97">
        <v>0</v>
      </c>
      <c r="BO7" s="97">
        <v>1</v>
      </c>
      <c r="BP7" s="97">
        <v>0</v>
      </c>
      <c r="BQ7" s="97">
        <v>0</v>
      </c>
      <c r="BR7" s="97">
        <v>0</v>
      </c>
      <c r="BS7" s="97">
        <v>0</v>
      </c>
      <c r="BT7" s="97">
        <v>0</v>
      </c>
      <c r="BU7" s="97">
        <v>0</v>
      </c>
      <c r="BV7" s="97">
        <v>0</v>
      </c>
      <c r="BW7" s="97">
        <v>0</v>
      </c>
      <c r="BX7" s="174">
        <v>0</v>
      </c>
      <c r="BY7" s="740">
        <f t="shared" si="1"/>
        <v>3</v>
      </c>
      <c r="BZ7" s="165">
        <v>2</v>
      </c>
      <c r="CA7" s="97">
        <v>2</v>
      </c>
      <c r="CB7" s="97" t="s">
        <v>171</v>
      </c>
      <c r="CC7" s="97" t="s">
        <v>179</v>
      </c>
      <c r="CD7" s="97">
        <v>3</v>
      </c>
      <c r="CE7" s="191" t="s">
        <v>78</v>
      </c>
      <c r="CG7" s="136">
        <v>4</v>
      </c>
      <c r="CH7" s="244">
        <v>70011</v>
      </c>
      <c r="CI7" s="156">
        <v>0</v>
      </c>
      <c r="CJ7" s="97">
        <v>0</v>
      </c>
      <c r="CK7" s="97">
        <v>0</v>
      </c>
      <c r="CL7" s="97">
        <v>0</v>
      </c>
      <c r="CM7" s="97">
        <v>0</v>
      </c>
      <c r="CN7" s="97">
        <v>1</v>
      </c>
      <c r="CO7" s="97">
        <v>0</v>
      </c>
      <c r="CP7" s="97">
        <v>0</v>
      </c>
      <c r="CQ7" s="97">
        <v>0</v>
      </c>
      <c r="CR7" s="97">
        <v>0</v>
      </c>
      <c r="CS7" s="97">
        <v>0</v>
      </c>
      <c r="CT7" s="174">
        <v>1</v>
      </c>
      <c r="CU7" s="740">
        <f t="shared" si="2"/>
        <v>2</v>
      </c>
      <c r="CV7" s="165">
        <v>2</v>
      </c>
      <c r="CW7" s="283">
        <v>2</v>
      </c>
      <c r="CX7" s="97" t="s">
        <v>171</v>
      </c>
      <c r="CY7" s="97" t="s">
        <v>178</v>
      </c>
      <c r="CZ7" s="97">
        <v>3</v>
      </c>
      <c r="DA7" s="191" t="s">
        <v>77</v>
      </c>
      <c r="DC7" s="136">
        <v>4</v>
      </c>
      <c r="DD7" s="96">
        <v>70001</v>
      </c>
      <c r="DE7" s="97">
        <v>0</v>
      </c>
      <c r="DF7" s="97">
        <v>0</v>
      </c>
      <c r="DG7" s="97">
        <v>1</v>
      </c>
      <c r="DH7" s="97">
        <v>2</v>
      </c>
      <c r="DI7" s="97">
        <v>0</v>
      </c>
      <c r="DJ7" s="97">
        <v>1</v>
      </c>
      <c r="DK7" s="97">
        <v>0</v>
      </c>
      <c r="DL7" s="97">
        <v>1</v>
      </c>
      <c r="DM7" s="97">
        <v>0</v>
      </c>
      <c r="DN7" s="97">
        <v>0</v>
      </c>
      <c r="DO7" s="97">
        <v>0</v>
      </c>
      <c r="DP7" s="97">
        <v>1</v>
      </c>
      <c r="DQ7" s="97">
        <v>0</v>
      </c>
      <c r="DR7" s="97">
        <v>0</v>
      </c>
      <c r="DS7" s="97">
        <v>0</v>
      </c>
      <c r="DT7" s="97">
        <v>0</v>
      </c>
      <c r="DU7" s="97">
        <v>0</v>
      </c>
      <c r="DV7" s="97">
        <f t="shared" si="3"/>
        <v>6</v>
      </c>
      <c r="DW7" s="99">
        <v>1</v>
      </c>
      <c r="DX7" s="99">
        <v>2</v>
      </c>
      <c r="DY7" s="97" t="s">
        <v>171</v>
      </c>
      <c r="DZ7" s="97" t="s">
        <v>178</v>
      </c>
      <c r="EA7" s="97">
        <v>4</v>
      </c>
      <c r="EB7" s="191" t="s">
        <v>68</v>
      </c>
      <c r="EE7" s="136">
        <v>4</v>
      </c>
      <c r="EF7" s="96">
        <v>70007</v>
      </c>
      <c r="EG7" s="97">
        <v>1</v>
      </c>
      <c r="EH7" s="97">
        <v>0</v>
      </c>
      <c r="EI7" s="97">
        <v>2</v>
      </c>
      <c r="EJ7" s="97">
        <v>0</v>
      </c>
      <c r="EK7" s="97">
        <v>0</v>
      </c>
      <c r="EL7" s="97">
        <v>0</v>
      </c>
      <c r="EM7" s="97">
        <v>0</v>
      </c>
      <c r="EN7" s="106"/>
      <c r="EO7" s="97">
        <v>0</v>
      </c>
      <c r="EP7" s="106"/>
      <c r="EQ7" s="97">
        <v>0</v>
      </c>
      <c r="ER7" s="97">
        <v>2</v>
      </c>
      <c r="ES7" s="97">
        <v>0</v>
      </c>
      <c r="ET7" s="97">
        <v>0</v>
      </c>
      <c r="EU7" s="97">
        <v>0</v>
      </c>
      <c r="EV7" s="97">
        <v>1</v>
      </c>
      <c r="EW7" s="97">
        <v>0</v>
      </c>
      <c r="EX7" s="97">
        <v>0</v>
      </c>
      <c r="EY7" s="97">
        <v>1</v>
      </c>
      <c r="EZ7" s="97">
        <v>0</v>
      </c>
      <c r="FA7" s="97">
        <v>0</v>
      </c>
      <c r="FB7" s="97">
        <v>0</v>
      </c>
      <c r="FC7" s="97">
        <v>1</v>
      </c>
      <c r="FD7" s="97">
        <v>1</v>
      </c>
      <c r="FE7" s="148">
        <v>0</v>
      </c>
      <c r="FF7" s="699">
        <f t="shared" si="4"/>
        <v>9</v>
      </c>
      <c r="FG7" s="357">
        <v>2</v>
      </c>
      <c r="FH7" s="99">
        <v>2</v>
      </c>
      <c r="FI7" s="97" t="s">
        <v>171</v>
      </c>
      <c r="FJ7" s="97" t="s">
        <v>178</v>
      </c>
      <c r="FK7" s="97">
        <v>3</v>
      </c>
      <c r="FL7" s="191" t="s">
        <v>73</v>
      </c>
      <c r="FN7" s="136">
        <v>4</v>
      </c>
      <c r="FO7" s="96">
        <v>70001</v>
      </c>
      <c r="FP7" s="97">
        <v>3</v>
      </c>
      <c r="FQ7" s="97">
        <v>0</v>
      </c>
      <c r="FR7" s="97">
        <v>0</v>
      </c>
      <c r="FS7" s="97">
        <v>0</v>
      </c>
      <c r="FT7" s="97">
        <v>0</v>
      </c>
      <c r="FU7" s="97">
        <v>0</v>
      </c>
      <c r="FV7" s="97">
        <v>0</v>
      </c>
      <c r="FW7" s="97">
        <v>0</v>
      </c>
      <c r="FX7" s="97">
        <v>1</v>
      </c>
      <c r="FY7" s="97">
        <f t="shared" si="5"/>
        <v>4</v>
      </c>
      <c r="FZ7" s="99">
        <v>1</v>
      </c>
      <c r="GA7" s="283">
        <v>2</v>
      </c>
      <c r="GB7" s="97" t="s">
        <v>171</v>
      </c>
      <c r="GC7" s="97" t="s">
        <v>178</v>
      </c>
      <c r="GD7" s="97">
        <v>4</v>
      </c>
      <c r="GE7" s="191" t="s">
        <v>68</v>
      </c>
      <c r="GG7" s="136">
        <v>4</v>
      </c>
      <c r="GH7" s="96">
        <v>70002</v>
      </c>
      <c r="GI7" s="97">
        <v>0</v>
      </c>
      <c r="GJ7" s="610"/>
      <c r="GK7" s="97">
        <v>0</v>
      </c>
      <c r="GL7" s="97">
        <v>1</v>
      </c>
      <c r="GM7" s="97">
        <v>0</v>
      </c>
      <c r="GN7" s="97">
        <v>0</v>
      </c>
      <c r="GO7" s="97">
        <v>0</v>
      </c>
      <c r="GP7" s="97">
        <v>0</v>
      </c>
      <c r="GQ7" s="97">
        <v>0</v>
      </c>
      <c r="GR7" s="97">
        <v>0</v>
      </c>
      <c r="GS7" s="610"/>
      <c r="GT7" s="97">
        <f t="shared" si="6"/>
        <v>1</v>
      </c>
      <c r="GU7" s="99">
        <v>2</v>
      </c>
      <c r="GV7" s="283">
        <v>2</v>
      </c>
      <c r="GW7" s="97" t="s">
        <v>171</v>
      </c>
      <c r="GX7" s="97" t="s">
        <v>179</v>
      </c>
      <c r="GY7" s="97">
        <v>3</v>
      </c>
      <c r="GZ7" s="191" t="s">
        <v>793</v>
      </c>
      <c r="HB7" s="136">
        <v>4</v>
      </c>
      <c r="HC7" s="96">
        <v>70004</v>
      </c>
      <c r="HD7" s="97">
        <v>1</v>
      </c>
      <c r="HE7" s="97">
        <v>0</v>
      </c>
      <c r="HF7" s="97">
        <v>0</v>
      </c>
      <c r="HG7" s="97">
        <v>0</v>
      </c>
      <c r="HH7" s="97">
        <v>0</v>
      </c>
      <c r="HI7" s="97">
        <v>0</v>
      </c>
      <c r="HJ7" s="97">
        <v>0</v>
      </c>
      <c r="HK7" s="97">
        <v>2</v>
      </c>
      <c r="HL7" s="148">
        <v>0</v>
      </c>
      <c r="HM7" s="156">
        <f t="shared" si="7"/>
        <v>3</v>
      </c>
      <c r="HN7" s="99">
        <v>2</v>
      </c>
      <c r="HO7" s="103">
        <v>2</v>
      </c>
      <c r="HP7" s="97" t="s">
        <v>171</v>
      </c>
      <c r="HQ7" s="97" t="s">
        <v>178</v>
      </c>
      <c r="HR7" s="174">
        <v>4</v>
      </c>
      <c r="HS7" s="690" t="s">
        <v>70</v>
      </c>
    </row>
    <row r="8" spans="1:227" x14ac:dyDescent="0.25">
      <c r="A8" s="136">
        <v>5</v>
      </c>
      <c r="B8" s="96">
        <v>70012</v>
      </c>
      <c r="C8" s="97">
        <v>1</v>
      </c>
      <c r="D8" s="97">
        <v>2</v>
      </c>
      <c r="E8" s="97">
        <v>0</v>
      </c>
      <c r="F8" s="97">
        <v>1</v>
      </c>
      <c r="G8" s="97">
        <v>1</v>
      </c>
      <c r="H8" s="97">
        <v>0</v>
      </c>
      <c r="I8" s="97">
        <v>0</v>
      </c>
      <c r="J8" s="97">
        <v>0</v>
      </c>
      <c r="K8" s="97">
        <v>0</v>
      </c>
      <c r="L8" s="97">
        <v>0</v>
      </c>
      <c r="M8" s="97">
        <v>0</v>
      </c>
      <c r="N8" s="97">
        <v>0</v>
      </c>
      <c r="O8" s="97">
        <v>0</v>
      </c>
      <c r="P8" s="97">
        <v>2</v>
      </c>
      <c r="Q8" s="97">
        <v>0</v>
      </c>
      <c r="R8" s="97">
        <v>0</v>
      </c>
      <c r="S8" s="97">
        <f t="shared" si="0"/>
        <v>7</v>
      </c>
      <c r="T8" s="99">
        <v>2</v>
      </c>
      <c r="U8" s="283">
        <v>2</v>
      </c>
      <c r="V8" s="97" t="s">
        <v>179</v>
      </c>
      <c r="W8" s="97">
        <v>3</v>
      </c>
      <c r="X8" s="191" t="s">
        <v>78</v>
      </c>
      <c r="Z8" s="93" t="s">
        <v>177</v>
      </c>
      <c r="AA8" s="136">
        <v>5</v>
      </c>
      <c r="AB8" s="96">
        <v>70021</v>
      </c>
      <c r="AC8" s="97">
        <v>0</v>
      </c>
      <c r="AD8" s="97">
        <v>0</v>
      </c>
      <c r="AE8" s="97">
        <v>1</v>
      </c>
      <c r="AF8" s="97">
        <v>0</v>
      </c>
      <c r="AG8" s="97">
        <v>0</v>
      </c>
      <c r="AH8" s="97">
        <v>1</v>
      </c>
      <c r="AI8" s="97">
        <v>0</v>
      </c>
      <c r="AJ8" s="97">
        <v>0</v>
      </c>
      <c r="AK8" s="97">
        <v>0</v>
      </c>
      <c r="AL8" s="97">
        <v>0</v>
      </c>
      <c r="AM8" s="97">
        <v>0</v>
      </c>
      <c r="AN8" s="97">
        <v>0</v>
      </c>
      <c r="AO8" s="97">
        <v>0</v>
      </c>
      <c r="AP8" s="97">
        <v>0</v>
      </c>
      <c r="AQ8" s="97">
        <v>0</v>
      </c>
      <c r="AR8" s="148">
        <v>0</v>
      </c>
      <c r="AS8" s="699">
        <f t="shared" ref="AS8:AS24" si="8">SUM(AC8:AR8)</f>
        <v>2</v>
      </c>
      <c r="AT8" s="357">
        <v>1</v>
      </c>
      <c r="AU8" s="99">
        <v>2</v>
      </c>
      <c r="AV8" s="148">
        <v>3</v>
      </c>
      <c r="AW8" s="716" t="s">
        <v>87</v>
      </c>
      <c r="AY8" s="136">
        <v>5</v>
      </c>
      <c r="AZ8" s="244">
        <v>70002</v>
      </c>
      <c r="BA8" s="156">
        <v>1</v>
      </c>
      <c r="BB8" s="97">
        <v>0</v>
      </c>
      <c r="BC8" s="97">
        <v>0</v>
      </c>
      <c r="BD8" s="97">
        <v>0</v>
      </c>
      <c r="BE8" s="97">
        <v>0</v>
      </c>
      <c r="BF8" s="97">
        <v>0</v>
      </c>
      <c r="BG8" s="97">
        <v>2</v>
      </c>
      <c r="BH8" s="97">
        <v>0</v>
      </c>
      <c r="BI8" s="97">
        <v>0</v>
      </c>
      <c r="BJ8" s="97">
        <v>0</v>
      </c>
      <c r="BK8" s="97">
        <v>0</v>
      </c>
      <c r="BL8" s="97">
        <v>0</v>
      </c>
      <c r="BM8" s="97">
        <v>0</v>
      </c>
      <c r="BN8" s="97">
        <v>0</v>
      </c>
      <c r="BO8" s="97">
        <v>1</v>
      </c>
      <c r="BP8" s="97">
        <v>0</v>
      </c>
      <c r="BQ8" s="97">
        <v>0</v>
      </c>
      <c r="BR8" s="97">
        <v>0</v>
      </c>
      <c r="BS8" s="97">
        <v>0</v>
      </c>
      <c r="BT8" s="97">
        <v>0</v>
      </c>
      <c r="BU8" s="97">
        <v>0</v>
      </c>
      <c r="BV8" s="97">
        <v>0</v>
      </c>
      <c r="BW8" s="97">
        <v>0</v>
      </c>
      <c r="BX8" s="174">
        <v>0</v>
      </c>
      <c r="BY8" s="740">
        <f t="shared" si="1"/>
        <v>4</v>
      </c>
      <c r="BZ8" s="165">
        <v>1</v>
      </c>
      <c r="CA8" s="97">
        <v>2</v>
      </c>
      <c r="CB8" s="97" t="s">
        <v>171</v>
      </c>
      <c r="CC8" s="97" t="s">
        <v>179</v>
      </c>
      <c r="CD8" s="97">
        <v>3</v>
      </c>
      <c r="CE8" s="191" t="s">
        <v>793</v>
      </c>
      <c r="CG8" s="136">
        <v>5</v>
      </c>
      <c r="CH8" s="244">
        <v>70012</v>
      </c>
      <c r="CI8" s="156">
        <v>0</v>
      </c>
      <c r="CJ8" s="97">
        <v>0</v>
      </c>
      <c r="CK8" s="97">
        <v>0</v>
      </c>
      <c r="CL8" s="97">
        <v>0</v>
      </c>
      <c r="CM8" s="97">
        <v>1</v>
      </c>
      <c r="CN8" s="97">
        <v>1</v>
      </c>
      <c r="CO8" s="97">
        <v>0</v>
      </c>
      <c r="CP8" s="97">
        <v>0</v>
      </c>
      <c r="CQ8" s="97">
        <v>0</v>
      </c>
      <c r="CR8" s="97">
        <v>0</v>
      </c>
      <c r="CS8" s="97">
        <v>0</v>
      </c>
      <c r="CT8" s="174">
        <v>0</v>
      </c>
      <c r="CU8" s="740">
        <f t="shared" si="2"/>
        <v>2</v>
      </c>
      <c r="CV8" s="165">
        <v>2</v>
      </c>
      <c r="CW8" s="283">
        <v>2</v>
      </c>
      <c r="CX8" s="97" t="s">
        <v>171</v>
      </c>
      <c r="CY8" s="97" t="s">
        <v>179</v>
      </c>
      <c r="CZ8" s="97">
        <v>3</v>
      </c>
      <c r="DA8" s="191" t="s">
        <v>78</v>
      </c>
      <c r="DC8" s="136">
        <v>5</v>
      </c>
      <c r="DD8" s="96">
        <v>70005</v>
      </c>
      <c r="DE8" s="97">
        <v>0</v>
      </c>
      <c r="DF8" s="97">
        <v>0</v>
      </c>
      <c r="DG8" s="97">
        <v>0</v>
      </c>
      <c r="DH8" s="97">
        <v>1</v>
      </c>
      <c r="DI8" s="97">
        <v>0</v>
      </c>
      <c r="DJ8" s="97">
        <v>1</v>
      </c>
      <c r="DK8" s="97">
        <v>0</v>
      </c>
      <c r="DL8" s="97">
        <v>1</v>
      </c>
      <c r="DM8" s="97">
        <v>0</v>
      </c>
      <c r="DN8" s="97">
        <v>0</v>
      </c>
      <c r="DO8" s="97">
        <v>0</v>
      </c>
      <c r="DP8" s="97">
        <v>2</v>
      </c>
      <c r="DQ8" s="97">
        <v>1</v>
      </c>
      <c r="DR8" s="97">
        <v>0</v>
      </c>
      <c r="DS8" s="97">
        <v>0</v>
      </c>
      <c r="DT8" s="97">
        <v>0</v>
      </c>
      <c r="DU8" s="97">
        <v>0</v>
      </c>
      <c r="DV8" s="97">
        <f t="shared" si="3"/>
        <v>6</v>
      </c>
      <c r="DW8" s="99">
        <v>1</v>
      </c>
      <c r="DX8" s="99">
        <v>2</v>
      </c>
      <c r="DY8" s="97" t="s">
        <v>171</v>
      </c>
      <c r="DZ8" s="97" t="s">
        <v>179</v>
      </c>
      <c r="EA8" s="97">
        <v>3</v>
      </c>
      <c r="EB8" s="191" t="s">
        <v>71</v>
      </c>
      <c r="EE8" s="136">
        <v>5</v>
      </c>
      <c r="EF8" s="96">
        <v>70004</v>
      </c>
      <c r="EG8" s="97">
        <v>1</v>
      </c>
      <c r="EH8" s="97">
        <v>2</v>
      </c>
      <c r="EI8" s="97">
        <v>2</v>
      </c>
      <c r="EJ8" s="97">
        <v>0</v>
      </c>
      <c r="EK8" s="97">
        <v>0</v>
      </c>
      <c r="EL8" s="97">
        <v>0</v>
      </c>
      <c r="EM8" s="97">
        <v>0</v>
      </c>
      <c r="EN8" s="106"/>
      <c r="EO8" s="97">
        <v>0</v>
      </c>
      <c r="EP8" s="106"/>
      <c r="EQ8" s="97">
        <v>0</v>
      </c>
      <c r="ER8" s="97">
        <v>0</v>
      </c>
      <c r="ES8" s="97">
        <v>0</v>
      </c>
      <c r="ET8" s="97">
        <v>1</v>
      </c>
      <c r="EU8" s="97">
        <v>0</v>
      </c>
      <c r="EV8" s="97">
        <v>0</v>
      </c>
      <c r="EW8" s="97">
        <v>0</v>
      </c>
      <c r="EX8" s="97">
        <v>0</v>
      </c>
      <c r="EY8" s="97">
        <v>0</v>
      </c>
      <c r="EZ8" s="97">
        <v>2</v>
      </c>
      <c r="FA8" s="97">
        <v>0</v>
      </c>
      <c r="FB8" s="97">
        <v>1</v>
      </c>
      <c r="FC8" s="97">
        <v>1</v>
      </c>
      <c r="FD8" s="97">
        <v>0</v>
      </c>
      <c r="FE8" s="148">
        <v>0</v>
      </c>
      <c r="FF8" s="699">
        <f t="shared" si="4"/>
        <v>10</v>
      </c>
      <c r="FG8" s="357">
        <v>1</v>
      </c>
      <c r="FH8" s="99">
        <v>2</v>
      </c>
      <c r="FI8" s="97" t="s">
        <v>171</v>
      </c>
      <c r="FJ8" s="97" t="s">
        <v>178</v>
      </c>
      <c r="FK8" s="97">
        <v>4</v>
      </c>
      <c r="FL8" s="191" t="s">
        <v>70</v>
      </c>
      <c r="FN8" s="136">
        <v>5</v>
      </c>
      <c r="FO8" s="96">
        <v>70006</v>
      </c>
      <c r="FP8" s="97">
        <v>0</v>
      </c>
      <c r="FQ8" s="97">
        <v>0</v>
      </c>
      <c r="FR8" s="97">
        <v>0</v>
      </c>
      <c r="FS8" s="97">
        <v>0</v>
      </c>
      <c r="FT8" s="97">
        <v>0</v>
      </c>
      <c r="FU8" s="97">
        <v>0</v>
      </c>
      <c r="FV8" s="97">
        <v>0</v>
      </c>
      <c r="FW8" s="97">
        <v>2</v>
      </c>
      <c r="FX8" s="97">
        <v>2</v>
      </c>
      <c r="FY8" s="97">
        <f t="shared" si="5"/>
        <v>4</v>
      </c>
      <c r="FZ8" s="99">
        <v>2</v>
      </c>
      <c r="GA8" s="283">
        <v>2</v>
      </c>
      <c r="GB8" s="97" t="s">
        <v>171</v>
      </c>
      <c r="GC8" s="97" t="s">
        <v>178</v>
      </c>
      <c r="GD8" s="97">
        <v>3</v>
      </c>
      <c r="GE8" s="191" t="s">
        <v>72</v>
      </c>
      <c r="GG8" s="136">
        <v>5</v>
      </c>
      <c r="GH8" s="96">
        <v>70003</v>
      </c>
      <c r="GI8" s="97">
        <v>0</v>
      </c>
      <c r="GJ8" s="610"/>
      <c r="GK8" s="97">
        <v>0</v>
      </c>
      <c r="GL8" s="97">
        <v>0</v>
      </c>
      <c r="GM8" s="610"/>
      <c r="GN8" s="97">
        <v>1</v>
      </c>
      <c r="GO8" s="610"/>
      <c r="GP8" s="97">
        <v>0</v>
      </c>
      <c r="GQ8" s="610"/>
      <c r="GR8" s="97">
        <v>0</v>
      </c>
      <c r="GS8" s="610"/>
      <c r="GT8" s="97">
        <f t="shared" si="6"/>
        <v>1</v>
      </c>
      <c r="GU8" s="99">
        <v>1</v>
      </c>
      <c r="GV8" s="283">
        <v>2</v>
      </c>
      <c r="GW8" s="97" t="s">
        <v>171</v>
      </c>
      <c r="GX8" s="97" t="s">
        <v>179</v>
      </c>
      <c r="GY8" s="97">
        <v>4</v>
      </c>
      <c r="GZ8" s="191" t="s">
        <v>69</v>
      </c>
      <c r="HB8" s="136">
        <v>5</v>
      </c>
      <c r="HC8" s="96">
        <v>70005</v>
      </c>
      <c r="HD8" s="97">
        <v>0</v>
      </c>
      <c r="HE8" s="97">
        <v>0</v>
      </c>
      <c r="HF8" s="97">
        <v>0</v>
      </c>
      <c r="HG8" s="97">
        <v>0</v>
      </c>
      <c r="HH8" s="97">
        <v>0</v>
      </c>
      <c r="HI8" s="97">
        <v>0</v>
      </c>
      <c r="HJ8" s="97">
        <v>0</v>
      </c>
      <c r="HK8" s="97">
        <v>2</v>
      </c>
      <c r="HL8" s="148">
        <v>1</v>
      </c>
      <c r="HM8" s="156">
        <f t="shared" si="7"/>
        <v>3</v>
      </c>
      <c r="HN8" s="99">
        <v>1</v>
      </c>
      <c r="HO8" s="103">
        <v>2</v>
      </c>
      <c r="HP8" s="97" t="s">
        <v>171</v>
      </c>
      <c r="HQ8" s="97" t="s">
        <v>179</v>
      </c>
      <c r="HR8" s="174">
        <v>4</v>
      </c>
      <c r="HS8" s="690" t="s">
        <v>71</v>
      </c>
    </row>
    <row r="9" spans="1:227" x14ac:dyDescent="0.25">
      <c r="A9" s="136">
        <v>6</v>
      </c>
      <c r="B9" s="96">
        <v>70021</v>
      </c>
      <c r="C9" s="97">
        <v>0</v>
      </c>
      <c r="D9" s="97">
        <v>2</v>
      </c>
      <c r="E9" s="97">
        <v>0</v>
      </c>
      <c r="F9" s="97">
        <v>1</v>
      </c>
      <c r="G9" s="97">
        <v>1</v>
      </c>
      <c r="H9" s="97">
        <v>0</v>
      </c>
      <c r="I9" s="97">
        <v>0</v>
      </c>
      <c r="J9" s="97">
        <v>0</v>
      </c>
      <c r="K9" s="97">
        <v>1</v>
      </c>
      <c r="L9" s="97">
        <v>0</v>
      </c>
      <c r="M9" s="97">
        <v>1</v>
      </c>
      <c r="N9" s="97">
        <v>0</v>
      </c>
      <c r="O9" s="97">
        <v>1</v>
      </c>
      <c r="P9" s="97">
        <v>0</v>
      </c>
      <c r="Q9" s="97">
        <v>0</v>
      </c>
      <c r="R9" s="97">
        <v>0</v>
      </c>
      <c r="S9" s="97">
        <f t="shared" si="0"/>
        <v>7</v>
      </c>
      <c r="T9" s="99">
        <v>2</v>
      </c>
      <c r="U9" s="283">
        <v>2</v>
      </c>
      <c r="V9" s="97" t="s">
        <v>178</v>
      </c>
      <c r="W9" s="97">
        <v>3</v>
      </c>
      <c r="X9" s="191" t="s">
        <v>87</v>
      </c>
      <c r="Z9" s="93" t="s">
        <v>177</v>
      </c>
      <c r="AA9" s="136">
        <v>6</v>
      </c>
      <c r="AB9" s="96">
        <v>70004</v>
      </c>
      <c r="AC9" s="97">
        <v>0</v>
      </c>
      <c r="AD9" s="97">
        <v>1</v>
      </c>
      <c r="AE9" s="97">
        <v>1</v>
      </c>
      <c r="AF9" s="97">
        <v>0</v>
      </c>
      <c r="AG9" s="97">
        <v>0</v>
      </c>
      <c r="AH9" s="97">
        <v>1</v>
      </c>
      <c r="AI9" s="97">
        <v>0</v>
      </c>
      <c r="AJ9" s="97">
        <v>0</v>
      </c>
      <c r="AK9" s="97">
        <v>0</v>
      </c>
      <c r="AL9" s="97">
        <v>0</v>
      </c>
      <c r="AM9" s="97">
        <v>0</v>
      </c>
      <c r="AN9" s="97">
        <v>0</v>
      </c>
      <c r="AO9" s="97">
        <v>0</v>
      </c>
      <c r="AP9" s="97">
        <v>0</v>
      </c>
      <c r="AQ9" s="97">
        <v>0</v>
      </c>
      <c r="AR9" s="148">
        <v>0</v>
      </c>
      <c r="AS9" s="699">
        <f t="shared" si="8"/>
        <v>3</v>
      </c>
      <c r="AT9" s="357">
        <v>2</v>
      </c>
      <c r="AU9" s="99">
        <v>2</v>
      </c>
      <c r="AV9" s="148">
        <v>3</v>
      </c>
      <c r="AW9" s="716" t="s">
        <v>70</v>
      </c>
      <c r="AY9" s="136">
        <v>6</v>
      </c>
      <c r="AZ9" s="244">
        <v>70004</v>
      </c>
      <c r="BA9" s="156">
        <v>1</v>
      </c>
      <c r="BB9" s="97">
        <v>0</v>
      </c>
      <c r="BC9" s="97">
        <v>0</v>
      </c>
      <c r="BD9" s="97">
        <v>0</v>
      </c>
      <c r="BE9" s="97">
        <v>0</v>
      </c>
      <c r="BF9" s="97">
        <v>0</v>
      </c>
      <c r="BG9" s="97">
        <v>2</v>
      </c>
      <c r="BH9" s="97">
        <v>0</v>
      </c>
      <c r="BI9" s="97">
        <v>0</v>
      </c>
      <c r="BJ9" s="97">
        <v>0</v>
      </c>
      <c r="BK9" s="97">
        <v>0</v>
      </c>
      <c r="BL9" s="97">
        <v>0</v>
      </c>
      <c r="BM9" s="97">
        <v>0</v>
      </c>
      <c r="BN9" s="97">
        <v>0</v>
      </c>
      <c r="BO9" s="97">
        <v>0</v>
      </c>
      <c r="BP9" s="97">
        <v>0</v>
      </c>
      <c r="BQ9" s="97">
        <v>0</v>
      </c>
      <c r="BR9" s="97">
        <v>0</v>
      </c>
      <c r="BS9" s="97">
        <v>1</v>
      </c>
      <c r="BT9" s="97">
        <v>0</v>
      </c>
      <c r="BU9" s="97">
        <v>0</v>
      </c>
      <c r="BV9" s="97">
        <v>0</v>
      </c>
      <c r="BW9" s="97">
        <v>0</v>
      </c>
      <c r="BX9" s="174">
        <v>0</v>
      </c>
      <c r="BY9" s="740">
        <f t="shared" si="1"/>
        <v>4</v>
      </c>
      <c r="BZ9" s="165">
        <v>1</v>
      </c>
      <c r="CA9" s="97">
        <v>2</v>
      </c>
      <c r="CB9" s="97" t="s">
        <v>171</v>
      </c>
      <c r="CC9" s="97" t="s">
        <v>178</v>
      </c>
      <c r="CD9" s="97">
        <v>4</v>
      </c>
      <c r="CE9" s="191" t="s">
        <v>70</v>
      </c>
      <c r="CG9" s="136">
        <v>6</v>
      </c>
      <c r="CH9" s="244">
        <v>70017</v>
      </c>
      <c r="CI9" s="156">
        <v>0</v>
      </c>
      <c r="CJ9" s="97">
        <v>0</v>
      </c>
      <c r="CK9" s="97">
        <v>1</v>
      </c>
      <c r="CL9" s="97">
        <v>0</v>
      </c>
      <c r="CM9" s="97">
        <v>0</v>
      </c>
      <c r="CN9" s="97">
        <v>0</v>
      </c>
      <c r="CO9" s="97">
        <v>0</v>
      </c>
      <c r="CP9" s="97">
        <v>0</v>
      </c>
      <c r="CQ9" s="97">
        <v>1</v>
      </c>
      <c r="CR9" s="97">
        <v>0</v>
      </c>
      <c r="CS9" s="97">
        <v>0</v>
      </c>
      <c r="CT9" s="174">
        <v>0</v>
      </c>
      <c r="CU9" s="740">
        <f t="shared" si="2"/>
        <v>2</v>
      </c>
      <c r="CV9" s="165">
        <v>2</v>
      </c>
      <c r="CW9" s="283">
        <v>2</v>
      </c>
      <c r="CX9" s="97" t="s">
        <v>171</v>
      </c>
      <c r="CY9" s="97" t="s">
        <v>178</v>
      </c>
      <c r="CZ9" s="97">
        <v>3</v>
      </c>
      <c r="DA9" s="191" t="s">
        <v>82</v>
      </c>
      <c r="DC9" s="136">
        <v>6</v>
      </c>
      <c r="DD9" s="96">
        <v>70008</v>
      </c>
      <c r="DE9" s="97">
        <v>0</v>
      </c>
      <c r="DF9" s="97">
        <v>0</v>
      </c>
      <c r="DG9" s="97">
        <v>0</v>
      </c>
      <c r="DH9" s="97">
        <v>2</v>
      </c>
      <c r="DI9" s="97">
        <v>0</v>
      </c>
      <c r="DJ9" s="97">
        <v>1</v>
      </c>
      <c r="DK9" s="97">
        <v>1</v>
      </c>
      <c r="DL9" s="97">
        <v>0</v>
      </c>
      <c r="DM9" s="97">
        <v>0</v>
      </c>
      <c r="DN9" s="97">
        <v>0</v>
      </c>
      <c r="DO9" s="97">
        <v>0</v>
      </c>
      <c r="DP9" s="97">
        <v>2</v>
      </c>
      <c r="DQ9" s="97">
        <v>1</v>
      </c>
      <c r="DR9" s="97">
        <v>0</v>
      </c>
      <c r="DS9" s="97">
        <v>0</v>
      </c>
      <c r="DT9" s="97">
        <v>0</v>
      </c>
      <c r="DU9" s="97">
        <v>0</v>
      </c>
      <c r="DV9" s="97">
        <f t="shared" si="3"/>
        <v>7</v>
      </c>
      <c r="DW9" s="99">
        <v>2</v>
      </c>
      <c r="DX9" s="99">
        <v>2</v>
      </c>
      <c r="DY9" s="97" t="s">
        <v>171</v>
      </c>
      <c r="DZ9" s="97" t="s">
        <v>179</v>
      </c>
      <c r="EA9" s="97">
        <v>4</v>
      </c>
      <c r="EB9" s="191" t="s">
        <v>74</v>
      </c>
      <c r="EE9" s="136">
        <v>6</v>
      </c>
      <c r="EF9" s="96">
        <v>70008</v>
      </c>
      <c r="EG9" s="97">
        <v>2</v>
      </c>
      <c r="EH9" s="97">
        <v>0</v>
      </c>
      <c r="EI9" s="97">
        <v>0</v>
      </c>
      <c r="EJ9" s="97">
        <v>0</v>
      </c>
      <c r="EK9" s="97">
        <v>0</v>
      </c>
      <c r="EL9" s="97">
        <v>0</v>
      </c>
      <c r="EM9" s="97">
        <v>0</v>
      </c>
      <c r="EN9" s="106"/>
      <c r="EO9" s="97">
        <v>0</v>
      </c>
      <c r="EP9" s="97">
        <v>1</v>
      </c>
      <c r="EQ9" s="97">
        <v>1</v>
      </c>
      <c r="ER9" s="97">
        <v>1</v>
      </c>
      <c r="ES9" s="97">
        <v>0</v>
      </c>
      <c r="ET9" s="97">
        <v>0</v>
      </c>
      <c r="EU9" s="97">
        <v>0</v>
      </c>
      <c r="EV9" s="97">
        <v>2</v>
      </c>
      <c r="EW9" s="97">
        <v>0</v>
      </c>
      <c r="EX9" s="97">
        <v>0</v>
      </c>
      <c r="EY9" s="97">
        <v>0</v>
      </c>
      <c r="EZ9" s="97">
        <v>0</v>
      </c>
      <c r="FA9" s="97">
        <v>1</v>
      </c>
      <c r="FB9" s="97">
        <v>0</v>
      </c>
      <c r="FC9" s="97">
        <v>1</v>
      </c>
      <c r="FD9" s="97">
        <v>1</v>
      </c>
      <c r="FE9" s="148">
        <v>1</v>
      </c>
      <c r="FF9" s="699">
        <f t="shared" si="4"/>
        <v>11</v>
      </c>
      <c r="FG9" s="357">
        <v>2</v>
      </c>
      <c r="FH9" s="99">
        <v>2</v>
      </c>
      <c r="FI9" s="97" t="s">
        <v>171</v>
      </c>
      <c r="FJ9" s="97" t="s">
        <v>179</v>
      </c>
      <c r="FK9" s="97">
        <v>3</v>
      </c>
      <c r="FL9" s="191" t="s">
        <v>74</v>
      </c>
      <c r="FN9" s="136">
        <v>6</v>
      </c>
      <c r="FO9" s="96">
        <v>70008</v>
      </c>
      <c r="FP9" s="97">
        <v>1</v>
      </c>
      <c r="FQ9" s="97">
        <v>0</v>
      </c>
      <c r="FR9" s="97">
        <v>0</v>
      </c>
      <c r="FS9" s="97">
        <v>0</v>
      </c>
      <c r="FT9" s="97">
        <v>0</v>
      </c>
      <c r="FU9" s="97">
        <v>0</v>
      </c>
      <c r="FV9" s="97">
        <v>1</v>
      </c>
      <c r="FW9" s="97">
        <v>1</v>
      </c>
      <c r="FX9" s="97">
        <v>1</v>
      </c>
      <c r="FY9" s="97">
        <f t="shared" si="5"/>
        <v>4</v>
      </c>
      <c r="FZ9" s="99">
        <v>2</v>
      </c>
      <c r="GA9" s="283">
        <v>2</v>
      </c>
      <c r="GB9" s="97" t="s">
        <v>171</v>
      </c>
      <c r="GC9" s="97" t="s">
        <v>179</v>
      </c>
      <c r="GD9" s="97">
        <v>3</v>
      </c>
      <c r="GE9" s="191" t="s">
        <v>74</v>
      </c>
      <c r="GG9" s="136">
        <v>6</v>
      </c>
      <c r="GH9" s="96">
        <v>70006</v>
      </c>
      <c r="GI9" s="97">
        <v>0</v>
      </c>
      <c r="GJ9" s="610"/>
      <c r="GK9" s="610"/>
      <c r="GL9" s="97">
        <v>1</v>
      </c>
      <c r="GM9" s="610"/>
      <c r="GN9" s="610"/>
      <c r="GO9" s="97">
        <v>0</v>
      </c>
      <c r="GP9" s="610"/>
      <c r="GQ9" s="97">
        <v>0</v>
      </c>
      <c r="GR9" s="610"/>
      <c r="GS9" s="610"/>
      <c r="GT9" s="97">
        <f t="shared" si="6"/>
        <v>1</v>
      </c>
      <c r="GU9" s="99">
        <v>2</v>
      </c>
      <c r="GV9" s="283">
        <v>2</v>
      </c>
      <c r="GW9" s="97" t="s">
        <v>171</v>
      </c>
      <c r="GX9" s="97" t="s">
        <v>178</v>
      </c>
      <c r="GY9" s="97">
        <v>3</v>
      </c>
      <c r="GZ9" s="191" t="s">
        <v>72</v>
      </c>
      <c r="HB9" s="136">
        <v>6</v>
      </c>
      <c r="HC9" s="96">
        <v>70006</v>
      </c>
      <c r="HD9" s="97">
        <v>2</v>
      </c>
      <c r="HE9" s="97">
        <v>0</v>
      </c>
      <c r="HF9" s="97">
        <v>0</v>
      </c>
      <c r="HG9" s="97">
        <v>0</v>
      </c>
      <c r="HH9" s="97">
        <v>0</v>
      </c>
      <c r="HI9" s="97">
        <v>0</v>
      </c>
      <c r="HJ9" s="97">
        <v>1</v>
      </c>
      <c r="HK9" s="97">
        <v>1</v>
      </c>
      <c r="HL9" s="148">
        <v>0</v>
      </c>
      <c r="HM9" s="156">
        <f t="shared" si="7"/>
        <v>4</v>
      </c>
      <c r="HN9" s="99">
        <v>2</v>
      </c>
      <c r="HO9" s="103">
        <v>2</v>
      </c>
      <c r="HP9" s="97" t="s">
        <v>171</v>
      </c>
      <c r="HQ9" s="97" t="s">
        <v>178</v>
      </c>
      <c r="HR9" s="174">
        <v>3</v>
      </c>
      <c r="HS9" s="690" t="s">
        <v>72</v>
      </c>
    </row>
    <row r="10" spans="1:227" x14ac:dyDescent="0.25">
      <c r="A10" s="136">
        <v>7</v>
      </c>
      <c r="B10" s="96">
        <v>70020</v>
      </c>
      <c r="C10" s="97">
        <v>1</v>
      </c>
      <c r="D10" s="97">
        <v>1</v>
      </c>
      <c r="E10" s="610"/>
      <c r="F10" s="97">
        <v>2</v>
      </c>
      <c r="G10" s="97">
        <v>1</v>
      </c>
      <c r="H10" s="97">
        <v>0</v>
      </c>
      <c r="I10" s="97">
        <v>0</v>
      </c>
      <c r="J10" s="97">
        <v>1</v>
      </c>
      <c r="K10" s="97">
        <v>2</v>
      </c>
      <c r="L10" s="97">
        <v>0</v>
      </c>
      <c r="M10" s="610"/>
      <c r="N10" s="97">
        <v>0</v>
      </c>
      <c r="O10" s="97">
        <v>0</v>
      </c>
      <c r="P10" s="97">
        <v>0</v>
      </c>
      <c r="Q10" s="97">
        <v>0</v>
      </c>
      <c r="R10" s="97">
        <v>0</v>
      </c>
      <c r="S10" s="97">
        <f t="shared" si="0"/>
        <v>8</v>
      </c>
      <c r="T10" s="99">
        <v>1</v>
      </c>
      <c r="U10" s="283">
        <v>2</v>
      </c>
      <c r="V10" s="97" t="s">
        <v>179</v>
      </c>
      <c r="W10" s="97">
        <v>3</v>
      </c>
      <c r="X10" s="191" t="s">
        <v>86</v>
      </c>
      <c r="Z10" s="93" t="s">
        <v>177</v>
      </c>
      <c r="AA10" s="136">
        <v>7</v>
      </c>
      <c r="AB10" s="96">
        <v>70005</v>
      </c>
      <c r="AC10" s="97">
        <v>0</v>
      </c>
      <c r="AD10" s="97">
        <v>0</v>
      </c>
      <c r="AE10" s="97">
        <v>1</v>
      </c>
      <c r="AF10" s="97">
        <v>0</v>
      </c>
      <c r="AG10" s="97">
        <v>0</v>
      </c>
      <c r="AH10" s="97">
        <v>0</v>
      </c>
      <c r="AI10" s="97">
        <v>1</v>
      </c>
      <c r="AJ10" s="610"/>
      <c r="AK10" s="610"/>
      <c r="AL10" s="610"/>
      <c r="AM10" s="610"/>
      <c r="AN10" s="97">
        <v>0</v>
      </c>
      <c r="AO10" s="97">
        <v>0</v>
      </c>
      <c r="AP10" s="610"/>
      <c r="AQ10" s="97">
        <v>1</v>
      </c>
      <c r="AR10" s="706"/>
      <c r="AS10" s="699">
        <f t="shared" si="8"/>
        <v>3</v>
      </c>
      <c r="AT10" s="357">
        <v>2</v>
      </c>
      <c r="AU10" s="99">
        <v>2</v>
      </c>
      <c r="AV10" s="148">
        <v>2</v>
      </c>
      <c r="AW10" s="716" t="s">
        <v>71</v>
      </c>
      <c r="AY10" s="136">
        <v>7</v>
      </c>
      <c r="AZ10" s="244">
        <v>70019</v>
      </c>
      <c r="BA10" s="156">
        <v>1</v>
      </c>
      <c r="BB10" s="97">
        <v>0</v>
      </c>
      <c r="BC10" s="97">
        <v>0</v>
      </c>
      <c r="BD10" s="97">
        <v>0</v>
      </c>
      <c r="BE10" s="97">
        <v>0</v>
      </c>
      <c r="BF10" s="97">
        <v>0</v>
      </c>
      <c r="BG10" s="97">
        <v>2</v>
      </c>
      <c r="BH10" s="97">
        <v>0</v>
      </c>
      <c r="BI10" s="97">
        <v>0</v>
      </c>
      <c r="BJ10" s="97">
        <v>0</v>
      </c>
      <c r="BK10" s="97">
        <v>0</v>
      </c>
      <c r="BL10" s="97">
        <v>0</v>
      </c>
      <c r="BM10" s="97">
        <v>0</v>
      </c>
      <c r="BN10" s="97">
        <v>0</v>
      </c>
      <c r="BO10" s="97">
        <v>0</v>
      </c>
      <c r="BP10" s="97">
        <v>0</v>
      </c>
      <c r="BQ10" s="97">
        <v>0</v>
      </c>
      <c r="BR10" s="97">
        <v>0</v>
      </c>
      <c r="BS10" s="97">
        <v>0</v>
      </c>
      <c r="BT10" s="97">
        <v>0</v>
      </c>
      <c r="BU10" s="97">
        <v>1</v>
      </c>
      <c r="BV10" s="97">
        <v>0</v>
      </c>
      <c r="BW10" s="97">
        <v>0</v>
      </c>
      <c r="BX10" s="174">
        <v>0</v>
      </c>
      <c r="BY10" s="740">
        <f t="shared" si="1"/>
        <v>4</v>
      </c>
      <c r="BZ10" s="165">
        <v>1</v>
      </c>
      <c r="CA10" s="97">
        <v>2</v>
      </c>
      <c r="CB10" s="97" t="s">
        <v>171</v>
      </c>
      <c r="CC10" s="97" t="s">
        <v>179</v>
      </c>
      <c r="CD10" s="97">
        <v>3</v>
      </c>
      <c r="CE10" s="191" t="s">
        <v>84</v>
      </c>
      <c r="CG10" s="136">
        <v>7</v>
      </c>
      <c r="CH10" s="244">
        <v>70018</v>
      </c>
      <c r="CI10" s="156">
        <v>0</v>
      </c>
      <c r="CJ10" s="97">
        <v>0</v>
      </c>
      <c r="CK10" s="97">
        <v>0</v>
      </c>
      <c r="CL10" s="97">
        <v>0</v>
      </c>
      <c r="CM10" s="97">
        <v>0</v>
      </c>
      <c r="CN10" s="97">
        <v>2</v>
      </c>
      <c r="CO10" s="97">
        <v>0</v>
      </c>
      <c r="CP10" s="97">
        <v>0</v>
      </c>
      <c r="CQ10" s="97">
        <v>0</v>
      </c>
      <c r="CR10" s="97">
        <v>0</v>
      </c>
      <c r="CS10" s="97">
        <v>0</v>
      </c>
      <c r="CT10" s="174">
        <v>0</v>
      </c>
      <c r="CU10" s="740">
        <f t="shared" si="2"/>
        <v>2</v>
      </c>
      <c r="CV10" s="165">
        <v>1</v>
      </c>
      <c r="CW10" s="283">
        <v>2</v>
      </c>
      <c r="CX10" s="97" t="s">
        <v>171</v>
      </c>
      <c r="CY10" s="97" t="s">
        <v>178</v>
      </c>
      <c r="CZ10" s="97">
        <v>4</v>
      </c>
      <c r="DA10" s="191" t="s">
        <v>83</v>
      </c>
      <c r="DC10" s="136">
        <v>7</v>
      </c>
      <c r="DD10" s="96">
        <v>70011</v>
      </c>
      <c r="DE10" s="97">
        <v>0</v>
      </c>
      <c r="DF10" s="97">
        <v>0</v>
      </c>
      <c r="DG10" s="97">
        <v>0</v>
      </c>
      <c r="DH10" s="97">
        <v>2</v>
      </c>
      <c r="DI10" s="97">
        <v>1</v>
      </c>
      <c r="DJ10" s="97">
        <v>1</v>
      </c>
      <c r="DK10" s="97">
        <v>0</v>
      </c>
      <c r="DL10" s="97">
        <v>0</v>
      </c>
      <c r="DM10" s="97">
        <v>0</v>
      </c>
      <c r="DN10" s="97">
        <v>0</v>
      </c>
      <c r="DO10" s="97">
        <v>1</v>
      </c>
      <c r="DP10" s="97">
        <v>1</v>
      </c>
      <c r="DQ10" s="97">
        <v>1</v>
      </c>
      <c r="DR10" s="97">
        <v>0</v>
      </c>
      <c r="DS10" s="97">
        <v>0</v>
      </c>
      <c r="DT10" s="97">
        <v>0</v>
      </c>
      <c r="DU10" s="97">
        <v>0</v>
      </c>
      <c r="DV10" s="97">
        <f t="shared" si="3"/>
        <v>7</v>
      </c>
      <c r="DW10" s="99">
        <v>2</v>
      </c>
      <c r="DX10" s="99">
        <v>2</v>
      </c>
      <c r="DY10" s="97" t="s">
        <v>171</v>
      </c>
      <c r="DZ10" s="97" t="s">
        <v>178</v>
      </c>
      <c r="EA10" s="97">
        <v>4</v>
      </c>
      <c r="EB10" s="191" t="s">
        <v>77</v>
      </c>
      <c r="EE10" s="136">
        <v>7</v>
      </c>
      <c r="EF10" s="96">
        <v>70019</v>
      </c>
      <c r="EG10" s="97">
        <v>0</v>
      </c>
      <c r="EH10" s="97">
        <v>0</v>
      </c>
      <c r="EI10" s="97">
        <v>2</v>
      </c>
      <c r="EJ10" s="97">
        <v>1</v>
      </c>
      <c r="EK10" s="97">
        <v>0</v>
      </c>
      <c r="EL10" s="97">
        <v>0</v>
      </c>
      <c r="EM10" s="97">
        <v>1</v>
      </c>
      <c r="EN10" s="106"/>
      <c r="EO10" s="97">
        <v>0</v>
      </c>
      <c r="EP10" s="97">
        <v>1</v>
      </c>
      <c r="EQ10" s="97">
        <v>1</v>
      </c>
      <c r="ER10" s="97">
        <v>1</v>
      </c>
      <c r="ES10" s="97">
        <v>0</v>
      </c>
      <c r="ET10" s="97">
        <v>1</v>
      </c>
      <c r="EU10" s="97">
        <v>0</v>
      </c>
      <c r="EV10" s="97">
        <v>1</v>
      </c>
      <c r="EW10" s="97">
        <v>0</v>
      </c>
      <c r="EX10" s="97">
        <v>0</v>
      </c>
      <c r="EY10" s="97">
        <v>0</v>
      </c>
      <c r="EZ10" s="97">
        <v>0</v>
      </c>
      <c r="FA10" s="97">
        <v>1</v>
      </c>
      <c r="FB10" s="97">
        <v>0</v>
      </c>
      <c r="FC10" s="97">
        <v>0</v>
      </c>
      <c r="FD10" s="97">
        <v>0</v>
      </c>
      <c r="FE10" s="148">
        <v>1</v>
      </c>
      <c r="FF10" s="699">
        <f t="shared" si="4"/>
        <v>11</v>
      </c>
      <c r="FG10" s="357">
        <v>1</v>
      </c>
      <c r="FH10" s="99">
        <v>2</v>
      </c>
      <c r="FI10" s="97" t="s">
        <v>171</v>
      </c>
      <c r="FJ10" s="97" t="s">
        <v>179</v>
      </c>
      <c r="FK10" s="97">
        <v>3</v>
      </c>
      <c r="FL10" s="191" t="s">
        <v>84</v>
      </c>
      <c r="FN10" s="136">
        <v>7</v>
      </c>
      <c r="FO10" s="96">
        <v>70011</v>
      </c>
      <c r="FP10" s="97">
        <v>2</v>
      </c>
      <c r="FQ10" s="97">
        <v>0</v>
      </c>
      <c r="FR10" s="97">
        <v>0</v>
      </c>
      <c r="FS10" s="97">
        <v>0</v>
      </c>
      <c r="FT10" s="97">
        <v>0</v>
      </c>
      <c r="FU10" s="97">
        <v>0</v>
      </c>
      <c r="FV10" s="97">
        <v>1</v>
      </c>
      <c r="FW10" s="97">
        <v>1</v>
      </c>
      <c r="FX10" s="97">
        <v>0</v>
      </c>
      <c r="FY10" s="97">
        <f t="shared" si="5"/>
        <v>4</v>
      </c>
      <c r="FZ10" s="99">
        <v>1</v>
      </c>
      <c r="GA10" s="283">
        <v>2</v>
      </c>
      <c r="GB10" s="97" t="s">
        <v>171</v>
      </c>
      <c r="GC10" s="97" t="s">
        <v>178</v>
      </c>
      <c r="GD10" s="97">
        <v>4</v>
      </c>
      <c r="GE10" s="191" t="s">
        <v>77</v>
      </c>
      <c r="GG10" s="136">
        <v>7</v>
      </c>
      <c r="GH10" s="96">
        <v>70012</v>
      </c>
      <c r="GI10" s="97">
        <v>0</v>
      </c>
      <c r="GJ10" s="610"/>
      <c r="GK10" s="610"/>
      <c r="GL10" s="97">
        <v>0</v>
      </c>
      <c r="GM10" s="97">
        <v>1</v>
      </c>
      <c r="GN10" s="97">
        <v>0</v>
      </c>
      <c r="GO10" s="610"/>
      <c r="GP10" s="97">
        <v>0</v>
      </c>
      <c r="GQ10" s="97">
        <v>0</v>
      </c>
      <c r="GR10" s="610"/>
      <c r="GS10" s="610"/>
      <c r="GT10" s="97">
        <f t="shared" si="6"/>
        <v>1</v>
      </c>
      <c r="GU10" s="99">
        <v>1</v>
      </c>
      <c r="GV10" s="283">
        <v>2</v>
      </c>
      <c r="GW10" s="97" t="s">
        <v>171</v>
      </c>
      <c r="GX10" s="97" t="s">
        <v>179</v>
      </c>
      <c r="GY10" s="97">
        <v>3</v>
      </c>
      <c r="GZ10" s="191" t="s">
        <v>78</v>
      </c>
      <c r="HB10" s="136">
        <v>7</v>
      </c>
      <c r="HC10" s="96">
        <v>70007</v>
      </c>
      <c r="HD10" s="97">
        <v>1</v>
      </c>
      <c r="HE10" s="97">
        <v>0</v>
      </c>
      <c r="HF10" s="97">
        <v>0</v>
      </c>
      <c r="HG10" s="97">
        <v>0</v>
      </c>
      <c r="HH10" s="97">
        <v>0</v>
      </c>
      <c r="HI10" s="97">
        <v>0</v>
      </c>
      <c r="HJ10" s="97">
        <v>1</v>
      </c>
      <c r="HK10" s="97">
        <v>1</v>
      </c>
      <c r="HL10" s="148">
        <v>2</v>
      </c>
      <c r="HM10" s="156">
        <f t="shared" si="7"/>
        <v>5</v>
      </c>
      <c r="HN10" s="99">
        <v>1</v>
      </c>
      <c r="HO10" s="103">
        <v>2</v>
      </c>
      <c r="HP10" s="97" t="s">
        <v>171</v>
      </c>
      <c r="HQ10" s="97" t="s">
        <v>178</v>
      </c>
      <c r="HR10" s="174">
        <v>4</v>
      </c>
      <c r="HS10" s="690" t="s">
        <v>73</v>
      </c>
    </row>
    <row r="11" spans="1:227" ht="15.75" thickBot="1" x14ac:dyDescent="0.3">
      <c r="A11" s="137">
        <v>8</v>
      </c>
      <c r="B11" s="138">
        <v>70017</v>
      </c>
      <c r="C11" s="139">
        <v>0</v>
      </c>
      <c r="D11" s="139">
        <v>0</v>
      </c>
      <c r="E11" s="139">
        <v>0</v>
      </c>
      <c r="F11" s="139">
        <v>2</v>
      </c>
      <c r="G11" s="139">
        <v>1</v>
      </c>
      <c r="H11" s="139">
        <v>0</v>
      </c>
      <c r="I11" s="139">
        <v>0</v>
      </c>
      <c r="J11" s="139">
        <v>1</v>
      </c>
      <c r="K11" s="139">
        <v>2</v>
      </c>
      <c r="L11" s="139">
        <v>1</v>
      </c>
      <c r="M11" s="139">
        <v>2</v>
      </c>
      <c r="N11" s="139">
        <v>0</v>
      </c>
      <c r="O11" s="139">
        <v>0</v>
      </c>
      <c r="P11" s="139">
        <v>0</v>
      </c>
      <c r="Q11" s="139">
        <v>0</v>
      </c>
      <c r="R11" s="139">
        <v>0</v>
      </c>
      <c r="S11" s="139">
        <f t="shared" si="0"/>
        <v>9</v>
      </c>
      <c r="T11" s="141">
        <v>1</v>
      </c>
      <c r="U11" s="287">
        <v>2</v>
      </c>
      <c r="V11" s="139" t="s">
        <v>178</v>
      </c>
      <c r="W11" s="139">
        <v>4</v>
      </c>
      <c r="X11" s="192" t="s">
        <v>82</v>
      </c>
      <c r="Z11" s="93" t="s">
        <v>177</v>
      </c>
      <c r="AA11" s="136">
        <v>8</v>
      </c>
      <c r="AB11" s="96">
        <v>70007</v>
      </c>
      <c r="AC11" s="97">
        <v>0</v>
      </c>
      <c r="AD11" s="97">
        <v>0</v>
      </c>
      <c r="AE11" s="97">
        <v>1</v>
      </c>
      <c r="AF11" s="97">
        <v>0</v>
      </c>
      <c r="AG11" s="97">
        <v>0</v>
      </c>
      <c r="AH11" s="97">
        <v>0</v>
      </c>
      <c r="AI11" s="97">
        <v>0</v>
      </c>
      <c r="AJ11" s="97">
        <v>0</v>
      </c>
      <c r="AK11" s="610"/>
      <c r="AL11" s="97">
        <v>0</v>
      </c>
      <c r="AM11" s="97">
        <v>0</v>
      </c>
      <c r="AN11" s="97">
        <v>0</v>
      </c>
      <c r="AO11" s="97">
        <v>0</v>
      </c>
      <c r="AP11" s="97">
        <v>2</v>
      </c>
      <c r="AQ11" s="97">
        <v>0</v>
      </c>
      <c r="AR11" s="148">
        <v>0</v>
      </c>
      <c r="AS11" s="699">
        <f t="shared" si="8"/>
        <v>3</v>
      </c>
      <c r="AT11" s="357">
        <v>1</v>
      </c>
      <c r="AU11" s="99">
        <v>2</v>
      </c>
      <c r="AV11" s="148">
        <v>2</v>
      </c>
      <c r="AW11" s="716" t="s">
        <v>73</v>
      </c>
      <c r="AY11" s="136">
        <v>8</v>
      </c>
      <c r="AZ11" s="244">
        <v>70006</v>
      </c>
      <c r="BA11" s="156">
        <v>1</v>
      </c>
      <c r="BB11" s="97">
        <v>0</v>
      </c>
      <c r="BC11" s="97">
        <v>0</v>
      </c>
      <c r="BD11" s="97">
        <v>0</v>
      </c>
      <c r="BE11" s="97">
        <v>0</v>
      </c>
      <c r="BF11" s="97">
        <v>0</v>
      </c>
      <c r="BG11" s="97">
        <v>2</v>
      </c>
      <c r="BH11" s="97">
        <v>0</v>
      </c>
      <c r="BI11" s="97">
        <v>0</v>
      </c>
      <c r="BJ11" s="97">
        <v>1</v>
      </c>
      <c r="BK11" s="97">
        <v>0</v>
      </c>
      <c r="BL11" s="97">
        <v>0</v>
      </c>
      <c r="BM11" s="97">
        <v>0</v>
      </c>
      <c r="BN11" s="97">
        <v>0</v>
      </c>
      <c r="BO11" s="97">
        <v>0</v>
      </c>
      <c r="BP11" s="97">
        <v>0</v>
      </c>
      <c r="BQ11" s="97">
        <v>0</v>
      </c>
      <c r="BR11" s="97">
        <v>0</v>
      </c>
      <c r="BS11" s="97">
        <v>1</v>
      </c>
      <c r="BT11" s="97">
        <v>0</v>
      </c>
      <c r="BU11" s="97">
        <v>0</v>
      </c>
      <c r="BV11" s="97">
        <v>0</v>
      </c>
      <c r="BW11" s="97">
        <v>0</v>
      </c>
      <c r="BX11" s="174">
        <v>0</v>
      </c>
      <c r="BY11" s="740">
        <f t="shared" si="1"/>
        <v>5</v>
      </c>
      <c r="BZ11" s="165">
        <v>1</v>
      </c>
      <c r="CA11" s="97">
        <v>2</v>
      </c>
      <c r="CB11" s="97" t="s">
        <v>171</v>
      </c>
      <c r="CC11" s="97" t="s">
        <v>178</v>
      </c>
      <c r="CD11" s="97">
        <v>4</v>
      </c>
      <c r="CE11" s="191" t="s">
        <v>72</v>
      </c>
      <c r="CG11" s="136">
        <v>8</v>
      </c>
      <c r="CH11" s="244">
        <v>70004</v>
      </c>
      <c r="CI11" s="156">
        <v>1</v>
      </c>
      <c r="CJ11" s="97">
        <v>0</v>
      </c>
      <c r="CK11" s="97">
        <v>0</v>
      </c>
      <c r="CL11" s="97">
        <v>0</v>
      </c>
      <c r="CM11" s="97">
        <v>0</v>
      </c>
      <c r="CN11" s="97">
        <v>2</v>
      </c>
      <c r="CO11" s="97">
        <v>0</v>
      </c>
      <c r="CP11" s="97">
        <v>0</v>
      </c>
      <c r="CQ11" s="97">
        <v>0</v>
      </c>
      <c r="CR11" s="97">
        <v>0</v>
      </c>
      <c r="CS11" s="97">
        <v>0</v>
      </c>
      <c r="CT11" s="174">
        <v>0</v>
      </c>
      <c r="CU11" s="740">
        <f t="shared" si="2"/>
        <v>3</v>
      </c>
      <c r="CV11" s="165">
        <v>1</v>
      </c>
      <c r="CW11" s="283">
        <v>2</v>
      </c>
      <c r="CX11" s="97" t="s">
        <v>171</v>
      </c>
      <c r="CY11" s="97" t="s">
        <v>178</v>
      </c>
      <c r="CZ11" s="97">
        <v>4</v>
      </c>
      <c r="DA11" s="191" t="s">
        <v>70</v>
      </c>
      <c r="DC11" s="136">
        <v>8</v>
      </c>
      <c r="DD11" s="96">
        <v>70006</v>
      </c>
      <c r="DE11" s="97">
        <v>0</v>
      </c>
      <c r="DF11" s="97">
        <v>0</v>
      </c>
      <c r="DG11" s="97">
        <v>0</v>
      </c>
      <c r="DH11" s="97">
        <v>2</v>
      </c>
      <c r="DI11" s="97">
        <v>1</v>
      </c>
      <c r="DJ11" s="97">
        <v>1</v>
      </c>
      <c r="DK11" s="97">
        <v>1</v>
      </c>
      <c r="DL11" s="97">
        <v>0</v>
      </c>
      <c r="DM11" s="97">
        <v>1</v>
      </c>
      <c r="DN11" s="97">
        <v>0</v>
      </c>
      <c r="DO11" s="97">
        <v>0</v>
      </c>
      <c r="DP11" s="97">
        <v>1</v>
      </c>
      <c r="DQ11" s="97">
        <v>1</v>
      </c>
      <c r="DR11" s="97">
        <v>0</v>
      </c>
      <c r="DS11" s="97">
        <v>0</v>
      </c>
      <c r="DT11" s="97">
        <v>0</v>
      </c>
      <c r="DU11" s="97">
        <v>0</v>
      </c>
      <c r="DV11" s="97">
        <f t="shared" si="3"/>
        <v>8</v>
      </c>
      <c r="DW11" s="99">
        <v>2</v>
      </c>
      <c r="DX11" s="99">
        <v>2</v>
      </c>
      <c r="DY11" s="97" t="s">
        <v>171</v>
      </c>
      <c r="DZ11" s="97" t="s">
        <v>178</v>
      </c>
      <c r="EA11" s="97">
        <v>3</v>
      </c>
      <c r="EB11" s="191" t="s">
        <v>72</v>
      </c>
      <c r="EE11" s="136">
        <v>8</v>
      </c>
      <c r="EF11" s="96">
        <v>70001</v>
      </c>
      <c r="EG11" s="97">
        <v>2</v>
      </c>
      <c r="EH11" s="97">
        <v>1</v>
      </c>
      <c r="EI11" s="97">
        <v>0</v>
      </c>
      <c r="EJ11" s="97">
        <v>1</v>
      </c>
      <c r="EK11" s="97">
        <v>0</v>
      </c>
      <c r="EL11" s="97">
        <v>0</v>
      </c>
      <c r="EM11" s="97">
        <v>0</v>
      </c>
      <c r="EN11" s="106"/>
      <c r="EO11" s="97">
        <v>0</v>
      </c>
      <c r="EP11" s="106"/>
      <c r="EQ11" s="97">
        <v>0</v>
      </c>
      <c r="ER11" s="97">
        <v>1</v>
      </c>
      <c r="ES11" s="97">
        <v>0</v>
      </c>
      <c r="ET11" s="97">
        <v>0</v>
      </c>
      <c r="EU11" s="97">
        <v>0</v>
      </c>
      <c r="EV11" s="97">
        <v>2</v>
      </c>
      <c r="EW11" s="97">
        <v>0</v>
      </c>
      <c r="EX11" s="97">
        <v>1</v>
      </c>
      <c r="EY11" s="97">
        <v>0</v>
      </c>
      <c r="EZ11" s="97">
        <v>0</v>
      </c>
      <c r="FA11" s="97">
        <v>2</v>
      </c>
      <c r="FB11" s="97">
        <v>0</v>
      </c>
      <c r="FC11" s="97">
        <v>1</v>
      </c>
      <c r="FD11" s="97">
        <v>1</v>
      </c>
      <c r="FE11" s="148">
        <v>0</v>
      </c>
      <c r="FF11" s="699">
        <f t="shared" si="4"/>
        <v>12</v>
      </c>
      <c r="FG11" s="357">
        <v>2</v>
      </c>
      <c r="FH11" s="99">
        <v>2</v>
      </c>
      <c r="FI11" s="97" t="s">
        <v>171</v>
      </c>
      <c r="FJ11" s="97" t="s">
        <v>178</v>
      </c>
      <c r="FK11" s="97">
        <v>3</v>
      </c>
      <c r="FL11" s="191" t="s">
        <v>68</v>
      </c>
      <c r="FN11" s="136">
        <v>8</v>
      </c>
      <c r="FO11" s="96">
        <v>70012</v>
      </c>
      <c r="FP11" s="97">
        <v>2</v>
      </c>
      <c r="FQ11" s="97">
        <v>0</v>
      </c>
      <c r="FR11" s="97">
        <v>0</v>
      </c>
      <c r="FS11" s="97">
        <v>0</v>
      </c>
      <c r="FT11" s="97">
        <v>0</v>
      </c>
      <c r="FU11" s="97">
        <v>0</v>
      </c>
      <c r="FV11" s="97">
        <v>2</v>
      </c>
      <c r="FW11" s="97">
        <v>0</v>
      </c>
      <c r="FX11" s="97">
        <v>0</v>
      </c>
      <c r="FY11" s="97">
        <f t="shared" si="5"/>
        <v>4</v>
      </c>
      <c r="FZ11" s="99">
        <v>4</v>
      </c>
      <c r="GA11" s="283">
        <v>2</v>
      </c>
      <c r="GB11" s="97" t="s">
        <v>171</v>
      </c>
      <c r="GC11" s="97" t="s">
        <v>179</v>
      </c>
      <c r="GD11" s="97">
        <v>4</v>
      </c>
      <c r="GE11" s="191" t="s">
        <v>78</v>
      </c>
      <c r="GG11" s="136">
        <v>8</v>
      </c>
      <c r="GH11" s="96">
        <v>70019</v>
      </c>
      <c r="GI11" s="610"/>
      <c r="GJ11" s="610"/>
      <c r="GK11" s="97">
        <v>0</v>
      </c>
      <c r="GL11" s="610"/>
      <c r="GM11" s="97">
        <v>0</v>
      </c>
      <c r="GN11" s="97">
        <v>0</v>
      </c>
      <c r="GO11" s="97">
        <v>1</v>
      </c>
      <c r="GP11" s="97">
        <v>0</v>
      </c>
      <c r="GQ11" s="97">
        <v>0</v>
      </c>
      <c r="GR11" s="610"/>
      <c r="GS11" s="610"/>
      <c r="GT11" s="97">
        <f t="shared" si="6"/>
        <v>1</v>
      </c>
      <c r="GU11" s="99">
        <v>1</v>
      </c>
      <c r="GV11" s="283">
        <v>2</v>
      </c>
      <c r="GW11" s="97" t="s">
        <v>171</v>
      </c>
      <c r="GX11" s="97" t="s">
        <v>179</v>
      </c>
      <c r="GY11" s="97">
        <v>3</v>
      </c>
      <c r="GZ11" s="191" t="s">
        <v>84</v>
      </c>
      <c r="HB11" s="136">
        <v>8</v>
      </c>
      <c r="HC11" s="96">
        <v>70008</v>
      </c>
      <c r="HD11" s="97">
        <v>1</v>
      </c>
      <c r="HE11" s="97">
        <v>0</v>
      </c>
      <c r="HF11" s="97">
        <v>0</v>
      </c>
      <c r="HG11" s="97">
        <v>0</v>
      </c>
      <c r="HH11" s="97">
        <v>0</v>
      </c>
      <c r="HI11" s="97">
        <v>0</v>
      </c>
      <c r="HJ11" s="97">
        <v>0</v>
      </c>
      <c r="HK11" s="97">
        <v>1</v>
      </c>
      <c r="HL11" s="148">
        <v>0</v>
      </c>
      <c r="HM11" s="156">
        <f t="shared" si="7"/>
        <v>2</v>
      </c>
      <c r="HN11" s="99">
        <v>2</v>
      </c>
      <c r="HO11" s="103">
        <v>2</v>
      </c>
      <c r="HP11" s="97" t="s">
        <v>171</v>
      </c>
      <c r="HQ11" s="97" t="s">
        <v>179</v>
      </c>
      <c r="HR11" s="174">
        <v>5</v>
      </c>
      <c r="HS11" s="690" t="s">
        <v>74</v>
      </c>
    </row>
    <row r="12" spans="1:227" x14ac:dyDescent="0.25">
      <c r="A12" s="132">
        <v>9</v>
      </c>
      <c r="B12" s="133">
        <v>70011</v>
      </c>
      <c r="C12" s="134">
        <v>0</v>
      </c>
      <c r="D12" s="134">
        <v>1</v>
      </c>
      <c r="E12" s="134">
        <v>0</v>
      </c>
      <c r="F12" s="134">
        <v>2</v>
      </c>
      <c r="G12" s="134">
        <v>1</v>
      </c>
      <c r="H12" s="134">
        <v>1</v>
      </c>
      <c r="I12" s="134">
        <v>0</v>
      </c>
      <c r="J12" s="134">
        <v>0</v>
      </c>
      <c r="K12" s="134">
        <v>1</v>
      </c>
      <c r="L12" s="134">
        <v>1</v>
      </c>
      <c r="M12" s="609"/>
      <c r="N12" s="134">
        <v>0</v>
      </c>
      <c r="O12" s="134">
        <v>2</v>
      </c>
      <c r="P12" s="134">
        <v>1</v>
      </c>
      <c r="Q12" s="134">
        <v>0</v>
      </c>
      <c r="R12" s="134">
        <v>0</v>
      </c>
      <c r="S12" s="134">
        <f t="shared" si="0"/>
        <v>10</v>
      </c>
      <c r="T12" s="135">
        <v>1</v>
      </c>
      <c r="U12" s="177">
        <v>3</v>
      </c>
      <c r="V12" s="134" t="s">
        <v>178</v>
      </c>
      <c r="W12" s="175">
        <v>3</v>
      </c>
      <c r="X12" s="190" t="s">
        <v>77</v>
      </c>
      <c r="Z12" s="93" t="s">
        <v>177</v>
      </c>
      <c r="AA12" s="136">
        <v>9</v>
      </c>
      <c r="AB12" s="96">
        <v>70022</v>
      </c>
      <c r="AC12" s="97">
        <v>1</v>
      </c>
      <c r="AD12" s="97">
        <v>1</v>
      </c>
      <c r="AE12" s="97">
        <v>1</v>
      </c>
      <c r="AF12" s="97">
        <v>0</v>
      </c>
      <c r="AG12" s="97">
        <v>0</v>
      </c>
      <c r="AH12" s="97">
        <v>0</v>
      </c>
      <c r="AI12" s="610"/>
      <c r="AJ12" s="610"/>
      <c r="AK12" s="610"/>
      <c r="AL12" s="97">
        <v>0</v>
      </c>
      <c r="AM12" s="610"/>
      <c r="AN12" s="610"/>
      <c r="AO12" s="610"/>
      <c r="AP12" s="610"/>
      <c r="AQ12" s="97">
        <v>0</v>
      </c>
      <c r="AR12" s="706"/>
      <c r="AS12" s="699">
        <f t="shared" si="8"/>
        <v>3</v>
      </c>
      <c r="AT12" s="357">
        <v>1</v>
      </c>
      <c r="AU12" s="99">
        <v>2</v>
      </c>
      <c r="AV12" s="148">
        <v>2</v>
      </c>
      <c r="AW12" s="716" t="s">
        <v>88</v>
      </c>
      <c r="AY12" s="136">
        <v>9</v>
      </c>
      <c r="AZ12" s="244">
        <v>70007</v>
      </c>
      <c r="BA12" s="156">
        <v>0</v>
      </c>
      <c r="BB12" s="97">
        <v>0</v>
      </c>
      <c r="BC12" s="97">
        <v>0</v>
      </c>
      <c r="BD12" s="97">
        <v>0</v>
      </c>
      <c r="BE12" s="97">
        <v>0</v>
      </c>
      <c r="BF12" s="97">
        <v>0</v>
      </c>
      <c r="BG12" s="97">
        <v>2</v>
      </c>
      <c r="BH12" s="97">
        <v>0</v>
      </c>
      <c r="BI12" s="97">
        <v>0</v>
      </c>
      <c r="BJ12" s="97">
        <v>1</v>
      </c>
      <c r="BK12" s="97">
        <v>0</v>
      </c>
      <c r="BL12" s="97">
        <v>0</v>
      </c>
      <c r="BM12" s="97">
        <v>0</v>
      </c>
      <c r="BN12" s="97">
        <v>0</v>
      </c>
      <c r="BO12" s="97">
        <v>1</v>
      </c>
      <c r="BP12" s="97">
        <v>0</v>
      </c>
      <c r="BQ12" s="97">
        <v>0</v>
      </c>
      <c r="BR12" s="97">
        <v>0</v>
      </c>
      <c r="BS12" s="97">
        <v>0</v>
      </c>
      <c r="BT12" s="97">
        <v>0</v>
      </c>
      <c r="BU12" s="97">
        <v>1</v>
      </c>
      <c r="BV12" s="97">
        <v>0</v>
      </c>
      <c r="BW12" s="97">
        <v>0</v>
      </c>
      <c r="BX12" s="174">
        <v>0</v>
      </c>
      <c r="BY12" s="740">
        <f t="shared" si="1"/>
        <v>5</v>
      </c>
      <c r="BZ12" s="165">
        <v>2</v>
      </c>
      <c r="CA12" s="97">
        <v>2</v>
      </c>
      <c r="CB12" s="97" t="s">
        <v>171</v>
      </c>
      <c r="CC12" s="97" t="s">
        <v>178</v>
      </c>
      <c r="CD12" s="97">
        <v>3</v>
      </c>
      <c r="CE12" s="191" t="s">
        <v>73</v>
      </c>
      <c r="CG12" s="136">
        <v>9</v>
      </c>
      <c r="CH12" s="244">
        <v>70005</v>
      </c>
      <c r="CI12" s="156">
        <v>0</v>
      </c>
      <c r="CJ12" s="97">
        <v>0</v>
      </c>
      <c r="CK12" s="97">
        <v>0</v>
      </c>
      <c r="CL12" s="97">
        <v>0</v>
      </c>
      <c r="CM12" s="97">
        <v>0</v>
      </c>
      <c r="CN12" s="97">
        <v>1</v>
      </c>
      <c r="CO12" s="97">
        <v>1</v>
      </c>
      <c r="CP12" s="97">
        <v>0</v>
      </c>
      <c r="CQ12" s="97">
        <v>0</v>
      </c>
      <c r="CR12" s="97">
        <v>0</v>
      </c>
      <c r="CS12" s="97">
        <v>0</v>
      </c>
      <c r="CT12" s="174">
        <v>1</v>
      </c>
      <c r="CU12" s="740">
        <f t="shared" si="2"/>
        <v>3</v>
      </c>
      <c r="CV12" s="165">
        <v>2</v>
      </c>
      <c r="CW12" s="283">
        <v>2</v>
      </c>
      <c r="CX12" s="97" t="s">
        <v>171</v>
      </c>
      <c r="CY12" s="97" t="s">
        <v>179</v>
      </c>
      <c r="CZ12" s="97">
        <v>3</v>
      </c>
      <c r="DA12" s="191" t="s">
        <v>71</v>
      </c>
      <c r="DC12" s="136">
        <v>9</v>
      </c>
      <c r="DD12" s="96">
        <v>70004</v>
      </c>
      <c r="DE12" s="97">
        <v>0</v>
      </c>
      <c r="DF12" s="97">
        <v>1</v>
      </c>
      <c r="DG12" s="97">
        <v>1</v>
      </c>
      <c r="DH12" s="97">
        <v>2</v>
      </c>
      <c r="DI12" s="97">
        <v>0</v>
      </c>
      <c r="DJ12" s="97">
        <v>1</v>
      </c>
      <c r="DK12" s="97">
        <v>1</v>
      </c>
      <c r="DL12" s="97">
        <v>1</v>
      </c>
      <c r="DM12" s="97">
        <v>0</v>
      </c>
      <c r="DN12" s="97">
        <v>0</v>
      </c>
      <c r="DO12" s="97">
        <v>1</v>
      </c>
      <c r="DP12" s="97">
        <v>0</v>
      </c>
      <c r="DQ12" s="97">
        <v>1</v>
      </c>
      <c r="DR12" s="97">
        <v>0</v>
      </c>
      <c r="DS12" s="97">
        <v>0</v>
      </c>
      <c r="DT12" s="97">
        <v>0</v>
      </c>
      <c r="DU12" s="97">
        <v>0</v>
      </c>
      <c r="DV12" s="97">
        <f t="shared" si="3"/>
        <v>9</v>
      </c>
      <c r="DW12" s="99">
        <v>1</v>
      </c>
      <c r="DX12" s="99">
        <v>2</v>
      </c>
      <c r="DY12" s="97" t="s">
        <v>171</v>
      </c>
      <c r="DZ12" s="97" t="s">
        <v>178</v>
      </c>
      <c r="EA12" s="97">
        <v>4</v>
      </c>
      <c r="EB12" s="191" t="s">
        <v>70</v>
      </c>
      <c r="EE12" s="136">
        <v>9</v>
      </c>
      <c r="EF12" s="96">
        <v>70021</v>
      </c>
      <c r="EG12" s="97">
        <v>2</v>
      </c>
      <c r="EH12" s="97">
        <v>0</v>
      </c>
      <c r="EI12" s="97">
        <v>2</v>
      </c>
      <c r="EJ12" s="97">
        <v>2</v>
      </c>
      <c r="EK12" s="97">
        <v>0</v>
      </c>
      <c r="EL12" s="97">
        <v>0</v>
      </c>
      <c r="EM12" s="97">
        <v>0</v>
      </c>
      <c r="EN12" s="106"/>
      <c r="EO12" s="97">
        <v>0</v>
      </c>
      <c r="EP12" s="106"/>
      <c r="EQ12" s="97">
        <v>0</v>
      </c>
      <c r="ER12" s="97">
        <v>0</v>
      </c>
      <c r="ES12" s="97">
        <v>0</v>
      </c>
      <c r="ET12" s="97">
        <v>1</v>
      </c>
      <c r="EU12" s="97">
        <v>0</v>
      </c>
      <c r="EV12" s="97">
        <v>0</v>
      </c>
      <c r="EW12" s="97">
        <v>0</v>
      </c>
      <c r="EX12" s="97">
        <v>0</v>
      </c>
      <c r="EY12" s="97">
        <v>0</v>
      </c>
      <c r="EZ12" s="97">
        <v>0</v>
      </c>
      <c r="FA12" s="97">
        <v>1</v>
      </c>
      <c r="FB12" s="97">
        <v>1</v>
      </c>
      <c r="FC12" s="97">
        <v>1</v>
      </c>
      <c r="FD12" s="97">
        <v>1</v>
      </c>
      <c r="FE12" s="148">
        <v>1</v>
      </c>
      <c r="FF12" s="699">
        <f t="shared" si="4"/>
        <v>12</v>
      </c>
      <c r="FG12" s="357">
        <v>1</v>
      </c>
      <c r="FH12" s="99">
        <v>2</v>
      </c>
      <c r="FI12" s="97" t="s">
        <v>171</v>
      </c>
      <c r="FJ12" s="97" t="s">
        <v>178</v>
      </c>
      <c r="FK12" s="97">
        <v>4</v>
      </c>
      <c r="FL12" s="191" t="s">
        <v>87</v>
      </c>
      <c r="FN12" s="136">
        <v>9</v>
      </c>
      <c r="FO12" s="96">
        <v>70016</v>
      </c>
      <c r="FP12" s="97">
        <v>1</v>
      </c>
      <c r="FQ12" s="97">
        <v>2</v>
      </c>
      <c r="FR12" s="97">
        <v>0</v>
      </c>
      <c r="FS12" s="97">
        <v>0</v>
      </c>
      <c r="FT12" s="97">
        <v>0</v>
      </c>
      <c r="FU12" s="97">
        <v>0</v>
      </c>
      <c r="FV12" s="97">
        <v>0</v>
      </c>
      <c r="FW12" s="97">
        <v>1</v>
      </c>
      <c r="FX12" s="97">
        <v>0</v>
      </c>
      <c r="FY12" s="97">
        <f t="shared" si="5"/>
        <v>4</v>
      </c>
      <c r="FZ12" s="99">
        <v>2</v>
      </c>
      <c r="GA12" s="283">
        <v>2</v>
      </c>
      <c r="GB12" s="97" t="s">
        <v>171</v>
      </c>
      <c r="GC12" s="97" t="s">
        <v>178</v>
      </c>
      <c r="GD12" s="97">
        <v>4</v>
      </c>
      <c r="GE12" s="191" t="s">
        <v>81</v>
      </c>
      <c r="GG12" s="136">
        <v>9</v>
      </c>
      <c r="GH12" s="96">
        <v>70020</v>
      </c>
      <c r="GI12" s="97">
        <v>0</v>
      </c>
      <c r="GJ12" s="610"/>
      <c r="GK12" s="97">
        <v>0</v>
      </c>
      <c r="GL12" s="97">
        <v>1</v>
      </c>
      <c r="GM12" s="97">
        <v>0</v>
      </c>
      <c r="GN12" s="97">
        <v>0</v>
      </c>
      <c r="GO12" s="610"/>
      <c r="GP12" s="97">
        <v>0</v>
      </c>
      <c r="GQ12" s="610"/>
      <c r="GR12" s="610"/>
      <c r="GS12" s="610"/>
      <c r="GT12" s="97">
        <f t="shared" si="6"/>
        <v>1</v>
      </c>
      <c r="GU12" s="99">
        <v>2</v>
      </c>
      <c r="GV12" s="283">
        <v>2</v>
      </c>
      <c r="GW12" s="97" t="s">
        <v>171</v>
      </c>
      <c r="GX12" s="97" t="s">
        <v>179</v>
      </c>
      <c r="GY12" s="97">
        <v>3</v>
      </c>
      <c r="GZ12" s="191" t="s">
        <v>86</v>
      </c>
      <c r="HB12" s="136">
        <v>9</v>
      </c>
      <c r="HC12" s="96">
        <v>70009</v>
      </c>
      <c r="HD12" s="97">
        <v>1</v>
      </c>
      <c r="HE12" s="97">
        <v>0</v>
      </c>
      <c r="HF12" s="97">
        <v>0</v>
      </c>
      <c r="HG12" s="97">
        <v>0</v>
      </c>
      <c r="HH12" s="97">
        <v>0</v>
      </c>
      <c r="HI12" s="97">
        <v>0</v>
      </c>
      <c r="HJ12" s="97">
        <v>0</v>
      </c>
      <c r="HK12" s="97">
        <v>2</v>
      </c>
      <c r="HL12" s="148">
        <v>1</v>
      </c>
      <c r="HM12" s="156">
        <f t="shared" si="7"/>
        <v>4</v>
      </c>
      <c r="HN12" s="99">
        <v>1</v>
      </c>
      <c r="HO12" s="103">
        <v>2</v>
      </c>
      <c r="HP12" s="97" t="s">
        <v>171</v>
      </c>
      <c r="HQ12" s="97" t="s">
        <v>179</v>
      </c>
      <c r="HR12" s="174">
        <v>5</v>
      </c>
      <c r="HS12" s="690" t="s">
        <v>75</v>
      </c>
    </row>
    <row r="13" spans="1:227" ht="15.75" thickBot="1" x14ac:dyDescent="0.3">
      <c r="A13" s="136">
        <v>10</v>
      </c>
      <c r="B13" s="96">
        <v>70022</v>
      </c>
      <c r="C13" s="97">
        <v>1</v>
      </c>
      <c r="D13" s="97">
        <v>0</v>
      </c>
      <c r="E13" s="610"/>
      <c r="F13" s="97">
        <v>1</v>
      </c>
      <c r="G13" s="97">
        <v>1</v>
      </c>
      <c r="H13" s="97">
        <v>1</v>
      </c>
      <c r="I13" s="97">
        <v>0</v>
      </c>
      <c r="J13" s="97">
        <v>0</v>
      </c>
      <c r="K13" s="97">
        <v>2</v>
      </c>
      <c r="L13" s="97">
        <v>1</v>
      </c>
      <c r="M13" s="97">
        <v>0</v>
      </c>
      <c r="N13" s="97">
        <v>1</v>
      </c>
      <c r="O13" s="97">
        <v>2</v>
      </c>
      <c r="P13" s="97">
        <v>0</v>
      </c>
      <c r="Q13" s="97">
        <v>0</v>
      </c>
      <c r="R13" s="97">
        <v>0</v>
      </c>
      <c r="S13" s="97">
        <f t="shared" si="0"/>
        <v>10</v>
      </c>
      <c r="T13" s="99">
        <v>1</v>
      </c>
      <c r="U13" s="100">
        <v>3</v>
      </c>
      <c r="V13" s="97" t="s">
        <v>178</v>
      </c>
      <c r="W13" s="101">
        <v>3</v>
      </c>
      <c r="X13" s="191" t="s">
        <v>88</v>
      </c>
      <c r="Z13" s="93" t="s">
        <v>177</v>
      </c>
      <c r="AA13" s="136">
        <v>10</v>
      </c>
      <c r="AB13" s="96">
        <v>70002</v>
      </c>
      <c r="AC13" s="610"/>
      <c r="AD13" s="97">
        <v>0</v>
      </c>
      <c r="AE13" s="97">
        <v>1</v>
      </c>
      <c r="AF13" s="97">
        <v>0</v>
      </c>
      <c r="AG13" s="97">
        <v>1</v>
      </c>
      <c r="AH13" s="97">
        <v>0</v>
      </c>
      <c r="AI13" s="97">
        <v>0</v>
      </c>
      <c r="AJ13" s="97">
        <v>0</v>
      </c>
      <c r="AK13" s="610"/>
      <c r="AL13" s="97">
        <v>0</v>
      </c>
      <c r="AM13" s="610"/>
      <c r="AN13" s="97">
        <v>1</v>
      </c>
      <c r="AO13" s="610"/>
      <c r="AP13" s="97">
        <v>0</v>
      </c>
      <c r="AQ13" s="97">
        <v>1</v>
      </c>
      <c r="AR13" s="148">
        <v>0</v>
      </c>
      <c r="AS13" s="699">
        <f t="shared" si="8"/>
        <v>4</v>
      </c>
      <c r="AT13" s="357">
        <v>1</v>
      </c>
      <c r="AU13" s="99">
        <v>2</v>
      </c>
      <c r="AV13" s="148">
        <v>3</v>
      </c>
      <c r="AW13" s="716" t="s">
        <v>793</v>
      </c>
      <c r="AY13" s="136">
        <v>10</v>
      </c>
      <c r="AZ13" s="244">
        <v>70008</v>
      </c>
      <c r="BA13" s="156">
        <v>0</v>
      </c>
      <c r="BB13" s="97">
        <v>0</v>
      </c>
      <c r="BC13" s="97">
        <v>0</v>
      </c>
      <c r="BD13" s="97">
        <v>0</v>
      </c>
      <c r="BE13" s="97">
        <v>0</v>
      </c>
      <c r="BF13" s="97">
        <v>0</v>
      </c>
      <c r="BG13" s="97">
        <v>2</v>
      </c>
      <c r="BH13" s="97">
        <v>0</v>
      </c>
      <c r="BI13" s="97">
        <v>0</v>
      </c>
      <c r="BJ13" s="97">
        <v>0</v>
      </c>
      <c r="BK13" s="97">
        <v>0</v>
      </c>
      <c r="BL13" s="97">
        <v>1</v>
      </c>
      <c r="BM13" s="97">
        <v>2</v>
      </c>
      <c r="BN13" s="97">
        <v>0</v>
      </c>
      <c r="BO13" s="97">
        <v>1</v>
      </c>
      <c r="BP13" s="97">
        <v>0</v>
      </c>
      <c r="BQ13" s="97">
        <v>0</v>
      </c>
      <c r="BR13" s="97">
        <v>0</v>
      </c>
      <c r="BS13" s="97">
        <v>0</v>
      </c>
      <c r="BT13" s="97">
        <v>0</v>
      </c>
      <c r="BU13" s="97">
        <v>0</v>
      </c>
      <c r="BV13" s="97">
        <v>1</v>
      </c>
      <c r="BW13" s="97">
        <v>0</v>
      </c>
      <c r="BX13" s="174">
        <v>0</v>
      </c>
      <c r="BY13" s="740">
        <f t="shared" si="1"/>
        <v>7</v>
      </c>
      <c r="BZ13" s="165">
        <v>2</v>
      </c>
      <c r="CA13" s="97">
        <v>2</v>
      </c>
      <c r="CB13" s="97" t="s">
        <v>171</v>
      </c>
      <c r="CC13" s="97" t="s">
        <v>179</v>
      </c>
      <c r="CD13" s="97">
        <v>4</v>
      </c>
      <c r="CE13" s="191" t="s">
        <v>74</v>
      </c>
      <c r="CG13" s="136">
        <v>10</v>
      </c>
      <c r="CH13" s="244">
        <v>70007</v>
      </c>
      <c r="CI13" s="156">
        <v>0</v>
      </c>
      <c r="CJ13" s="97">
        <v>0</v>
      </c>
      <c r="CK13" s="97">
        <v>1</v>
      </c>
      <c r="CL13" s="97">
        <v>0</v>
      </c>
      <c r="CM13" s="97">
        <v>0</v>
      </c>
      <c r="CN13" s="97">
        <v>2</v>
      </c>
      <c r="CO13" s="97">
        <v>0</v>
      </c>
      <c r="CP13" s="97">
        <v>0</v>
      </c>
      <c r="CQ13" s="97">
        <v>0</v>
      </c>
      <c r="CR13" s="97">
        <v>0</v>
      </c>
      <c r="CS13" s="97">
        <v>0</v>
      </c>
      <c r="CT13" s="174">
        <v>0</v>
      </c>
      <c r="CU13" s="740">
        <f t="shared" si="2"/>
        <v>3</v>
      </c>
      <c r="CV13" s="165">
        <v>1</v>
      </c>
      <c r="CW13" s="283">
        <v>2</v>
      </c>
      <c r="CX13" s="97" t="s">
        <v>171</v>
      </c>
      <c r="CY13" s="97" t="s">
        <v>178</v>
      </c>
      <c r="CZ13" s="97">
        <v>3</v>
      </c>
      <c r="DA13" s="191" t="s">
        <v>73</v>
      </c>
      <c r="DC13" s="137">
        <v>10</v>
      </c>
      <c r="DD13" s="138">
        <v>70017</v>
      </c>
      <c r="DE13" s="139">
        <v>0</v>
      </c>
      <c r="DF13" s="139">
        <v>0</v>
      </c>
      <c r="DG13" s="139">
        <v>1</v>
      </c>
      <c r="DH13" s="139">
        <v>2</v>
      </c>
      <c r="DI13" s="139">
        <v>0</v>
      </c>
      <c r="DJ13" s="139">
        <v>1</v>
      </c>
      <c r="DK13" s="139">
        <v>0</v>
      </c>
      <c r="DL13" s="139">
        <v>1</v>
      </c>
      <c r="DM13" s="139">
        <v>0</v>
      </c>
      <c r="DN13" s="139">
        <v>1</v>
      </c>
      <c r="DO13" s="139">
        <v>1</v>
      </c>
      <c r="DP13" s="139">
        <v>2</v>
      </c>
      <c r="DQ13" s="139">
        <v>0</v>
      </c>
      <c r="DR13" s="139">
        <v>0</v>
      </c>
      <c r="DS13" s="139">
        <v>0</v>
      </c>
      <c r="DT13" s="139">
        <v>0</v>
      </c>
      <c r="DU13" s="139">
        <v>0</v>
      </c>
      <c r="DV13" s="139">
        <f t="shared" si="3"/>
        <v>9</v>
      </c>
      <c r="DW13" s="141">
        <v>1</v>
      </c>
      <c r="DX13" s="141">
        <v>2</v>
      </c>
      <c r="DY13" s="139" t="s">
        <v>171</v>
      </c>
      <c r="DZ13" s="139" t="s">
        <v>178</v>
      </c>
      <c r="EA13" s="139">
        <v>3</v>
      </c>
      <c r="EB13" s="192" t="s">
        <v>82</v>
      </c>
      <c r="EE13" s="136">
        <v>10</v>
      </c>
      <c r="EF13" s="96">
        <v>70006</v>
      </c>
      <c r="EG13" s="97">
        <v>3</v>
      </c>
      <c r="EH13" s="97">
        <v>2</v>
      </c>
      <c r="EI13" s="97">
        <v>2</v>
      </c>
      <c r="EJ13" s="97">
        <v>0</v>
      </c>
      <c r="EK13" s="97">
        <v>0</v>
      </c>
      <c r="EL13" s="97">
        <v>0</v>
      </c>
      <c r="EM13" s="97">
        <v>0</v>
      </c>
      <c r="EN13" s="97">
        <v>1</v>
      </c>
      <c r="EO13" s="97">
        <v>0</v>
      </c>
      <c r="EP13" s="106"/>
      <c r="EQ13" s="97">
        <v>0</v>
      </c>
      <c r="ER13" s="97">
        <v>0</v>
      </c>
      <c r="ES13" s="97">
        <v>0</v>
      </c>
      <c r="ET13" s="97">
        <v>0</v>
      </c>
      <c r="EU13" s="97">
        <v>0</v>
      </c>
      <c r="EV13" s="97">
        <v>1</v>
      </c>
      <c r="EW13" s="97">
        <v>0</v>
      </c>
      <c r="EX13" s="97">
        <v>0</v>
      </c>
      <c r="EY13" s="97">
        <v>0</v>
      </c>
      <c r="EZ13" s="97">
        <v>0</v>
      </c>
      <c r="FA13" s="97">
        <v>0</v>
      </c>
      <c r="FB13" s="97">
        <v>1</v>
      </c>
      <c r="FC13" s="97">
        <v>1</v>
      </c>
      <c r="FD13" s="97">
        <v>1</v>
      </c>
      <c r="FE13" s="148">
        <v>2</v>
      </c>
      <c r="FF13" s="699">
        <f t="shared" si="4"/>
        <v>14</v>
      </c>
      <c r="FG13" s="357">
        <v>1</v>
      </c>
      <c r="FH13" s="99">
        <v>2</v>
      </c>
      <c r="FI13" s="97" t="s">
        <v>171</v>
      </c>
      <c r="FJ13" s="97" t="s">
        <v>178</v>
      </c>
      <c r="FK13" s="97">
        <v>3</v>
      </c>
      <c r="FL13" s="191" t="s">
        <v>72</v>
      </c>
      <c r="FN13" s="136">
        <v>10</v>
      </c>
      <c r="FO13" s="96">
        <v>70002</v>
      </c>
      <c r="FP13" s="97">
        <v>1</v>
      </c>
      <c r="FQ13" s="97">
        <v>0</v>
      </c>
      <c r="FR13" s="97">
        <v>0</v>
      </c>
      <c r="FS13" s="97">
        <v>0</v>
      </c>
      <c r="FT13" s="97">
        <v>0</v>
      </c>
      <c r="FU13" s="97">
        <v>0</v>
      </c>
      <c r="FV13" s="97">
        <v>2</v>
      </c>
      <c r="FW13" s="97">
        <v>1</v>
      </c>
      <c r="FX13" s="97">
        <v>1</v>
      </c>
      <c r="FY13" s="97">
        <f t="shared" si="5"/>
        <v>5</v>
      </c>
      <c r="FZ13" s="99">
        <v>4</v>
      </c>
      <c r="GA13" s="283">
        <v>2</v>
      </c>
      <c r="GB13" s="97" t="s">
        <v>171</v>
      </c>
      <c r="GC13" s="97" t="s">
        <v>179</v>
      </c>
      <c r="GD13" s="97">
        <v>3</v>
      </c>
      <c r="GE13" s="191" t="s">
        <v>793</v>
      </c>
      <c r="GG13" s="136">
        <v>10</v>
      </c>
      <c r="GH13" s="96">
        <v>70022</v>
      </c>
      <c r="GI13" s="97">
        <v>0</v>
      </c>
      <c r="GJ13" s="610"/>
      <c r="GK13" s="610"/>
      <c r="GL13" s="97">
        <v>1</v>
      </c>
      <c r="GM13" s="97">
        <v>0</v>
      </c>
      <c r="GN13" s="97">
        <v>0</v>
      </c>
      <c r="GO13" s="610"/>
      <c r="GP13" s="97">
        <v>0</v>
      </c>
      <c r="GQ13" s="610"/>
      <c r="GR13" s="610"/>
      <c r="GS13" s="610"/>
      <c r="GT13" s="97">
        <f t="shared" si="6"/>
        <v>1</v>
      </c>
      <c r="GU13" s="99">
        <v>2</v>
      </c>
      <c r="GV13" s="283">
        <v>2</v>
      </c>
      <c r="GW13" s="97" t="s">
        <v>171</v>
      </c>
      <c r="GX13" s="97" t="s">
        <v>178</v>
      </c>
      <c r="GY13" s="97">
        <v>2</v>
      </c>
      <c r="GZ13" s="191" t="s">
        <v>88</v>
      </c>
      <c r="HB13" s="136">
        <v>10</v>
      </c>
      <c r="HC13" s="96">
        <v>70010</v>
      </c>
      <c r="HD13" s="97">
        <v>0</v>
      </c>
      <c r="HE13" s="97">
        <v>0</v>
      </c>
      <c r="HF13" s="97">
        <v>0</v>
      </c>
      <c r="HG13" s="97">
        <v>0</v>
      </c>
      <c r="HH13" s="97">
        <v>0</v>
      </c>
      <c r="HI13" s="97">
        <v>0</v>
      </c>
      <c r="HJ13" s="97">
        <v>1</v>
      </c>
      <c r="HK13" s="97">
        <v>1</v>
      </c>
      <c r="HL13" s="148">
        <v>0</v>
      </c>
      <c r="HM13" s="156">
        <f t="shared" si="7"/>
        <v>2</v>
      </c>
      <c r="HN13" s="99">
        <v>2</v>
      </c>
      <c r="HO13" s="103">
        <v>2</v>
      </c>
      <c r="HP13" s="97" t="s">
        <v>171</v>
      </c>
      <c r="HQ13" s="97" t="s">
        <v>178</v>
      </c>
      <c r="HR13" s="174">
        <v>5</v>
      </c>
      <c r="HS13" s="690" t="s">
        <v>76</v>
      </c>
    </row>
    <row r="14" spans="1:227" x14ac:dyDescent="0.25">
      <c r="A14" s="136">
        <v>11</v>
      </c>
      <c r="B14" s="96">
        <v>70001</v>
      </c>
      <c r="C14" s="97">
        <v>0</v>
      </c>
      <c r="D14" s="97">
        <v>2</v>
      </c>
      <c r="E14" s="97">
        <v>0</v>
      </c>
      <c r="F14" s="97">
        <v>1</v>
      </c>
      <c r="G14" s="97">
        <v>1</v>
      </c>
      <c r="H14" s="97">
        <v>1</v>
      </c>
      <c r="I14" s="97">
        <v>0</v>
      </c>
      <c r="J14" s="97">
        <v>0</v>
      </c>
      <c r="K14" s="97">
        <v>0</v>
      </c>
      <c r="L14" s="97">
        <v>0</v>
      </c>
      <c r="M14" s="610"/>
      <c r="N14" s="97">
        <v>1</v>
      </c>
      <c r="O14" s="97">
        <v>2</v>
      </c>
      <c r="P14" s="97">
        <v>2</v>
      </c>
      <c r="Q14" s="97">
        <v>0</v>
      </c>
      <c r="R14" s="97">
        <v>1</v>
      </c>
      <c r="S14" s="97">
        <f t="shared" si="0"/>
        <v>11</v>
      </c>
      <c r="T14" s="99">
        <v>2</v>
      </c>
      <c r="U14" s="100">
        <v>3</v>
      </c>
      <c r="V14" s="97" t="s">
        <v>178</v>
      </c>
      <c r="W14" s="101">
        <v>3</v>
      </c>
      <c r="X14" s="191" t="s">
        <v>68</v>
      </c>
      <c r="Z14" s="93" t="s">
        <v>177</v>
      </c>
      <c r="AA14" s="136">
        <v>11</v>
      </c>
      <c r="AB14" s="96">
        <v>70010</v>
      </c>
      <c r="AC14" s="97">
        <v>0</v>
      </c>
      <c r="AD14" s="97">
        <v>0</v>
      </c>
      <c r="AE14" s="97">
        <v>1</v>
      </c>
      <c r="AF14" s="610"/>
      <c r="AG14" s="610"/>
      <c r="AH14" s="97">
        <v>1</v>
      </c>
      <c r="AI14" s="97">
        <v>1</v>
      </c>
      <c r="AJ14" s="610"/>
      <c r="AK14" s="97">
        <v>0</v>
      </c>
      <c r="AL14" s="610"/>
      <c r="AM14" s="610"/>
      <c r="AN14" s="97">
        <v>1</v>
      </c>
      <c r="AO14" s="610"/>
      <c r="AP14" s="610"/>
      <c r="AQ14" s="97">
        <v>0</v>
      </c>
      <c r="AR14" s="148">
        <v>0</v>
      </c>
      <c r="AS14" s="699">
        <f t="shared" si="8"/>
        <v>4</v>
      </c>
      <c r="AT14" s="357">
        <v>1</v>
      </c>
      <c r="AU14" s="99">
        <v>2</v>
      </c>
      <c r="AV14" s="148">
        <v>4</v>
      </c>
      <c r="AW14" s="716" t="s">
        <v>76</v>
      </c>
      <c r="AY14" s="136">
        <v>11</v>
      </c>
      <c r="AZ14" s="244">
        <v>70015</v>
      </c>
      <c r="BA14" s="156">
        <v>0</v>
      </c>
      <c r="BB14" s="97">
        <v>0</v>
      </c>
      <c r="BC14" s="97">
        <v>1</v>
      </c>
      <c r="BD14" s="97">
        <v>0</v>
      </c>
      <c r="BE14" s="97">
        <v>2</v>
      </c>
      <c r="BF14" s="97">
        <v>0</v>
      </c>
      <c r="BG14" s="97">
        <v>2</v>
      </c>
      <c r="BH14" s="97">
        <v>0</v>
      </c>
      <c r="BI14" s="97">
        <v>0</v>
      </c>
      <c r="BJ14" s="97">
        <v>0</v>
      </c>
      <c r="BK14" s="97">
        <v>0</v>
      </c>
      <c r="BL14" s="97">
        <v>0</v>
      </c>
      <c r="BM14" s="97">
        <v>0</v>
      </c>
      <c r="BN14" s="97">
        <v>0</v>
      </c>
      <c r="BO14" s="97">
        <v>0</v>
      </c>
      <c r="BP14" s="97">
        <v>0</v>
      </c>
      <c r="BQ14" s="97">
        <v>1</v>
      </c>
      <c r="BR14" s="97">
        <v>0</v>
      </c>
      <c r="BS14" s="97">
        <v>1</v>
      </c>
      <c r="BT14" s="97">
        <v>0</v>
      </c>
      <c r="BU14" s="97">
        <v>0</v>
      </c>
      <c r="BV14" s="97">
        <v>0</v>
      </c>
      <c r="BW14" s="97">
        <v>0</v>
      </c>
      <c r="BX14" s="174">
        <v>0</v>
      </c>
      <c r="BY14" s="740">
        <f t="shared" si="1"/>
        <v>7</v>
      </c>
      <c r="BZ14" s="165">
        <v>1</v>
      </c>
      <c r="CA14" s="97">
        <v>2</v>
      </c>
      <c r="CB14" s="97" t="s">
        <v>171</v>
      </c>
      <c r="CC14" s="97" t="s">
        <v>179</v>
      </c>
      <c r="CD14" s="97">
        <v>4</v>
      </c>
      <c r="CE14" s="191" t="s">
        <v>80</v>
      </c>
      <c r="CG14" s="136">
        <v>11</v>
      </c>
      <c r="CH14" s="244">
        <v>70013</v>
      </c>
      <c r="CI14" s="156">
        <v>0</v>
      </c>
      <c r="CJ14" s="97">
        <v>0</v>
      </c>
      <c r="CK14" s="97">
        <v>0</v>
      </c>
      <c r="CL14" s="97">
        <v>0</v>
      </c>
      <c r="CM14" s="97">
        <v>1</v>
      </c>
      <c r="CN14" s="97">
        <v>1</v>
      </c>
      <c r="CO14" s="97">
        <v>0</v>
      </c>
      <c r="CP14" s="97">
        <v>0</v>
      </c>
      <c r="CQ14" s="97">
        <v>1</v>
      </c>
      <c r="CR14" s="97">
        <v>0</v>
      </c>
      <c r="CS14" s="97">
        <v>0</v>
      </c>
      <c r="CT14" s="174">
        <v>0</v>
      </c>
      <c r="CU14" s="740">
        <f t="shared" si="2"/>
        <v>3</v>
      </c>
      <c r="CV14" s="165">
        <v>2</v>
      </c>
      <c r="CW14" s="283">
        <v>2</v>
      </c>
      <c r="CX14" s="97" t="s">
        <v>171</v>
      </c>
      <c r="CY14" s="97" t="s">
        <v>179</v>
      </c>
      <c r="CZ14" s="97">
        <v>3</v>
      </c>
      <c r="DA14" s="191" t="s">
        <v>0</v>
      </c>
      <c r="DC14" s="132">
        <v>11</v>
      </c>
      <c r="DD14" s="133">
        <v>70007</v>
      </c>
      <c r="DE14" s="134">
        <v>1</v>
      </c>
      <c r="DF14" s="134">
        <v>1</v>
      </c>
      <c r="DG14" s="134">
        <v>1</v>
      </c>
      <c r="DH14" s="134">
        <v>1</v>
      </c>
      <c r="DI14" s="134">
        <v>0</v>
      </c>
      <c r="DJ14" s="134">
        <v>1</v>
      </c>
      <c r="DK14" s="134">
        <v>0</v>
      </c>
      <c r="DL14" s="134">
        <v>1</v>
      </c>
      <c r="DM14" s="134">
        <v>0</v>
      </c>
      <c r="DN14" s="134">
        <v>1</v>
      </c>
      <c r="DO14" s="134">
        <v>0</v>
      </c>
      <c r="DP14" s="134">
        <v>2</v>
      </c>
      <c r="DQ14" s="134">
        <v>0</v>
      </c>
      <c r="DR14" s="134">
        <v>0</v>
      </c>
      <c r="DS14" s="134">
        <v>0</v>
      </c>
      <c r="DT14" s="134">
        <v>1</v>
      </c>
      <c r="DU14" s="134">
        <v>0</v>
      </c>
      <c r="DV14" s="134">
        <f t="shared" si="3"/>
        <v>10</v>
      </c>
      <c r="DW14" s="135">
        <v>1</v>
      </c>
      <c r="DX14" s="135">
        <v>3</v>
      </c>
      <c r="DY14" s="134" t="s">
        <v>171</v>
      </c>
      <c r="DZ14" s="134" t="s">
        <v>178</v>
      </c>
      <c r="EA14" s="134">
        <v>4</v>
      </c>
      <c r="EB14" s="190" t="s">
        <v>73</v>
      </c>
      <c r="EE14" s="136">
        <v>11</v>
      </c>
      <c r="EF14" s="96">
        <v>70009</v>
      </c>
      <c r="EG14" s="97">
        <v>2</v>
      </c>
      <c r="EH14" s="97">
        <v>2</v>
      </c>
      <c r="EI14" s="97">
        <v>2</v>
      </c>
      <c r="EJ14" s="97">
        <v>0</v>
      </c>
      <c r="EK14" s="97">
        <v>0</v>
      </c>
      <c r="EL14" s="97">
        <v>0</v>
      </c>
      <c r="EM14" s="97">
        <v>0</v>
      </c>
      <c r="EN14" s="106"/>
      <c r="EO14" s="97">
        <v>0</v>
      </c>
      <c r="EP14" s="106"/>
      <c r="EQ14" s="97">
        <v>0</v>
      </c>
      <c r="ER14" s="97">
        <v>1</v>
      </c>
      <c r="ES14" s="97">
        <v>0</v>
      </c>
      <c r="ET14" s="97">
        <v>0</v>
      </c>
      <c r="EU14" s="97">
        <v>0</v>
      </c>
      <c r="EV14" s="97">
        <v>2</v>
      </c>
      <c r="EW14" s="97">
        <v>0</v>
      </c>
      <c r="EX14" s="97">
        <v>1</v>
      </c>
      <c r="EY14" s="97">
        <v>0</v>
      </c>
      <c r="EZ14" s="97">
        <v>0</v>
      </c>
      <c r="FA14" s="97">
        <v>0</v>
      </c>
      <c r="FB14" s="97">
        <v>0</v>
      </c>
      <c r="FC14" s="97">
        <v>1</v>
      </c>
      <c r="FD14" s="97">
        <v>1</v>
      </c>
      <c r="FE14" s="148">
        <v>2</v>
      </c>
      <c r="FF14" s="699">
        <f t="shared" si="4"/>
        <v>14</v>
      </c>
      <c r="FG14" s="357">
        <v>2</v>
      </c>
      <c r="FH14" s="99">
        <v>2</v>
      </c>
      <c r="FI14" s="97" t="s">
        <v>171</v>
      </c>
      <c r="FJ14" s="97" t="s">
        <v>179</v>
      </c>
      <c r="FK14" s="97">
        <v>4</v>
      </c>
      <c r="FL14" s="191" t="s">
        <v>75</v>
      </c>
      <c r="FN14" s="136">
        <v>11</v>
      </c>
      <c r="FO14" s="96">
        <v>70005</v>
      </c>
      <c r="FP14" s="97">
        <v>1</v>
      </c>
      <c r="FQ14" s="97">
        <v>0</v>
      </c>
      <c r="FR14" s="97">
        <v>0</v>
      </c>
      <c r="FS14" s="97">
        <v>0</v>
      </c>
      <c r="FT14" s="97">
        <v>0</v>
      </c>
      <c r="FU14" s="97">
        <v>0</v>
      </c>
      <c r="FV14" s="97">
        <v>1</v>
      </c>
      <c r="FW14" s="97">
        <v>1</v>
      </c>
      <c r="FX14" s="97">
        <v>2</v>
      </c>
      <c r="FY14" s="97">
        <f t="shared" si="5"/>
        <v>5</v>
      </c>
      <c r="FZ14" s="99">
        <v>3</v>
      </c>
      <c r="GA14" s="283">
        <v>2</v>
      </c>
      <c r="GB14" s="97" t="s">
        <v>171</v>
      </c>
      <c r="GC14" s="97" t="s">
        <v>179</v>
      </c>
      <c r="GD14" s="97">
        <v>3</v>
      </c>
      <c r="GE14" s="191" t="s">
        <v>71</v>
      </c>
      <c r="GG14" s="136">
        <v>11</v>
      </c>
      <c r="GH14" s="96">
        <v>70001</v>
      </c>
      <c r="GI14" s="97">
        <v>0</v>
      </c>
      <c r="GJ14" s="97">
        <v>0</v>
      </c>
      <c r="GK14" s="97">
        <v>0</v>
      </c>
      <c r="GL14" s="97">
        <v>1</v>
      </c>
      <c r="GM14" s="610"/>
      <c r="GN14" s="97">
        <v>0</v>
      </c>
      <c r="GO14" s="97">
        <v>1</v>
      </c>
      <c r="GP14" s="97">
        <v>0</v>
      </c>
      <c r="GQ14" s="610"/>
      <c r="GR14" s="610"/>
      <c r="GS14" s="610"/>
      <c r="GT14" s="97">
        <f t="shared" si="6"/>
        <v>2</v>
      </c>
      <c r="GU14" s="99">
        <v>2</v>
      </c>
      <c r="GV14" s="283">
        <v>2</v>
      </c>
      <c r="GW14" s="97" t="s">
        <v>171</v>
      </c>
      <c r="GX14" s="97" t="s">
        <v>178</v>
      </c>
      <c r="GY14" s="97">
        <v>3</v>
      </c>
      <c r="GZ14" s="191" t="s">
        <v>68</v>
      </c>
      <c r="HB14" s="136">
        <v>11</v>
      </c>
      <c r="HC14" s="96">
        <v>70011</v>
      </c>
      <c r="HD14" s="97">
        <v>1</v>
      </c>
      <c r="HE14" s="97">
        <v>0</v>
      </c>
      <c r="HF14" s="97">
        <v>0</v>
      </c>
      <c r="HG14" s="97">
        <v>0</v>
      </c>
      <c r="HH14" s="97">
        <v>0</v>
      </c>
      <c r="HI14" s="97">
        <v>0</v>
      </c>
      <c r="HJ14" s="97">
        <v>1</v>
      </c>
      <c r="HK14" s="97">
        <v>2</v>
      </c>
      <c r="HL14" s="148">
        <v>0</v>
      </c>
      <c r="HM14" s="156">
        <f t="shared" si="7"/>
        <v>4</v>
      </c>
      <c r="HN14" s="99">
        <v>1</v>
      </c>
      <c r="HO14" s="103">
        <v>2</v>
      </c>
      <c r="HP14" s="97" t="s">
        <v>171</v>
      </c>
      <c r="HQ14" s="97" t="s">
        <v>178</v>
      </c>
      <c r="HR14" s="174">
        <v>4</v>
      </c>
      <c r="HS14" s="690" t="s">
        <v>77</v>
      </c>
    </row>
    <row r="15" spans="1:227" x14ac:dyDescent="0.25">
      <c r="A15" s="136">
        <v>12</v>
      </c>
      <c r="B15" s="96">
        <v>70007</v>
      </c>
      <c r="C15" s="97">
        <v>1</v>
      </c>
      <c r="D15" s="97">
        <v>1</v>
      </c>
      <c r="E15" s="97">
        <v>0</v>
      </c>
      <c r="F15" s="97">
        <v>1</v>
      </c>
      <c r="G15" s="97">
        <v>1</v>
      </c>
      <c r="H15" s="97">
        <v>1</v>
      </c>
      <c r="I15" s="97">
        <v>0</v>
      </c>
      <c r="J15" s="97">
        <v>1</v>
      </c>
      <c r="K15" s="97">
        <v>0</v>
      </c>
      <c r="L15" s="97">
        <v>1</v>
      </c>
      <c r="M15" s="97">
        <v>2</v>
      </c>
      <c r="N15" s="97">
        <v>1</v>
      </c>
      <c r="O15" s="97">
        <v>2</v>
      </c>
      <c r="P15" s="97">
        <v>0</v>
      </c>
      <c r="Q15" s="97">
        <v>0</v>
      </c>
      <c r="R15" s="97">
        <v>0</v>
      </c>
      <c r="S15" s="97">
        <f t="shared" si="0"/>
        <v>12</v>
      </c>
      <c r="T15" s="99">
        <v>1</v>
      </c>
      <c r="U15" s="100">
        <v>3</v>
      </c>
      <c r="V15" s="97" t="s">
        <v>178</v>
      </c>
      <c r="W15" s="101">
        <v>3</v>
      </c>
      <c r="X15" s="191" t="s">
        <v>73</v>
      </c>
      <c r="Z15" s="93" t="s">
        <v>177</v>
      </c>
      <c r="AA15" s="136">
        <v>12</v>
      </c>
      <c r="AB15" s="96">
        <v>70019</v>
      </c>
      <c r="AC15" s="97">
        <v>1</v>
      </c>
      <c r="AD15" s="97">
        <v>0</v>
      </c>
      <c r="AE15" s="97">
        <v>1</v>
      </c>
      <c r="AF15" s="97">
        <v>0</v>
      </c>
      <c r="AG15" s="97">
        <v>0</v>
      </c>
      <c r="AH15" s="97">
        <v>1</v>
      </c>
      <c r="AI15" s="610"/>
      <c r="AJ15" s="610"/>
      <c r="AK15" s="97">
        <v>0</v>
      </c>
      <c r="AL15" s="610"/>
      <c r="AM15" s="610"/>
      <c r="AN15" s="97">
        <v>0</v>
      </c>
      <c r="AO15" s="97">
        <v>1</v>
      </c>
      <c r="AP15" s="610"/>
      <c r="AQ15" s="97">
        <v>0</v>
      </c>
      <c r="AR15" s="148">
        <v>0</v>
      </c>
      <c r="AS15" s="699">
        <f t="shared" si="8"/>
        <v>4</v>
      </c>
      <c r="AT15" s="357">
        <v>2</v>
      </c>
      <c r="AU15" s="99">
        <v>2</v>
      </c>
      <c r="AV15" s="148">
        <v>2</v>
      </c>
      <c r="AW15" s="716" t="s">
        <v>84</v>
      </c>
      <c r="AY15" s="136">
        <v>12</v>
      </c>
      <c r="AZ15" s="244">
        <v>70022</v>
      </c>
      <c r="BA15" s="156">
        <v>0</v>
      </c>
      <c r="BB15" s="97">
        <v>2</v>
      </c>
      <c r="BC15" s="97">
        <v>0</v>
      </c>
      <c r="BD15" s="97">
        <v>1</v>
      </c>
      <c r="BE15" s="97">
        <v>0</v>
      </c>
      <c r="BF15" s="97">
        <v>0</v>
      </c>
      <c r="BG15" s="97">
        <v>1</v>
      </c>
      <c r="BH15" s="97">
        <v>0</v>
      </c>
      <c r="BI15" s="97">
        <v>0</v>
      </c>
      <c r="BJ15" s="97">
        <v>0</v>
      </c>
      <c r="BK15" s="97">
        <v>0</v>
      </c>
      <c r="BL15" s="97">
        <v>0</v>
      </c>
      <c r="BM15" s="97">
        <v>0</v>
      </c>
      <c r="BN15" s="97">
        <v>0</v>
      </c>
      <c r="BO15" s="97">
        <v>2</v>
      </c>
      <c r="BP15" s="97">
        <v>0</v>
      </c>
      <c r="BQ15" s="97">
        <v>0</v>
      </c>
      <c r="BR15" s="97">
        <v>0</v>
      </c>
      <c r="BS15" s="97">
        <v>0</v>
      </c>
      <c r="BT15" s="97">
        <v>0</v>
      </c>
      <c r="BU15" s="97">
        <v>1</v>
      </c>
      <c r="BV15" s="97">
        <v>0</v>
      </c>
      <c r="BW15" s="97">
        <v>0</v>
      </c>
      <c r="BX15" s="174">
        <v>0</v>
      </c>
      <c r="BY15" s="740">
        <f t="shared" si="1"/>
        <v>7</v>
      </c>
      <c r="BZ15" s="165">
        <v>2</v>
      </c>
      <c r="CA15" s="97">
        <v>2</v>
      </c>
      <c r="CB15" s="97" t="s">
        <v>171</v>
      </c>
      <c r="CC15" s="97" t="s">
        <v>178</v>
      </c>
      <c r="CD15" s="97">
        <v>3</v>
      </c>
      <c r="CE15" s="191" t="s">
        <v>88</v>
      </c>
      <c r="CG15" s="136">
        <v>12</v>
      </c>
      <c r="CH15" s="244">
        <v>70003</v>
      </c>
      <c r="CI15" s="156">
        <v>2</v>
      </c>
      <c r="CJ15" s="97">
        <v>0</v>
      </c>
      <c r="CK15" s="97">
        <v>0</v>
      </c>
      <c r="CL15" s="97">
        <v>0</v>
      </c>
      <c r="CM15" s="97">
        <v>0</v>
      </c>
      <c r="CN15" s="97">
        <v>0</v>
      </c>
      <c r="CO15" s="97">
        <v>1</v>
      </c>
      <c r="CP15" s="97">
        <v>0</v>
      </c>
      <c r="CQ15" s="97">
        <v>0</v>
      </c>
      <c r="CR15" s="97">
        <v>0</v>
      </c>
      <c r="CS15" s="97">
        <v>0</v>
      </c>
      <c r="CT15" s="174">
        <v>1</v>
      </c>
      <c r="CU15" s="740">
        <f t="shared" si="2"/>
        <v>4</v>
      </c>
      <c r="CV15" s="165">
        <v>1</v>
      </c>
      <c r="CW15" s="283">
        <v>2</v>
      </c>
      <c r="CX15" s="97" t="s">
        <v>171</v>
      </c>
      <c r="CY15" s="97" t="s">
        <v>179</v>
      </c>
      <c r="CZ15" s="97">
        <v>4</v>
      </c>
      <c r="DA15" s="191" t="s">
        <v>69</v>
      </c>
      <c r="DC15" s="136">
        <v>12</v>
      </c>
      <c r="DD15" s="96">
        <v>70022</v>
      </c>
      <c r="DE15" s="97">
        <v>1</v>
      </c>
      <c r="DF15" s="97">
        <v>1</v>
      </c>
      <c r="DG15" s="97">
        <v>0</v>
      </c>
      <c r="DH15" s="97">
        <v>1</v>
      </c>
      <c r="DI15" s="97">
        <v>0</v>
      </c>
      <c r="DJ15" s="97">
        <v>1</v>
      </c>
      <c r="DK15" s="97">
        <v>0</v>
      </c>
      <c r="DL15" s="97">
        <v>0</v>
      </c>
      <c r="DM15" s="97">
        <v>1</v>
      </c>
      <c r="DN15" s="97">
        <v>0</v>
      </c>
      <c r="DO15" s="97">
        <v>1</v>
      </c>
      <c r="DP15" s="97">
        <v>1</v>
      </c>
      <c r="DQ15" s="97">
        <v>0</v>
      </c>
      <c r="DR15" s="97">
        <v>0</v>
      </c>
      <c r="DS15" s="97">
        <v>1</v>
      </c>
      <c r="DT15" s="97">
        <v>1</v>
      </c>
      <c r="DU15" s="97">
        <v>1</v>
      </c>
      <c r="DV15" s="97">
        <f t="shared" si="3"/>
        <v>10</v>
      </c>
      <c r="DW15" s="99">
        <v>2</v>
      </c>
      <c r="DX15" s="100">
        <v>3</v>
      </c>
      <c r="DY15" s="97" t="s">
        <v>171</v>
      </c>
      <c r="DZ15" s="97" t="s">
        <v>178</v>
      </c>
      <c r="EA15" s="101">
        <v>3</v>
      </c>
      <c r="EB15" s="191" t="s">
        <v>88</v>
      </c>
      <c r="EE15" s="136">
        <v>12</v>
      </c>
      <c r="EF15" s="96">
        <v>70016</v>
      </c>
      <c r="EG15" s="97">
        <v>2</v>
      </c>
      <c r="EH15" s="97">
        <v>2</v>
      </c>
      <c r="EI15" s="97">
        <v>0</v>
      </c>
      <c r="EJ15" s="97">
        <v>1</v>
      </c>
      <c r="EK15" s="97">
        <v>0</v>
      </c>
      <c r="EL15" s="97">
        <v>0</v>
      </c>
      <c r="EM15" s="97">
        <v>0</v>
      </c>
      <c r="EN15" s="106"/>
      <c r="EO15" s="97">
        <v>0</v>
      </c>
      <c r="EP15" s="106"/>
      <c r="EQ15" s="97">
        <v>1</v>
      </c>
      <c r="ER15" s="97">
        <v>1</v>
      </c>
      <c r="ES15" s="97">
        <v>0</v>
      </c>
      <c r="ET15" s="97">
        <v>0</v>
      </c>
      <c r="EU15" s="97">
        <v>0</v>
      </c>
      <c r="EV15" s="97">
        <v>2</v>
      </c>
      <c r="EW15" s="97">
        <v>0</v>
      </c>
      <c r="EX15" s="97">
        <v>1</v>
      </c>
      <c r="EY15" s="97">
        <v>1</v>
      </c>
      <c r="EZ15" s="97">
        <v>0</v>
      </c>
      <c r="FA15" s="97">
        <v>0</v>
      </c>
      <c r="FB15" s="97">
        <v>1</v>
      </c>
      <c r="FC15" s="97">
        <v>1</v>
      </c>
      <c r="FD15" s="97">
        <v>1</v>
      </c>
      <c r="FE15" s="148">
        <v>0</v>
      </c>
      <c r="FF15" s="699">
        <f t="shared" si="4"/>
        <v>14</v>
      </c>
      <c r="FG15" s="357">
        <v>2</v>
      </c>
      <c r="FH15" s="99">
        <v>2</v>
      </c>
      <c r="FI15" s="97" t="s">
        <v>171</v>
      </c>
      <c r="FJ15" s="97" t="s">
        <v>178</v>
      </c>
      <c r="FK15" s="97">
        <v>3</v>
      </c>
      <c r="FL15" s="191" t="s">
        <v>81</v>
      </c>
      <c r="FN15" s="136">
        <v>12</v>
      </c>
      <c r="FO15" s="96">
        <v>70018</v>
      </c>
      <c r="FP15" s="97">
        <v>2</v>
      </c>
      <c r="FQ15" s="97">
        <v>0</v>
      </c>
      <c r="FR15" s="97">
        <v>0</v>
      </c>
      <c r="FS15" s="97">
        <v>0</v>
      </c>
      <c r="FT15" s="97">
        <v>0</v>
      </c>
      <c r="FU15" s="97">
        <v>0</v>
      </c>
      <c r="FV15" s="97">
        <v>1</v>
      </c>
      <c r="FW15" s="97">
        <v>0</v>
      </c>
      <c r="FX15" s="97">
        <v>2</v>
      </c>
      <c r="FY15" s="97">
        <f t="shared" si="5"/>
        <v>5</v>
      </c>
      <c r="FZ15" s="99">
        <v>2</v>
      </c>
      <c r="GA15" s="283">
        <v>2</v>
      </c>
      <c r="GB15" s="97" t="s">
        <v>171</v>
      </c>
      <c r="GC15" s="97" t="s">
        <v>178</v>
      </c>
      <c r="GD15" s="97">
        <v>5</v>
      </c>
      <c r="GE15" s="191" t="s">
        <v>83</v>
      </c>
      <c r="GG15" s="136">
        <v>12</v>
      </c>
      <c r="GH15" s="96">
        <v>70005</v>
      </c>
      <c r="GI15" s="97">
        <v>0</v>
      </c>
      <c r="GJ15" s="610"/>
      <c r="GK15" s="97">
        <v>1</v>
      </c>
      <c r="GL15" s="97">
        <v>0</v>
      </c>
      <c r="GM15" s="97">
        <v>0</v>
      </c>
      <c r="GN15" s="97">
        <v>0</v>
      </c>
      <c r="GO15" s="97">
        <v>1</v>
      </c>
      <c r="GP15" s="97">
        <v>0</v>
      </c>
      <c r="GQ15" s="610"/>
      <c r="GR15" s="610"/>
      <c r="GS15" s="610"/>
      <c r="GT15" s="97">
        <f t="shared" si="6"/>
        <v>2</v>
      </c>
      <c r="GU15" s="99">
        <v>1</v>
      </c>
      <c r="GV15" s="283">
        <v>2</v>
      </c>
      <c r="GW15" s="97" t="s">
        <v>171</v>
      </c>
      <c r="GX15" s="97" t="s">
        <v>179</v>
      </c>
      <c r="GY15" s="97">
        <v>2</v>
      </c>
      <c r="GZ15" s="191" t="s">
        <v>71</v>
      </c>
      <c r="HB15" s="136">
        <v>12</v>
      </c>
      <c r="HC15" s="96">
        <v>70012</v>
      </c>
      <c r="HD15" s="97" t="s">
        <v>177</v>
      </c>
      <c r="HE15" s="97" t="s">
        <v>177</v>
      </c>
      <c r="HF15" s="97" t="s">
        <v>177</v>
      </c>
      <c r="HG15" s="97" t="s">
        <v>177</v>
      </c>
      <c r="HH15" s="97" t="s">
        <v>177</v>
      </c>
      <c r="HI15" s="97" t="s">
        <v>177</v>
      </c>
      <c r="HJ15" s="97" t="s">
        <v>177</v>
      </c>
      <c r="HK15" s="97" t="s">
        <v>177</v>
      </c>
      <c r="HL15" s="148" t="s">
        <v>177</v>
      </c>
      <c r="HM15" s="156">
        <f t="shared" si="7"/>
        <v>0</v>
      </c>
      <c r="HN15" s="99" t="s">
        <v>280</v>
      </c>
      <c r="HO15" s="103"/>
      <c r="HP15" s="97" t="s">
        <v>177</v>
      </c>
      <c r="HQ15" s="97" t="s">
        <v>177</v>
      </c>
      <c r="HR15" s="174" t="s">
        <v>177</v>
      </c>
      <c r="HS15" s="690" t="s">
        <v>78</v>
      </c>
    </row>
    <row r="16" spans="1:227" ht="15.75" thickBot="1" x14ac:dyDescent="0.3">
      <c r="A16" s="136">
        <v>13</v>
      </c>
      <c r="B16" s="96">
        <v>70016</v>
      </c>
      <c r="C16" s="97">
        <v>1</v>
      </c>
      <c r="D16" s="97">
        <v>2</v>
      </c>
      <c r="E16" s="97">
        <v>1</v>
      </c>
      <c r="F16" s="97">
        <v>2</v>
      </c>
      <c r="G16" s="97">
        <v>2</v>
      </c>
      <c r="H16" s="97">
        <v>0</v>
      </c>
      <c r="I16" s="97">
        <v>0</v>
      </c>
      <c r="J16" s="97">
        <v>1</v>
      </c>
      <c r="K16" s="97">
        <v>2</v>
      </c>
      <c r="L16" s="97">
        <v>0</v>
      </c>
      <c r="M16" s="97">
        <v>0</v>
      </c>
      <c r="N16" s="97">
        <v>0</v>
      </c>
      <c r="O16" s="97">
        <v>1</v>
      </c>
      <c r="P16" s="97">
        <v>0</v>
      </c>
      <c r="Q16" s="97">
        <v>0</v>
      </c>
      <c r="R16" s="97">
        <v>0</v>
      </c>
      <c r="S16" s="97">
        <f t="shared" si="0"/>
        <v>12</v>
      </c>
      <c r="T16" s="99">
        <v>1</v>
      </c>
      <c r="U16" s="283">
        <v>3</v>
      </c>
      <c r="V16" s="97" t="s">
        <v>178</v>
      </c>
      <c r="W16" s="97">
        <v>4</v>
      </c>
      <c r="X16" s="191" t="s">
        <v>81</v>
      </c>
      <c r="Z16" s="93" t="s">
        <v>177</v>
      </c>
      <c r="AA16" s="136">
        <v>13</v>
      </c>
      <c r="AB16" s="96">
        <v>70003</v>
      </c>
      <c r="AC16" s="97">
        <v>1</v>
      </c>
      <c r="AD16" s="97">
        <v>0</v>
      </c>
      <c r="AE16" s="97">
        <v>1</v>
      </c>
      <c r="AF16" s="97">
        <v>1</v>
      </c>
      <c r="AG16" s="97">
        <v>0</v>
      </c>
      <c r="AH16" s="97">
        <v>0</v>
      </c>
      <c r="AI16" s="97">
        <v>0</v>
      </c>
      <c r="AJ16" s="610"/>
      <c r="AK16" s="97">
        <v>0</v>
      </c>
      <c r="AL16" s="610"/>
      <c r="AM16" s="610"/>
      <c r="AN16" s="610"/>
      <c r="AO16" s="97">
        <v>1</v>
      </c>
      <c r="AP16" s="610"/>
      <c r="AQ16" s="97">
        <v>1</v>
      </c>
      <c r="AR16" s="706"/>
      <c r="AS16" s="699">
        <f t="shared" si="8"/>
        <v>5</v>
      </c>
      <c r="AT16" s="357">
        <v>1</v>
      </c>
      <c r="AU16" s="99">
        <v>2</v>
      </c>
      <c r="AV16" s="148">
        <v>3</v>
      </c>
      <c r="AW16" s="716" t="s">
        <v>69</v>
      </c>
      <c r="AY16" s="657">
        <v>13</v>
      </c>
      <c r="AZ16" s="743">
        <v>70011</v>
      </c>
      <c r="BA16" s="744">
        <v>1</v>
      </c>
      <c r="BB16" s="210">
        <v>1</v>
      </c>
      <c r="BC16" s="210">
        <v>0</v>
      </c>
      <c r="BD16" s="210">
        <v>0</v>
      </c>
      <c r="BE16" s="210">
        <v>0</v>
      </c>
      <c r="BF16" s="210">
        <v>0</v>
      </c>
      <c r="BG16" s="210">
        <v>2</v>
      </c>
      <c r="BH16" s="210">
        <v>0</v>
      </c>
      <c r="BI16" s="210">
        <v>0</v>
      </c>
      <c r="BJ16" s="210">
        <v>0</v>
      </c>
      <c r="BK16" s="210">
        <v>0</v>
      </c>
      <c r="BL16" s="210">
        <v>0</v>
      </c>
      <c r="BM16" s="210">
        <v>0</v>
      </c>
      <c r="BN16" s="210">
        <v>0</v>
      </c>
      <c r="BO16" s="210">
        <v>1</v>
      </c>
      <c r="BP16" s="210">
        <v>2</v>
      </c>
      <c r="BQ16" s="210">
        <v>0</v>
      </c>
      <c r="BR16" s="210">
        <v>0</v>
      </c>
      <c r="BS16" s="210">
        <v>0</v>
      </c>
      <c r="BT16" s="210">
        <v>1</v>
      </c>
      <c r="BU16" s="210">
        <v>1</v>
      </c>
      <c r="BV16" s="210">
        <v>0</v>
      </c>
      <c r="BW16" s="210">
        <v>0</v>
      </c>
      <c r="BX16" s="745">
        <v>0</v>
      </c>
      <c r="BY16" s="746">
        <f t="shared" si="1"/>
        <v>9</v>
      </c>
      <c r="BZ16" s="747">
        <v>2</v>
      </c>
      <c r="CA16" s="210">
        <v>2</v>
      </c>
      <c r="CB16" s="210" t="s">
        <v>171</v>
      </c>
      <c r="CC16" s="210" t="s">
        <v>178</v>
      </c>
      <c r="CD16" s="210">
        <v>4</v>
      </c>
      <c r="CE16" s="748" t="s">
        <v>77</v>
      </c>
      <c r="CG16" s="136">
        <v>13</v>
      </c>
      <c r="CH16" s="244">
        <v>70006</v>
      </c>
      <c r="CI16" s="156">
        <v>1</v>
      </c>
      <c r="CJ16" s="97">
        <v>0</v>
      </c>
      <c r="CK16" s="97">
        <v>1</v>
      </c>
      <c r="CL16" s="97">
        <v>0</v>
      </c>
      <c r="CM16" s="97">
        <v>1</v>
      </c>
      <c r="CN16" s="97">
        <v>0</v>
      </c>
      <c r="CO16" s="97">
        <v>1</v>
      </c>
      <c r="CP16" s="97">
        <v>0</v>
      </c>
      <c r="CQ16" s="97">
        <v>0</v>
      </c>
      <c r="CR16" s="97">
        <v>0</v>
      </c>
      <c r="CS16" s="97">
        <v>0</v>
      </c>
      <c r="CT16" s="174">
        <v>0</v>
      </c>
      <c r="CU16" s="740">
        <f t="shared" si="2"/>
        <v>4</v>
      </c>
      <c r="CV16" s="165">
        <v>2</v>
      </c>
      <c r="CW16" s="283">
        <v>2</v>
      </c>
      <c r="CX16" s="97" t="s">
        <v>171</v>
      </c>
      <c r="CY16" s="97" t="s">
        <v>178</v>
      </c>
      <c r="CZ16" s="97">
        <v>3</v>
      </c>
      <c r="DA16" s="191" t="s">
        <v>72</v>
      </c>
      <c r="DC16" s="136">
        <v>13</v>
      </c>
      <c r="DD16" s="96">
        <v>70019</v>
      </c>
      <c r="DE16" s="97">
        <v>0</v>
      </c>
      <c r="DF16" s="97">
        <v>2</v>
      </c>
      <c r="DG16" s="97">
        <v>0</v>
      </c>
      <c r="DH16" s="97">
        <v>1</v>
      </c>
      <c r="DI16" s="97">
        <v>1</v>
      </c>
      <c r="DJ16" s="97">
        <v>1</v>
      </c>
      <c r="DK16" s="97">
        <v>0</v>
      </c>
      <c r="DL16" s="97">
        <v>0</v>
      </c>
      <c r="DM16" s="97">
        <v>0</v>
      </c>
      <c r="DN16" s="97">
        <v>0</v>
      </c>
      <c r="DO16" s="97">
        <v>1</v>
      </c>
      <c r="DP16" s="97">
        <v>1</v>
      </c>
      <c r="DQ16" s="97">
        <v>0</v>
      </c>
      <c r="DR16" s="97">
        <v>0</v>
      </c>
      <c r="DS16" s="97">
        <v>1</v>
      </c>
      <c r="DT16" s="97">
        <v>2</v>
      </c>
      <c r="DU16" s="97">
        <v>1</v>
      </c>
      <c r="DV16" s="97">
        <f t="shared" si="3"/>
        <v>11</v>
      </c>
      <c r="DW16" s="99">
        <v>2</v>
      </c>
      <c r="DX16" s="100">
        <v>3</v>
      </c>
      <c r="DY16" s="97" t="s">
        <v>171</v>
      </c>
      <c r="DZ16" s="97" t="s">
        <v>179</v>
      </c>
      <c r="EA16" s="101">
        <v>3</v>
      </c>
      <c r="EB16" s="191" t="s">
        <v>84</v>
      </c>
      <c r="EE16" s="136">
        <v>13</v>
      </c>
      <c r="EF16" s="96">
        <v>70011</v>
      </c>
      <c r="EG16" s="97">
        <v>2</v>
      </c>
      <c r="EH16" s="97">
        <v>1</v>
      </c>
      <c r="EI16" s="97">
        <v>2</v>
      </c>
      <c r="EJ16" s="97">
        <v>0</v>
      </c>
      <c r="EK16" s="97">
        <v>0</v>
      </c>
      <c r="EL16" s="97">
        <v>0</v>
      </c>
      <c r="EM16" s="97">
        <v>0</v>
      </c>
      <c r="EN16" s="106"/>
      <c r="EO16" s="97">
        <v>0</v>
      </c>
      <c r="EP16" s="106"/>
      <c r="EQ16" s="97">
        <v>0</v>
      </c>
      <c r="ER16" s="97">
        <v>0</v>
      </c>
      <c r="ES16" s="97">
        <v>0</v>
      </c>
      <c r="ET16" s="97">
        <v>0</v>
      </c>
      <c r="EU16" s="97">
        <v>0</v>
      </c>
      <c r="EV16" s="97">
        <v>0</v>
      </c>
      <c r="EW16" s="97">
        <v>0</v>
      </c>
      <c r="EX16" s="97">
        <v>2</v>
      </c>
      <c r="EY16" s="97">
        <v>0</v>
      </c>
      <c r="EZ16" s="97">
        <v>2</v>
      </c>
      <c r="FA16" s="97">
        <v>1</v>
      </c>
      <c r="FB16" s="97">
        <v>1</v>
      </c>
      <c r="FC16" s="97">
        <v>1</v>
      </c>
      <c r="FD16" s="97">
        <v>1</v>
      </c>
      <c r="FE16" s="148">
        <v>2</v>
      </c>
      <c r="FF16" s="699">
        <f t="shared" si="4"/>
        <v>15</v>
      </c>
      <c r="FG16" s="357">
        <v>1</v>
      </c>
      <c r="FH16" s="99">
        <v>2</v>
      </c>
      <c r="FI16" s="97" t="s">
        <v>171</v>
      </c>
      <c r="FJ16" s="97" t="s">
        <v>178</v>
      </c>
      <c r="FK16" s="97">
        <v>4</v>
      </c>
      <c r="FL16" s="191" t="s">
        <v>77</v>
      </c>
      <c r="FN16" s="136">
        <v>13</v>
      </c>
      <c r="FO16" s="96">
        <v>70021</v>
      </c>
      <c r="FP16" s="97">
        <v>2</v>
      </c>
      <c r="FQ16" s="97">
        <v>0</v>
      </c>
      <c r="FR16" s="97">
        <v>0</v>
      </c>
      <c r="FS16" s="97">
        <v>0</v>
      </c>
      <c r="FT16" s="97">
        <v>0</v>
      </c>
      <c r="FU16" s="97">
        <v>0</v>
      </c>
      <c r="FV16" s="97">
        <v>1</v>
      </c>
      <c r="FW16" s="97">
        <v>1</v>
      </c>
      <c r="FX16" s="97">
        <v>1</v>
      </c>
      <c r="FY16" s="97">
        <f t="shared" si="5"/>
        <v>5</v>
      </c>
      <c r="FZ16" s="99">
        <v>1</v>
      </c>
      <c r="GA16" s="283">
        <v>2</v>
      </c>
      <c r="GB16" s="97" t="s">
        <v>171</v>
      </c>
      <c r="GC16" s="97" t="s">
        <v>178</v>
      </c>
      <c r="GD16" s="97">
        <v>3</v>
      </c>
      <c r="GE16" s="191" t="s">
        <v>87</v>
      </c>
      <c r="GG16" s="136">
        <v>13</v>
      </c>
      <c r="GH16" s="96">
        <v>70007</v>
      </c>
      <c r="GI16" s="97">
        <v>0</v>
      </c>
      <c r="GJ16" s="97">
        <v>0</v>
      </c>
      <c r="GK16" s="97">
        <v>1</v>
      </c>
      <c r="GL16" s="97">
        <v>0</v>
      </c>
      <c r="GM16" s="97">
        <v>1</v>
      </c>
      <c r="GN16" s="97">
        <v>0</v>
      </c>
      <c r="GO16" s="97">
        <v>0</v>
      </c>
      <c r="GP16" s="97">
        <v>0</v>
      </c>
      <c r="GQ16" s="97">
        <v>0</v>
      </c>
      <c r="GR16" s="97">
        <v>0</v>
      </c>
      <c r="GS16" s="97">
        <v>0</v>
      </c>
      <c r="GT16" s="97">
        <f t="shared" si="6"/>
        <v>2</v>
      </c>
      <c r="GU16" s="99">
        <v>1</v>
      </c>
      <c r="GV16" s="283">
        <v>2</v>
      </c>
      <c r="GW16" s="97" t="s">
        <v>171</v>
      </c>
      <c r="GX16" s="97" t="s">
        <v>178</v>
      </c>
      <c r="GY16" s="97">
        <v>3</v>
      </c>
      <c r="GZ16" s="191" t="s">
        <v>73</v>
      </c>
      <c r="HB16" s="136">
        <v>13</v>
      </c>
      <c r="HC16" s="96">
        <v>70013</v>
      </c>
      <c r="HD16" s="97">
        <v>0</v>
      </c>
      <c r="HE16" s="97">
        <v>0</v>
      </c>
      <c r="HF16" s="97">
        <v>0</v>
      </c>
      <c r="HG16" s="97">
        <v>0</v>
      </c>
      <c r="HH16" s="97">
        <v>0</v>
      </c>
      <c r="HI16" s="97">
        <v>0</v>
      </c>
      <c r="HJ16" s="97">
        <v>2</v>
      </c>
      <c r="HK16" s="97">
        <v>3</v>
      </c>
      <c r="HL16" s="148">
        <v>1</v>
      </c>
      <c r="HM16" s="156">
        <f t="shared" si="7"/>
        <v>6</v>
      </c>
      <c r="HN16" s="99">
        <v>1</v>
      </c>
      <c r="HO16" s="103">
        <v>2</v>
      </c>
      <c r="HP16" s="97" t="s">
        <v>171</v>
      </c>
      <c r="HQ16" s="97" t="s">
        <v>179</v>
      </c>
      <c r="HR16" s="174">
        <v>4</v>
      </c>
      <c r="HS16" s="690" t="s">
        <v>0</v>
      </c>
    </row>
    <row r="17" spans="1:227" x14ac:dyDescent="0.25">
      <c r="A17" s="136">
        <v>14</v>
      </c>
      <c r="B17" s="96">
        <v>70009</v>
      </c>
      <c r="C17" s="97">
        <v>0</v>
      </c>
      <c r="D17" s="97">
        <v>2</v>
      </c>
      <c r="E17" s="610"/>
      <c r="F17" s="97">
        <v>2</v>
      </c>
      <c r="G17" s="97">
        <v>1</v>
      </c>
      <c r="H17" s="97">
        <v>0</v>
      </c>
      <c r="I17" s="97">
        <v>0</v>
      </c>
      <c r="J17" s="97">
        <v>0</v>
      </c>
      <c r="K17" s="97">
        <v>2</v>
      </c>
      <c r="L17" s="97">
        <v>1</v>
      </c>
      <c r="M17" s="97">
        <v>1</v>
      </c>
      <c r="N17" s="97">
        <v>1</v>
      </c>
      <c r="O17" s="97">
        <v>0</v>
      </c>
      <c r="P17" s="97">
        <v>2</v>
      </c>
      <c r="Q17" s="97">
        <v>0</v>
      </c>
      <c r="R17" s="97">
        <v>1</v>
      </c>
      <c r="S17" s="97">
        <f t="shared" si="0"/>
        <v>13</v>
      </c>
      <c r="T17" s="99">
        <v>2</v>
      </c>
      <c r="U17" s="283">
        <v>3</v>
      </c>
      <c r="V17" s="97" t="s">
        <v>179</v>
      </c>
      <c r="W17" s="97">
        <v>4</v>
      </c>
      <c r="X17" s="191" t="s">
        <v>75</v>
      </c>
      <c r="Z17" s="93" t="s">
        <v>177</v>
      </c>
      <c r="AA17" s="136">
        <v>14</v>
      </c>
      <c r="AB17" s="96">
        <v>70008</v>
      </c>
      <c r="AC17" s="97">
        <v>0</v>
      </c>
      <c r="AD17" s="97">
        <v>0</v>
      </c>
      <c r="AE17" s="97">
        <v>1</v>
      </c>
      <c r="AF17" s="610"/>
      <c r="AG17" s="97">
        <v>0</v>
      </c>
      <c r="AH17" s="97">
        <v>1</v>
      </c>
      <c r="AI17" s="610"/>
      <c r="AJ17" s="610"/>
      <c r="AK17" s="97">
        <v>1</v>
      </c>
      <c r="AL17" s="610"/>
      <c r="AM17" s="610"/>
      <c r="AN17" s="97">
        <v>1</v>
      </c>
      <c r="AO17" s="97">
        <v>0</v>
      </c>
      <c r="AP17" s="610"/>
      <c r="AQ17" s="97">
        <v>1</v>
      </c>
      <c r="AR17" s="706"/>
      <c r="AS17" s="699">
        <f t="shared" si="8"/>
        <v>5</v>
      </c>
      <c r="AT17" s="357">
        <v>1</v>
      </c>
      <c r="AU17" s="99">
        <v>2</v>
      </c>
      <c r="AV17" s="148">
        <v>2</v>
      </c>
      <c r="AW17" s="716" t="s">
        <v>74</v>
      </c>
      <c r="AY17" s="132">
        <v>14</v>
      </c>
      <c r="AZ17" s="243">
        <v>70003</v>
      </c>
      <c r="BA17" s="155">
        <v>1</v>
      </c>
      <c r="BB17" s="134">
        <v>1</v>
      </c>
      <c r="BC17" s="134">
        <v>0</v>
      </c>
      <c r="BD17" s="134">
        <v>1</v>
      </c>
      <c r="BE17" s="134">
        <v>0</v>
      </c>
      <c r="BF17" s="134">
        <v>0</v>
      </c>
      <c r="BG17" s="134">
        <v>2</v>
      </c>
      <c r="BH17" s="134">
        <v>0</v>
      </c>
      <c r="BI17" s="134">
        <v>1</v>
      </c>
      <c r="BJ17" s="134">
        <v>2</v>
      </c>
      <c r="BK17" s="134">
        <v>1</v>
      </c>
      <c r="BL17" s="134">
        <v>0</v>
      </c>
      <c r="BM17" s="134">
        <v>0</v>
      </c>
      <c r="BN17" s="134">
        <v>0</v>
      </c>
      <c r="BO17" s="134">
        <v>1</v>
      </c>
      <c r="BP17" s="134">
        <v>0</v>
      </c>
      <c r="BQ17" s="134">
        <v>0</v>
      </c>
      <c r="BR17" s="134">
        <v>0</v>
      </c>
      <c r="BS17" s="134">
        <v>0</v>
      </c>
      <c r="BT17" s="134">
        <v>1</v>
      </c>
      <c r="BU17" s="134">
        <v>1</v>
      </c>
      <c r="BV17" s="134">
        <v>0</v>
      </c>
      <c r="BW17" s="134">
        <v>0</v>
      </c>
      <c r="BX17" s="290">
        <v>0</v>
      </c>
      <c r="BY17" s="755">
        <f t="shared" si="1"/>
        <v>12</v>
      </c>
      <c r="BZ17" s="756">
        <v>2</v>
      </c>
      <c r="CA17" s="134">
        <v>3</v>
      </c>
      <c r="CB17" s="134" t="s">
        <v>171</v>
      </c>
      <c r="CC17" s="134" t="s">
        <v>179</v>
      </c>
      <c r="CD17" s="134">
        <v>4</v>
      </c>
      <c r="CE17" s="190" t="s">
        <v>69</v>
      </c>
      <c r="CG17" s="136">
        <v>14</v>
      </c>
      <c r="CH17" s="244">
        <v>70010</v>
      </c>
      <c r="CI17" s="156">
        <v>0</v>
      </c>
      <c r="CJ17" s="97">
        <v>0</v>
      </c>
      <c r="CK17" s="97">
        <v>1</v>
      </c>
      <c r="CL17" s="97">
        <v>0</v>
      </c>
      <c r="CM17" s="97">
        <v>0</v>
      </c>
      <c r="CN17" s="97">
        <v>2</v>
      </c>
      <c r="CO17" s="97">
        <v>0</v>
      </c>
      <c r="CP17" s="97">
        <v>0</v>
      </c>
      <c r="CQ17" s="97">
        <v>0</v>
      </c>
      <c r="CR17" s="97">
        <v>0</v>
      </c>
      <c r="CS17" s="97">
        <v>0</v>
      </c>
      <c r="CT17" s="174">
        <v>2</v>
      </c>
      <c r="CU17" s="740">
        <f t="shared" si="2"/>
        <v>5</v>
      </c>
      <c r="CV17" s="165">
        <v>2</v>
      </c>
      <c r="CW17" s="283">
        <v>2</v>
      </c>
      <c r="CX17" s="97" t="s">
        <v>171</v>
      </c>
      <c r="CY17" s="97" t="s">
        <v>178</v>
      </c>
      <c r="CZ17" s="97">
        <v>4</v>
      </c>
      <c r="DA17" s="191" t="s">
        <v>76</v>
      </c>
      <c r="DC17" s="136">
        <v>14</v>
      </c>
      <c r="DD17" s="96">
        <v>70021</v>
      </c>
      <c r="DE17" s="97">
        <v>0</v>
      </c>
      <c r="DF17" s="97">
        <v>0</v>
      </c>
      <c r="DG17" s="97">
        <v>1</v>
      </c>
      <c r="DH17" s="97">
        <v>1</v>
      </c>
      <c r="DI17" s="97">
        <v>1</v>
      </c>
      <c r="DJ17" s="97">
        <v>1</v>
      </c>
      <c r="DK17" s="97">
        <v>0</v>
      </c>
      <c r="DL17" s="97">
        <v>1</v>
      </c>
      <c r="DM17" s="97">
        <v>0</v>
      </c>
      <c r="DN17" s="97">
        <v>0</v>
      </c>
      <c r="DO17" s="97">
        <v>0</v>
      </c>
      <c r="DP17" s="97">
        <v>2</v>
      </c>
      <c r="DQ17" s="97">
        <v>1</v>
      </c>
      <c r="DR17" s="97">
        <v>0</v>
      </c>
      <c r="DS17" s="97">
        <v>1</v>
      </c>
      <c r="DT17" s="97">
        <v>1</v>
      </c>
      <c r="DU17" s="97">
        <v>1</v>
      </c>
      <c r="DV17" s="97">
        <f t="shared" si="3"/>
        <v>11</v>
      </c>
      <c r="DW17" s="99">
        <v>2</v>
      </c>
      <c r="DX17" s="100">
        <v>3</v>
      </c>
      <c r="DY17" s="97" t="s">
        <v>171</v>
      </c>
      <c r="DZ17" s="97" t="s">
        <v>178</v>
      </c>
      <c r="EA17" s="101">
        <v>3</v>
      </c>
      <c r="EB17" s="191" t="s">
        <v>87</v>
      </c>
      <c r="EE17" s="136">
        <v>14</v>
      </c>
      <c r="EF17" s="96">
        <v>70014</v>
      </c>
      <c r="EG17" s="97">
        <v>2</v>
      </c>
      <c r="EH17" s="97">
        <v>2</v>
      </c>
      <c r="EI17" s="97">
        <v>2</v>
      </c>
      <c r="EJ17" s="97">
        <v>0</v>
      </c>
      <c r="EK17" s="97">
        <v>0</v>
      </c>
      <c r="EL17" s="97">
        <v>0</v>
      </c>
      <c r="EM17" s="97">
        <v>0</v>
      </c>
      <c r="EN17" s="97">
        <v>1</v>
      </c>
      <c r="EO17" s="97">
        <v>0</v>
      </c>
      <c r="EP17" s="106"/>
      <c r="EQ17" s="97">
        <v>0</v>
      </c>
      <c r="ER17" s="97">
        <v>0</v>
      </c>
      <c r="ES17" s="97">
        <v>0</v>
      </c>
      <c r="ET17" s="97">
        <v>0</v>
      </c>
      <c r="EU17" s="97">
        <v>0</v>
      </c>
      <c r="EV17" s="97">
        <v>1</v>
      </c>
      <c r="EW17" s="97">
        <v>0</v>
      </c>
      <c r="EX17" s="97">
        <v>1</v>
      </c>
      <c r="EY17" s="97">
        <v>0</v>
      </c>
      <c r="EZ17" s="97">
        <v>0</v>
      </c>
      <c r="FA17" s="97">
        <v>2</v>
      </c>
      <c r="FB17" s="97">
        <v>1</v>
      </c>
      <c r="FC17" s="97">
        <v>1</v>
      </c>
      <c r="FD17" s="97">
        <v>1</v>
      </c>
      <c r="FE17" s="148">
        <v>1</v>
      </c>
      <c r="FF17" s="699">
        <f t="shared" si="4"/>
        <v>15</v>
      </c>
      <c r="FG17" s="357">
        <v>2</v>
      </c>
      <c r="FH17" s="99">
        <v>2</v>
      </c>
      <c r="FI17" s="97" t="s">
        <v>171</v>
      </c>
      <c r="FJ17" s="97" t="s">
        <v>179</v>
      </c>
      <c r="FK17" s="97">
        <v>4</v>
      </c>
      <c r="FL17" s="191" t="s">
        <v>79</v>
      </c>
      <c r="FN17" s="136">
        <v>14</v>
      </c>
      <c r="FO17" s="96">
        <v>70007</v>
      </c>
      <c r="FP17" s="97">
        <v>0</v>
      </c>
      <c r="FQ17" s="97">
        <v>1</v>
      </c>
      <c r="FR17" s="97">
        <v>1</v>
      </c>
      <c r="FS17" s="97">
        <v>0</v>
      </c>
      <c r="FT17" s="97">
        <v>0</v>
      </c>
      <c r="FU17" s="97">
        <v>1</v>
      </c>
      <c r="FV17" s="97">
        <v>1</v>
      </c>
      <c r="FW17" s="97">
        <v>0</v>
      </c>
      <c r="FX17" s="97">
        <v>2</v>
      </c>
      <c r="FY17" s="97">
        <f t="shared" si="5"/>
        <v>6</v>
      </c>
      <c r="FZ17" s="99">
        <v>1</v>
      </c>
      <c r="GA17" s="283">
        <v>2</v>
      </c>
      <c r="GB17" s="97" t="s">
        <v>171</v>
      </c>
      <c r="GC17" s="97" t="s">
        <v>178</v>
      </c>
      <c r="GD17" s="97">
        <v>4</v>
      </c>
      <c r="GE17" s="191" t="s">
        <v>73</v>
      </c>
      <c r="GG17" s="136">
        <v>14</v>
      </c>
      <c r="GH17" s="96">
        <v>70008</v>
      </c>
      <c r="GI17" s="97">
        <v>0</v>
      </c>
      <c r="GJ17" s="97">
        <v>1</v>
      </c>
      <c r="GK17" s="97">
        <v>0</v>
      </c>
      <c r="GL17" s="97">
        <v>1</v>
      </c>
      <c r="GM17" s="97">
        <v>0</v>
      </c>
      <c r="GN17" s="97">
        <v>0</v>
      </c>
      <c r="GO17" s="610"/>
      <c r="GP17" s="97">
        <v>0</v>
      </c>
      <c r="GQ17" s="610"/>
      <c r="GR17" s="610"/>
      <c r="GS17" s="610"/>
      <c r="GT17" s="97">
        <f t="shared" si="6"/>
        <v>2</v>
      </c>
      <c r="GU17" s="99">
        <v>2</v>
      </c>
      <c r="GV17" s="283">
        <v>2</v>
      </c>
      <c r="GW17" s="97" t="s">
        <v>171</v>
      </c>
      <c r="GX17" s="97" t="s">
        <v>179</v>
      </c>
      <c r="GY17" s="97">
        <v>3</v>
      </c>
      <c r="GZ17" s="191" t="s">
        <v>74</v>
      </c>
      <c r="HB17" s="136">
        <v>14</v>
      </c>
      <c r="HC17" s="96">
        <v>70014</v>
      </c>
      <c r="HD17" s="97">
        <v>2</v>
      </c>
      <c r="HE17" s="97">
        <v>0</v>
      </c>
      <c r="HF17" s="97">
        <v>0</v>
      </c>
      <c r="HG17" s="97">
        <v>0</v>
      </c>
      <c r="HH17" s="97">
        <v>0</v>
      </c>
      <c r="HI17" s="97">
        <v>0</v>
      </c>
      <c r="HJ17" s="97">
        <v>1</v>
      </c>
      <c r="HK17" s="97">
        <v>1</v>
      </c>
      <c r="HL17" s="148">
        <v>1</v>
      </c>
      <c r="HM17" s="156">
        <f t="shared" si="7"/>
        <v>5</v>
      </c>
      <c r="HN17" s="99">
        <v>2</v>
      </c>
      <c r="HO17" s="103">
        <v>2</v>
      </c>
      <c r="HP17" s="97" t="s">
        <v>171</v>
      </c>
      <c r="HQ17" s="97" t="s">
        <v>179</v>
      </c>
      <c r="HR17" s="174">
        <v>5</v>
      </c>
      <c r="HS17" s="690" t="s">
        <v>79</v>
      </c>
    </row>
    <row r="18" spans="1:227" x14ac:dyDescent="0.25">
      <c r="A18" s="136">
        <v>15</v>
      </c>
      <c r="B18" s="96">
        <v>70013</v>
      </c>
      <c r="C18" s="97">
        <v>1</v>
      </c>
      <c r="D18" s="97">
        <v>2</v>
      </c>
      <c r="E18" s="97">
        <v>0</v>
      </c>
      <c r="F18" s="97">
        <v>2</v>
      </c>
      <c r="G18" s="97">
        <v>1</v>
      </c>
      <c r="H18" s="97">
        <v>0</v>
      </c>
      <c r="I18" s="97">
        <v>0</v>
      </c>
      <c r="J18" s="97">
        <v>1</v>
      </c>
      <c r="K18" s="97">
        <v>0</v>
      </c>
      <c r="L18" s="97">
        <v>1</v>
      </c>
      <c r="M18" s="97">
        <v>0</v>
      </c>
      <c r="N18" s="97">
        <v>0</v>
      </c>
      <c r="O18" s="97">
        <v>2</v>
      </c>
      <c r="P18" s="97">
        <v>2</v>
      </c>
      <c r="Q18" s="97">
        <v>0</v>
      </c>
      <c r="R18" s="97">
        <v>1</v>
      </c>
      <c r="S18" s="97">
        <f t="shared" si="0"/>
        <v>13</v>
      </c>
      <c r="T18" s="99">
        <v>2</v>
      </c>
      <c r="U18" s="100">
        <v>3</v>
      </c>
      <c r="V18" s="97" t="s">
        <v>179</v>
      </c>
      <c r="W18" s="101">
        <v>4</v>
      </c>
      <c r="X18" s="191" t="s">
        <v>0</v>
      </c>
      <c r="Z18" s="93" t="s">
        <v>177</v>
      </c>
      <c r="AA18" s="136">
        <v>15</v>
      </c>
      <c r="AB18" s="96">
        <v>70020</v>
      </c>
      <c r="AC18" s="97">
        <v>0</v>
      </c>
      <c r="AD18" s="97">
        <v>0</v>
      </c>
      <c r="AE18" s="97">
        <v>0</v>
      </c>
      <c r="AF18" s="97">
        <v>1</v>
      </c>
      <c r="AG18" s="97">
        <v>0</v>
      </c>
      <c r="AH18" s="97">
        <v>1</v>
      </c>
      <c r="AI18" s="610"/>
      <c r="AJ18" s="610"/>
      <c r="AK18" s="610"/>
      <c r="AL18" s="610"/>
      <c r="AM18" s="610"/>
      <c r="AN18" s="97">
        <v>2</v>
      </c>
      <c r="AO18" s="97">
        <v>0</v>
      </c>
      <c r="AP18" s="610"/>
      <c r="AQ18" s="97">
        <v>1</v>
      </c>
      <c r="AR18" s="706"/>
      <c r="AS18" s="699">
        <f t="shared" si="8"/>
        <v>5</v>
      </c>
      <c r="AT18" s="357">
        <v>2</v>
      </c>
      <c r="AU18" s="99">
        <v>2</v>
      </c>
      <c r="AV18" s="148">
        <v>3</v>
      </c>
      <c r="AW18" s="716" t="s">
        <v>86</v>
      </c>
      <c r="AY18" s="136">
        <v>15</v>
      </c>
      <c r="AZ18" s="244">
        <v>70018</v>
      </c>
      <c r="BA18" s="156">
        <v>0</v>
      </c>
      <c r="BB18" s="97">
        <v>2</v>
      </c>
      <c r="BC18" s="97">
        <v>0</v>
      </c>
      <c r="BD18" s="97">
        <v>0</v>
      </c>
      <c r="BE18" s="97">
        <v>0</v>
      </c>
      <c r="BF18" s="97">
        <v>0</v>
      </c>
      <c r="BG18" s="97">
        <v>2</v>
      </c>
      <c r="BH18" s="97">
        <v>0</v>
      </c>
      <c r="BI18" s="97">
        <v>0</v>
      </c>
      <c r="BJ18" s="97">
        <v>0</v>
      </c>
      <c r="BK18" s="97">
        <v>0</v>
      </c>
      <c r="BL18" s="97">
        <v>0</v>
      </c>
      <c r="BM18" s="97">
        <v>0</v>
      </c>
      <c r="BN18" s="97">
        <v>1</v>
      </c>
      <c r="BO18" s="97">
        <v>2</v>
      </c>
      <c r="BP18" s="97">
        <v>2</v>
      </c>
      <c r="BQ18" s="97">
        <v>0</v>
      </c>
      <c r="BR18" s="97">
        <v>0</v>
      </c>
      <c r="BS18" s="97">
        <v>1</v>
      </c>
      <c r="BT18" s="97">
        <v>1</v>
      </c>
      <c r="BU18" s="97">
        <v>1</v>
      </c>
      <c r="BV18" s="97">
        <v>0</v>
      </c>
      <c r="BW18" s="97">
        <v>0</v>
      </c>
      <c r="BX18" s="174">
        <v>0</v>
      </c>
      <c r="BY18" s="740">
        <f t="shared" si="1"/>
        <v>12</v>
      </c>
      <c r="BZ18" s="165">
        <v>2</v>
      </c>
      <c r="CA18" s="97">
        <v>3</v>
      </c>
      <c r="CB18" s="97" t="s">
        <v>171</v>
      </c>
      <c r="CC18" s="97" t="s">
        <v>178</v>
      </c>
      <c r="CD18" s="97">
        <v>5</v>
      </c>
      <c r="CE18" s="191" t="s">
        <v>83</v>
      </c>
      <c r="CG18" s="136">
        <v>15</v>
      </c>
      <c r="CH18" s="244">
        <v>70016</v>
      </c>
      <c r="CI18" s="156">
        <v>1</v>
      </c>
      <c r="CJ18" s="97">
        <v>0</v>
      </c>
      <c r="CK18" s="97">
        <v>1</v>
      </c>
      <c r="CL18" s="97">
        <v>0</v>
      </c>
      <c r="CM18" s="97">
        <v>0</v>
      </c>
      <c r="CN18" s="97">
        <v>1</v>
      </c>
      <c r="CO18" s="97">
        <v>1</v>
      </c>
      <c r="CP18" s="97">
        <v>0</v>
      </c>
      <c r="CQ18" s="97">
        <v>1</v>
      </c>
      <c r="CR18" s="97">
        <v>0</v>
      </c>
      <c r="CS18" s="97">
        <v>0</v>
      </c>
      <c r="CT18" s="174">
        <v>0</v>
      </c>
      <c r="CU18" s="740">
        <f t="shared" si="2"/>
        <v>5</v>
      </c>
      <c r="CV18" s="165">
        <v>2</v>
      </c>
      <c r="CW18" s="283">
        <v>2</v>
      </c>
      <c r="CX18" s="97" t="s">
        <v>171</v>
      </c>
      <c r="CY18" s="97" t="s">
        <v>178</v>
      </c>
      <c r="CZ18" s="97">
        <v>4</v>
      </c>
      <c r="DA18" s="191" t="s">
        <v>81</v>
      </c>
      <c r="DC18" s="136">
        <v>15</v>
      </c>
      <c r="DD18" s="96">
        <v>70003</v>
      </c>
      <c r="DE18" s="97">
        <v>0</v>
      </c>
      <c r="DF18" s="97">
        <v>0</v>
      </c>
      <c r="DG18" s="97">
        <v>1</v>
      </c>
      <c r="DH18" s="97">
        <v>2</v>
      </c>
      <c r="DI18" s="97">
        <v>1</v>
      </c>
      <c r="DJ18" s="97">
        <v>1</v>
      </c>
      <c r="DK18" s="97">
        <v>1</v>
      </c>
      <c r="DL18" s="97">
        <v>1</v>
      </c>
      <c r="DM18" s="97">
        <v>0</v>
      </c>
      <c r="DN18" s="97">
        <v>1</v>
      </c>
      <c r="DO18" s="97">
        <v>1</v>
      </c>
      <c r="DP18" s="97">
        <v>1</v>
      </c>
      <c r="DQ18" s="97">
        <v>1</v>
      </c>
      <c r="DR18" s="97">
        <v>0</v>
      </c>
      <c r="DS18" s="97">
        <v>1</v>
      </c>
      <c r="DT18" s="97">
        <v>0</v>
      </c>
      <c r="DU18" s="97">
        <v>0</v>
      </c>
      <c r="DV18" s="97">
        <f t="shared" si="3"/>
        <v>12</v>
      </c>
      <c r="DW18" s="99">
        <v>2</v>
      </c>
      <c r="DX18" s="99">
        <v>3</v>
      </c>
      <c r="DY18" s="97" t="s">
        <v>171</v>
      </c>
      <c r="DZ18" s="97" t="s">
        <v>179</v>
      </c>
      <c r="EA18" s="97">
        <v>4</v>
      </c>
      <c r="EB18" s="191" t="s">
        <v>69</v>
      </c>
      <c r="EE18" s="136">
        <v>15</v>
      </c>
      <c r="EF18" s="96">
        <v>70015</v>
      </c>
      <c r="EG18" s="97">
        <v>2</v>
      </c>
      <c r="EH18" s="97">
        <v>0</v>
      </c>
      <c r="EI18" s="97">
        <v>0</v>
      </c>
      <c r="EJ18" s="97">
        <v>1</v>
      </c>
      <c r="EK18" s="97">
        <v>0</v>
      </c>
      <c r="EL18" s="97">
        <v>0</v>
      </c>
      <c r="EM18" s="97">
        <v>2</v>
      </c>
      <c r="EN18" s="106"/>
      <c r="EO18" s="97">
        <v>0</v>
      </c>
      <c r="EP18" s="106"/>
      <c r="EQ18" s="97">
        <v>0</v>
      </c>
      <c r="ER18" s="97">
        <v>1</v>
      </c>
      <c r="ES18" s="97">
        <v>0</v>
      </c>
      <c r="ET18" s="97">
        <v>0</v>
      </c>
      <c r="EU18" s="97">
        <v>0</v>
      </c>
      <c r="EV18" s="97">
        <v>2</v>
      </c>
      <c r="EW18" s="97">
        <v>0</v>
      </c>
      <c r="EX18" s="97">
        <v>1</v>
      </c>
      <c r="EY18" s="97">
        <v>0</v>
      </c>
      <c r="EZ18" s="97">
        <v>2</v>
      </c>
      <c r="FA18" s="97">
        <v>0</v>
      </c>
      <c r="FB18" s="97">
        <v>1</v>
      </c>
      <c r="FC18" s="97">
        <v>1</v>
      </c>
      <c r="FD18" s="97">
        <v>1</v>
      </c>
      <c r="FE18" s="148">
        <v>1</v>
      </c>
      <c r="FF18" s="699">
        <f t="shared" si="4"/>
        <v>15</v>
      </c>
      <c r="FG18" s="357">
        <v>2</v>
      </c>
      <c r="FH18" s="99">
        <v>2</v>
      </c>
      <c r="FI18" s="97" t="s">
        <v>171</v>
      </c>
      <c r="FJ18" s="97" t="s">
        <v>179</v>
      </c>
      <c r="FK18" s="97">
        <v>4</v>
      </c>
      <c r="FL18" s="191" t="s">
        <v>80</v>
      </c>
      <c r="FN18" s="136">
        <v>15</v>
      </c>
      <c r="FO18" s="96">
        <v>70013</v>
      </c>
      <c r="FP18" s="97">
        <v>1</v>
      </c>
      <c r="FQ18" s="97">
        <v>0</v>
      </c>
      <c r="FR18" s="97">
        <v>0</v>
      </c>
      <c r="FS18" s="97">
        <v>0</v>
      </c>
      <c r="FT18" s="97">
        <v>0</v>
      </c>
      <c r="FU18" s="97">
        <v>0</v>
      </c>
      <c r="FV18" s="97">
        <v>3</v>
      </c>
      <c r="FW18" s="97">
        <v>1</v>
      </c>
      <c r="FX18" s="97">
        <v>1</v>
      </c>
      <c r="FY18" s="97">
        <f t="shared" si="5"/>
        <v>6</v>
      </c>
      <c r="FZ18" s="99">
        <v>3</v>
      </c>
      <c r="GA18" s="283">
        <v>2</v>
      </c>
      <c r="GB18" s="97" t="s">
        <v>171</v>
      </c>
      <c r="GC18" s="97" t="s">
        <v>179</v>
      </c>
      <c r="GD18" s="97">
        <v>4</v>
      </c>
      <c r="GE18" s="191" t="s">
        <v>0</v>
      </c>
      <c r="GG18" s="136">
        <v>15</v>
      </c>
      <c r="GH18" s="96">
        <v>70016</v>
      </c>
      <c r="GI18" s="97">
        <v>0</v>
      </c>
      <c r="GJ18" s="97">
        <v>0</v>
      </c>
      <c r="GK18" s="97">
        <v>0</v>
      </c>
      <c r="GL18" s="97">
        <v>0</v>
      </c>
      <c r="GM18" s="97">
        <v>1</v>
      </c>
      <c r="GN18" s="97">
        <v>0</v>
      </c>
      <c r="GO18" s="97">
        <v>1</v>
      </c>
      <c r="GP18" s="97">
        <v>0</v>
      </c>
      <c r="GQ18" s="97">
        <v>0</v>
      </c>
      <c r="GR18" s="610"/>
      <c r="GS18" s="97">
        <v>0</v>
      </c>
      <c r="GT18" s="97">
        <f t="shared" si="6"/>
        <v>2</v>
      </c>
      <c r="GU18" s="99">
        <v>1</v>
      </c>
      <c r="GV18" s="283">
        <v>2</v>
      </c>
      <c r="GW18" s="97" t="s">
        <v>171</v>
      </c>
      <c r="GX18" s="97" t="s">
        <v>178</v>
      </c>
      <c r="GY18" s="97">
        <v>4</v>
      </c>
      <c r="GZ18" s="191" t="s">
        <v>81</v>
      </c>
      <c r="HB18" s="136">
        <v>15</v>
      </c>
      <c r="HC18" s="96">
        <v>70015</v>
      </c>
      <c r="HD18" s="97">
        <v>3</v>
      </c>
      <c r="HE18" s="97">
        <v>0</v>
      </c>
      <c r="HF18" s="97">
        <v>0</v>
      </c>
      <c r="HG18" s="97">
        <v>0</v>
      </c>
      <c r="HH18" s="97">
        <v>0</v>
      </c>
      <c r="HI18" s="97">
        <v>0</v>
      </c>
      <c r="HJ18" s="97">
        <v>4</v>
      </c>
      <c r="HK18" s="97">
        <v>1</v>
      </c>
      <c r="HL18" s="148">
        <v>0</v>
      </c>
      <c r="HM18" s="156">
        <f t="shared" si="7"/>
        <v>8</v>
      </c>
      <c r="HN18" s="99">
        <v>1</v>
      </c>
      <c r="HO18" s="103">
        <v>2</v>
      </c>
      <c r="HP18" s="97" t="s">
        <v>171</v>
      </c>
      <c r="HQ18" s="97" t="s">
        <v>179</v>
      </c>
      <c r="HR18" s="174">
        <v>5</v>
      </c>
      <c r="HS18" s="690" t="s">
        <v>80</v>
      </c>
    </row>
    <row r="19" spans="1:227" ht="15.75" thickBot="1" x14ac:dyDescent="0.3">
      <c r="A19" s="136">
        <v>16</v>
      </c>
      <c r="B19" s="96">
        <v>70006</v>
      </c>
      <c r="C19" s="97">
        <v>1</v>
      </c>
      <c r="D19" s="97">
        <v>1</v>
      </c>
      <c r="E19" s="97">
        <v>0</v>
      </c>
      <c r="F19" s="97">
        <v>2</v>
      </c>
      <c r="G19" s="97">
        <v>1</v>
      </c>
      <c r="H19" s="97">
        <v>1</v>
      </c>
      <c r="I19" s="97">
        <v>0</v>
      </c>
      <c r="J19" s="97">
        <v>0</v>
      </c>
      <c r="K19" s="97">
        <v>0</v>
      </c>
      <c r="L19" s="97">
        <v>1</v>
      </c>
      <c r="M19" s="610"/>
      <c r="N19" s="97">
        <v>1</v>
      </c>
      <c r="O19" s="97">
        <v>3</v>
      </c>
      <c r="P19" s="97">
        <v>2</v>
      </c>
      <c r="Q19" s="97">
        <v>0</v>
      </c>
      <c r="R19" s="97">
        <v>1</v>
      </c>
      <c r="S19" s="97">
        <f t="shared" si="0"/>
        <v>14</v>
      </c>
      <c r="T19" s="99">
        <v>1</v>
      </c>
      <c r="U19" s="100">
        <v>3</v>
      </c>
      <c r="V19" s="97" t="s">
        <v>178</v>
      </c>
      <c r="W19" s="101">
        <v>3</v>
      </c>
      <c r="X19" s="191" t="s">
        <v>72</v>
      </c>
      <c r="Z19" s="93" t="s">
        <v>177</v>
      </c>
      <c r="AA19" s="657">
        <v>16</v>
      </c>
      <c r="AB19" s="209">
        <v>70012</v>
      </c>
      <c r="AC19" s="611"/>
      <c r="AD19" s="611"/>
      <c r="AE19" s="210">
        <v>1</v>
      </c>
      <c r="AF19" s="210">
        <v>0</v>
      </c>
      <c r="AG19" s="210">
        <v>0</v>
      </c>
      <c r="AH19" s="210">
        <v>0</v>
      </c>
      <c r="AI19" s="210">
        <v>0</v>
      </c>
      <c r="AJ19" s="611"/>
      <c r="AK19" s="611"/>
      <c r="AL19" s="611"/>
      <c r="AM19" s="210">
        <v>0</v>
      </c>
      <c r="AN19" s="210">
        <v>1</v>
      </c>
      <c r="AO19" s="210">
        <v>1</v>
      </c>
      <c r="AP19" s="210">
        <v>2</v>
      </c>
      <c r="AQ19" s="210">
        <v>1</v>
      </c>
      <c r="AR19" s="707">
        <v>0</v>
      </c>
      <c r="AS19" s="714">
        <f t="shared" si="8"/>
        <v>6</v>
      </c>
      <c r="AT19" s="711">
        <v>1</v>
      </c>
      <c r="AU19" s="211">
        <v>2</v>
      </c>
      <c r="AV19" s="707">
        <v>2</v>
      </c>
      <c r="AW19" s="717" t="s">
        <v>78</v>
      </c>
      <c r="AY19" s="136">
        <v>16</v>
      </c>
      <c r="AZ19" s="244">
        <v>70013</v>
      </c>
      <c r="BA19" s="156">
        <v>0</v>
      </c>
      <c r="BB19" s="97">
        <v>1</v>
      </c>
      <c r="BC19" s="97">
        <v>1</v>
      </c>
      <c r="BD19" s="97">
        <v>0</v>
      </c>
      <c r="BE19" s="97">
        <v>0</v>
      </c>
      <c r="BF19" s="97">
        <v>0</v>
      </c>
      <c r="BG19" s="97">
        <v>2</v>
      </c>
      <c r="BH19" s="97">
        <v>0</v>
      </c>
      <c r="BI19" s="97">
        <v>0</v>
      </c>
      <c r="BJ19" s="97">
        <v>2</v>
      </c>
      <c r="BK19" s="97">
        <v>0</v>
      </c>
      <c r="BL19" s="97">
        <v>0</v>
      </c>
      <c r="BM19" s="97">
        <v>0</v>
      </c>
      <c r="BN19" s="97">
        <v>0</v>
      </c>
      <c r="BO19" s="97">
        <v>2</v>
      </c>
      <c r="BP19" s="97">
        <v>3</v>
      </c>
      <c r="BQ19" s="97">
        <v>1</v>
      </c>
      <c r="BR19" s="97">
        <v>0</v>
      </c>
      <c r="BS19" s="97">
        <v>1</v>
      </c>
      <c r="BT19" s="97">
        <v>1</v>
      </c>
      <c r="BU19" s="97">
        <v>1</v>
      </c>
      <c r="BV19" s="97">
        <v>0</v>
      </c>
      <c r="BW19" s="97">
        <v>0</v>
      </c>
      <c r="BX19" s="174">
        <v>0</v>
      </c>
      <c r="BY19" s="740">
        <f t="shared" si="1"/>
        <v>15</v>
      </c>
      <c r="BZ19" s="165">
        <v>1</v>
      </c>
      <c r="CA19" s="97">
        <v>3</v>
      </c>
      <c r="CB19" s="97" t="s">
        <v>171</v>
      </c>
      <c r="CC19" s="97" t="s">
        <v>179</v>
      </c>
      <c r="CD19" s="97">
        <v>4</v>
      </c>
      <c r="CE19" s="191" t="s">
        <v>0</v>
      </c>
      <c r="CG19" s="136">
        <v>16</v>
      </c>
      <c r="CH19" s="244">
        <v>70022</v>
      </c>
      <c r="CI19" s="156">
        <v>1</v>
      </c>
      <c r="CJ19" s="97">
        <v>0</v>
      </c>
      <c r="CK19" s="97">
        <v>1</v>
      </c>
      <c r="CL19" s="97">
        <v>0</v>
      </c>
      <c r="CM19" s="97">
        <v>0</v>
      </c>
      <c r="CN19" s="97">
        <v>1</v>
      </c>
      <c r="CO19" s="97">
        <v>1</v>
      </c>
      <c r="CP19" s="97">
        <v>0</v>
      </c>
      <c r="CQ19" s="97">
        <v>1</v>
      </c>
      <c r="CR19" s="97">
        <v>0</v>
      </c>
      <c r="CS19" s="97">
        <v>0</v>
      </c>
      <c r="CT19" s="174">
        <v>0</v>
      </c>
      <c r="CU19" s="740">
        <f t="shared" si="2"/>
        <v>5</v>
      </c>
      <c r="CV19" s="165">
        <v>1</v>
      </c>
      <c r="CW19" s="283">
        <v>2</v>
      </c>
      <c r="CX19" s="97" t="s">
        <v>171</v>
      </c>
      <c r="CY19" s="97" t="s">
        <v>178</v>
      </c>
      <c r="CZ19" s="97">
        <v>3</v>
      </c>
      <c r="DA19" s="191" t="s">
        <v>88</v>
      </c>
      <c r="DC19" s="136">
        <v>16</v>
      </c>
      <c r="DD19" s="96">
        <v>70020</v>
      </c>
      <c r="DE19" s="97">
        <v>0</v>
      </c>
      <c r="DF19" s="97">
        <v>0</v>
      </c>
      <c r="DG19" s="97">
        <v>1</v>
      </c>
      <c r="DH19" s="97">
        <v>2</v>
      </c>
      <c r="DI19" s="97">
        <v>0</v>
      </c>
      <c r="DJ19" s="97">
        <v>1</v>
      </c>
      <c r="DK19" s="97">
        <v>1</v>
      </c>
      <c r="DL19" s="97">
        <v>0</v>
      </c>
      <c r="DM19" s="97">
        <v>0</v>
      </c>
      <c r="DN19" s="97">
        <v>0</v>
      </c>
      <c r="DO19" s="97">
        <v>1</v>
      </c>
      <c r="DP19" s="97">
        <v>1</v>
      </c>
      <c r="DQ19" s="97">
        <v>0</v>
      </c>
      <c r="DR19" s="97">
        <v>1</v>
      </c>
      <c r="DS19" s="97">
        <v>1</v>
      </c>
      <c r="DT19" s="97">
        <v>2</v>
      </c>
      <c r="DU19" s="97">
        <v>1</v>
      </c>
      <c r="DV19" s="97">
        <f t="shared" si="3"/>
        <v>12</v>
      </c>
      <c r="DW19" s="99">
        <v>2</v>
      </c>
      <c r="DX19" s="100">
        <v>3</v>
      </c>
      <c r="DY19" s="97" t="s">
        <v>171</v>
      </c>
      <c r="DZ19" s="97" t="s">
        <v>179</v>
      </c>
      <c r="EA19" s="101">
        <v>3</v>
      </c>
      <c r="EB19" s="191" t="s">
        <v>86</v>
      </c>
      <c r="EE19" s="136">
        <v>16</v>
      </c>
      <c r="EF19" s="96">
        <v>70013</v>
      </c>
      <c r="EG19" s="97">
        <v>2</v>
      </c>
      <c r="EH19" s="97">
        <v>1</v>
      </c>
      <c r="EI19" s="97">
        <v>2</v>
      </c>
      <c r="EJ19" s="97">
        <v>1</v>
      </c>
      <c r="EK19" s="97">
        <v>0</v>
      </c>
      <c r="EL19" s="97">
        <v>0</v>
      </c>
      <c r="EM19" s="97">
        <v>1</v>
      </c>
      <c r="EN19" s="106"/>
      <c r="EO19" s="97">
        <v>0</v>
      </c>
      <c r="EP19" s="106"/>
      <c r="EQ19" s="97">
        <v>0</v>
      </c>
      <c r="ER19" s="97">
        <v>1</v>
      </c>
      <c r="ES19" s="97">
        <v>0</v>
      </c>
      <c r="ET19" s="97">
        <v>0</v>
      </c>
      <c r="EU19" s="97">
        <v>0</v>
      </c>
      <c r="EV19" s="97">
        <v>2</v>
      </c>
      <c r="EW19" s="97">
        <v>0</v>
      </c>
      <c r="EX19" s="97">
        <v>0</v>
      </c>
      <c r="EY19" s="97">
        <v>0</v>
      </c>
      <c r="EZ19" s="97">
        <v>2</v>
      </c>
      <c r="FA19" s="97">
        <v>3</v>
      </c>
      <c r="FB19" s="97">
        <v>0</v>
      </c>
      <c r="FC19" s="97">
        <v>1</v>
      </c>
      <c r="FD19" s="97">
        <v>0</v>
      </c>
      <c r="FE19" s="148">
        <v>0</v>
      </c>
      <c r="FF19" s="699">
        <f t="shared" si="4"/>
        <v>16</v>
      </c>
      <c r="FG19" s="357">
        <v>1</v>
      </c>
      <c r="FH19" s="99">
        <v>2</v>
      </c>
      <c r="FI19" s="97" t="s">
        <v>171</v>
      </c>
      <c r="FJ19" s="97" t="s">
        <v>179</v>
      </c>
      <c r="FK19" s="97">
        <v>4</v>
      </c>
      <c r="FL19" s="191" t="s">
        <v>0</v>
      </c>
      <c r="FN19" s="136">
        <v>16</v>
      </c>
      <c r="FO19" s="96">
        <v>70017</v>
      </c>
      <c r="FP19" s="97">
        <v>2</v>
      </c>
      <c r="FQ19" s="97">
        <v>0</v>
      </c>
      <c r="FR19" s="97">
        <v>0</v>
      </c>
      <c r="FS19" s="97">
        <v>0</v>
      </c>
      <c r="FT19" s="97">
        <v>0</v>
      </c>
      <c r="FU19" s="97">
        <v>0</v>
      </c>
      <c r="FV19" s="97">
        <v>1</v>
      </c>
      <c r="FW19" s="97">
        <v>1</v>
      </c>
      <c r="FX19" s="97">
        <v>2</v>
      </c>
      <c r="FY19" s="97">
        <f t="shared" si="5"/>
        <v>6</v>
      </c>
      <c r="FZ19" s="99">
        <v>1</v>
      </c>
      <c r="GA19" s="283">
        <v>2</v>
      </c>
      <c r="GB19" s="97" t="s">
        <v>171</v>
      </c>
      <c r="GC19" s="97" t="s">
        <v>178</v>
      </c>
      <c r="GD19" s="97">
        <v>3</v>
      </c>
      <c r="GE19" s="191" t="s">
        <v>82</v>
      </c>
      <c r="GG19" s="136">
        <v>16</v>
      </c>
      <c r="GH19" s="96">
        <v>70010</v>
      </c>
      <c r="GI19" s="97">
        <v>1</v>
      </c>
      <c r="GJ19" s="610"/>
      <c r="GK19" s="610"/>
      <c r="GL19" s="97">
        <v>1</v>
      </c>
      <c r="GM19" s="97">
        <v>0</v>
      </c>
      <c r="GN19" s="97">
        <v>0</v>
      </c>
      <c r="GO19" s="97">
        <v>1</v>
      </c>
      <c r="GP19" s="610"/>
      <c r="GQ19" s="610"/>
      <c r="GR19" s="610"/>
      <c r="GS19" s="610"/>
      <c r="GT19" s="97">
        <f t="shared" si="6"/>
        <v>3</v>
      </c>
      <c r="GU19" s="99">
        <v>2</v>
      </c>
      <c r="GV19" s="283">
        <v>2</v>
      </c>
      <c r="GW19" s="97" t="s">
        <v>171</v>
      </c>
      <c r="GX19" s="97" t="s">
        <v>178</v>
      </c>
      <c r="GY19" s="97">
        <v>4</v>
      </c>
      <c r="GZ19" s="191" t="s">
        <v>76</v>
      </c>
      <c r="HB19" s="136">
        <v>16</v>
      </c>
      <c r="HC19" s="96">
        <v>70016</v>
      </c>
      <c r="HD19" s="97">
        <v>0</v>
      </c>
      <c r="HE19" s="97">
        <v>0</v>
      </c>
      <c r="HF19" s="97">
        <v>0</v>
      </c>
      <c r="HG19" s="97">
        <v>0</v>
      </c>
      <c r="HH19" s="97">
        <v>0</v>
      </c>
      <c r="HI19" s="97">
        <v>0</v>
      </c>
      <c r="HJ19" s="97">
        <v>0</v>
      </c>
      <c r="HK19" s="97">
        <v>2</v>
      </c>
      <c r="HL19" s="148">
        <v>0</v>
      </c>
      <c r="HM19" s="156">
        <f t="shared" si="7"/>
        <v>2</v>
      </c>
      <c r="HN19" s="99">
        <v>2</v>
      </c>
      <c r="HO19" s="103">
        <v>2</v>
      </c>
      <c r="HP19" s="97" t="s">
        <v>171</v>
      </c>
      <c r="HQ19" s="97" t="s">
        <v>178</v>
      </c>
      <c r="HR19" s="174">
        <v>3</v>
      </c>
      <c r="HS19" s="690" t="s">
        <v>81</v>
      </c>
    </row>
    <row r="20" spans="1:227" x14ac:dyDescent="0.25">
      <c r="A20" s="136">
        <v>17</v>
      </c>
      <c r="B20" s="96">
        <v>70010</v>
      </c>
      <c r="C20" s="97">
        <v>1</v>
      </c>
      <c r="D20" s="97">
        <v>1</v>
      </c>
      <c r="E20" s="610"/>
      <c r="F20" s="97">
        <v>1</v>
      </c>
      <c r="G20" s="97">
        <v>1</v>
      </c>
      <c r="H20" s="97">
        <v>0</v>
      </c>
      <c r="I20" s="97">
        <v>0</v>
      </c>
      <c r="J20" s="97">
        <v>1</v>
      </c>
      <c r="K20" s="97">
        <v>1</v>
      </c>
      <c r="L20" s="97">
        <v>1</v>
      </c>
      <c r="M20" s="97">
        <v>2</v>
      </c>
      <c r="N20" s="97">
        <v>1</v>
      </c>
      <c r="O20" s="97">
        <v>1</v>
      </c>
      <c r="P20" s="97">
        <v>2</v>
      </c>
      <c r="Q20" s="97">
        <v>0</v>
      </c>
      <c r="R20" s="97">
        <v>1</v>
      </c>
      <c r="S20" s="97">
        <f t="shared" si="0"/>
        <v>14</v>
      </c>
      <c r="T20" s="99">
        <v>1</v>
      </c>
      <c r="U20" s="283">
        <v>3</v>
      </c>
      <c r="V20" s="97" t="s">
        <v>178</v>
      </c>
      <c r="W20" s="97">
        <v>4</v>
      </c>
      <c r="X20" s="191" t="s">
        <v>76</v>
      </c>
      <c r="Z20" s="93" t="s">
        <v>177</v>
      </c>
      <c r="AA20" s="132">
        <v>17</v>
      </c>
      <c r="AB20" s="133">
        <v>70014</v>
      </c>
      <c r="AC20" s="134">
        <v>0</v>
      </c>
      <c r="AD20" s="134">
        <v>0</v>
      </c>
      <c r="AE20" s="134">
        <v>1</v>
      </c>
      <c r="AF20" s="134">
        <v>0</v>
      </c>
      <c r="AG20" s="134">
        <v>1</v>
      </c>
      <c r="AH20" s="134">
        <v>1</v>
      </c>
      <c r="AI20" s="134">
        <v>1</v>
      </c>
      <c r="AJ20" s="609"/>
      <c r="AK20" s="134">
        <v>1</v>
      </c>
      <c r="AL20" s="134">
        <v>0</v>
      </c>
      <c r="AM20" s="134">
        <v>0</v>
      </c>
      <c r="AN20" s="134">
        <v>0</v>
      </c>
      <c r="AO20" s="134">
        <v>1</v>
      </c>
      <c r="AP20" s="134">
        <v>1</v>
      </c>
      <c r="AQ20" s="134">
        <v>0</v>
      </c>
      <c r="AR20" s="150">
        <v>0</v>
      </c>
      <c r="AS20" s="698">
        <f t="shared" si="8"/>
        <v>7</v>
      </c>
      <c r="AT20" s="356">
        <v>2</v>
      </c>
      <c r="AU20" s="286">
        <v>3</v>
      </c>
      <c r="AV20" s="150">
        <v>4</v>
      </c>
      <c r="AW20" s="718" t="s">
        <v>79</v>
      </c>
      <c r="AY20" s="136">
        <v>17</v>
      </c>
      <c r="AZ20" s="244">
        <v>70014</v>
      </c>
      <c r="BA20" s="156">
        <v>1</v>
      </c>
      <c r="BB20" s="97">
        <v>2</v>
      </c>
      <c r="BC20" s="97">
        <v>0</v>
      </c>
      <c r="BD20" s="97">
        <v>1</v>
      </c>
      <c r="BE20" s="97">
        <v>0</v>
      </c>
      <c r="BF20" s="97">
        <v>0</v>
      </c>
      <c r="BG20" s="97">
        <v>2</v>
      </c>
      <c r="BH20" s="97">
        <v>0</v>
      </c>
      <c r="BI20" s="97">
        <v>0</v>
      </c>
      <c r="BJ20" s="97">
        <v>0</v>
      </c>
      <c r="BK20" s="97">
        <v>0</v>
      </c>
      <c r="BL20" s="97">
        <v>0</v>
      </c>
      <c r="BM20" s="97">
        <v>0</v>
      </c>
      <c r="BN20" s="97">
        <v>0</v>
      </c>
      <c r="BO20" s="97">
        <v>2</v>
      </c>
      <c r="BP20" s="97">
        <v>2</v>
      </c>
      <c r="BQ20" s="97">
        <v>1</v>
      </c>
      <c r="BR20" s="97">
        <v>0</v>
      </c>
      <c r="BS20" s="97">
        <v>1</v>
      </c>
      <c r="BT20" s="97">
        <v>1</v>
      </c>
      <c r="BU20" s="97">
        <v>1</v>
      </c>
      <c r="BV20" s="97">
        <v>1</v>
      </c>
      <c r="BW20" s="97">
        <v>1</v>
      </c>
      <c r="BX20" s="174">
        <v>0</v>
      </c>
      <c r="BY20" s="740">
        <f t="shared" si="1"/>
        <v>16</v>
      </c>
      <c r="BZ20" s="165">
        <v>2</v>
      </c>
      <c r="CA20" s="97">
        <v>3</v>
      </c>
      <c r="CB20" s="97" t="s">
        <v>171</v>
      </c>
      <c r="CC20" s="97" t="s">
        <v>179</v>
      </c>
      <c r="CD20" s="97">
        <v>5</v>
      </c>
      <c r="CE20" s="191" t="s">
        <v>79</v>
      </c>
      <c r="CG20" s="136">
        <v>17</v>
      </c>
      <c r="CH20" s="244">
        <v>70014</v>
      </c>
      <c r="CI20" s="156">
        <v>0</v>
      </c>
      <c r="CJ20" s="97">
        <v>0</v>
      </c>
      <c r="CK20" s="97">
        <v>1</v>
      </c>
      <c r="CL20" s="97">
        <v>0</v>
      </c>
      <c r="CM20" s="97">
        <v>0</v>
      </c>
      <c r="CN20" s="97">
        <v>2</v>
      </c>
      <c r="CO20" s="97">
        <v>0</v>
      </c>
      <c r="CP20" s="97">
        <v>1</v>
      </c>
      <c r="CQ20" s="97">
        <v>0</v>
      </c>
      <c r="CR20" s="97">
        <v>1</v>
      </c>
      <c r="CS20" s="97">
        <v>1</v>
      </c>
      <c r="CT20" s="174">
        <v>0</v>
      </c>
      <c r="CU20" s="740">
        <f t="shared" si="2"/>
        <v>6</v>
      </c>
      <c r="CV20" s="165">
        <v>1</v>
      </c>
      <c r="CW20" s="283">
        <v>2</v>
      </c>
      <c r="CX20" s="97" t="s">
        <v>171</v>
      </c>
      <c r="CY20" s="97" t="s">
        <v>179</v>
      </c>
      <c r="CZ20" s="97">
        <v>4</v>
      </c>
      <c r="DA20" s="191" t="s">
        <v>79</v>
      </c>
      <c r="DC20" s="136">
        <v>17</v>
      </c>
      <c r="DD20" s="96">
        <v>70015</v>
      </c>
      <c r="DE20" s="97">
        <v>1</v>
      </c>
      <c r="DF20" s="97">
        <v>0</v>
      </c>
      <c r="DG20" s="97">
        <v>1</v>
      </c>
      <c r="DH20" s="97">
        <v>2</v>
      </c>
      <c r="DI20" s="97">
        <v>0</v>
      </c>
      <c r="DJ20" s="97">
        <v>1</v>
      </c>
      <c r="DK20" s="97">
        <v>1</v>
      </c>
      <c r="DL20" s="97">
        <v>0</v>
      </c>
      <c r="DM20" s="97">
        <v>0</v>
      </c>
      <c r="DN20" s="97">
        <v>1</v>
      </c>
      <c r="DO20" s="97">
        <v>1</v>
      </c>
      <c r="DP20" s="97">
        <v>1</v>
      </c>
      <c r="DQ20" s="97">
        <v>1</v>
      </c>
      <c r="DR20" s="97">
        <v>1</v>
      </c>
      <c r="DS20" s="97">
        <v>1</v>
      </c>
      <c r="DT20" s="97">
        <v>1</v>
      </c>
      <c r="DU20" s="97">
        <v>0</v>
      </c>
      <c r="DV20" s="97">
        <f t="shared" si="3"/>
        <v>13</v>
      </c>
      <c r="DW20" s="99">
        <v>1</v>
      </c>
      <c r="DX20" s="99">
        <v>3</v>
      </c>
      <c r="DY20" s="97" t="s">
        <v>171</v>
      </c>
      <c r="DZ20" s="97" t="s">
        <v>179</v>
      </c>
      <c r="EA20" s="97">
        <v>4</v>
      </c>
      <c r="EB20" s="191" t="s">
        <v>80</v>
      </c>
      <c r="EE20" s="136">
        <v>17</v>
      </c>
      <c r="EF20" s="96">
        <v>70018</v>
      </c>
      <c r="EG20" s="97">
        <v>2</v>
      </c>
      <c r="EH20" s="97">
        <v>1</v>
      </c>
      <c r="EI20" s="97">
        <v>2</v>
      </c>
      <c r="EJ20" s="97">
        <v>3</v>
      </c>
      <c r="EK20" s="97">
        <v>0</v>
      </c>
      <c r="EL20" s="97">
        <v>0</v>
      </c>
      <c r="EM20" s="97">
        <v>0</v>
      </c>
      <c r="EN20" s="106"/>
      <c r="EO20" s="97">
        <v>0</v>
      </c>
      <c r="EP20" s="106"/>
      <c r="EQ20" s="97">
        <v>0</v>
      </c>
      <c r="ER20" s="97">
        <v>0</v>
      </c>
      <c r="ES20" s="97">
        <v>0</v>
      </c>
      <c r="ET20" s="97">
        <v>0</v>
      </c>
      <c r="EU20" s="97">
        <v>0</v>
      </c>
      <c r="EV20" s="97">
        <v>2</v>
      </c>
      <c r="EW20" s="97">
        <v>0</v>
      </c>
      <c r="EX20" s="97">
        <v>0</v>
      </c>
      <c r="EY20" s="97">
        <v>1</v>
      </c>
      <c r="EZ20" s="97">
        <v>0</v>
      </c>
      <c r="FA20" s="97">
        <v>0</v>
      </c>
      <c r="FB20" s="97">
        <v>1</v>
      </c>
      <c r="FC20" s="97">
        <v>1</v>
      </c>
      <c r="FD20" s="97">
        <v>1</v>
      </c>
      <c r="FE20" s="148">
        <v>2</v>
      </c>
      <c r="FF20" s="699">
        <f t="shared" si="4"/>
        <v>16</v>
      </c>
      <c r="FG20" s="357">
        <v>2</v>
      </c>
      <c r="FH20" s="99">
        <v>2</v>
      </c>
      <c r="FI20" s="97" t="s">
        <v>171</v>
      </c>
      <c r="FJ20" s="97" t="s">
        <v>178</v>
      </c>
      <c r="FK20" s="97">
        <v>4</v>
      </c>
      <c r="FL20" s="191" t="s">
        <v>83</v>
      </c>
      <c r="FN20" s="136">
        <v>17</v>
      </c>
      <c r="FO20" s="96">
        <v>70009</v>
      </c>
      <c r="FP20" s="97">
        <v>2</v>
      </c>
      <c r="FQ20" s="97">
        <v>0</v>
      </c>
      <c r="FR20" s="97">
        <v>0</v>
      </c>
      <c r="FS20" s="97">
        <v>0</v>
      </c>
      <c r="FT20" s="97">
        <v>0</v>
      </c>
      <c r="FU20" s="97">
        <v>0</v>
      </c>
      <c r="FV20" s="97">
        <v>3</v>
      </c>
      <c r="FW20" s="97">
        <v>1</v>
      </c>
      <c r="FX20" s="97">
        <v>1</v>
      </c>
      <c r="FY20" s="97">
        <f t="shared" si="5"/>
        <v>7</v>
      </c>
      <c r="FZ20" s="99">
        <v>1</v>
      </c>
      <c r="GA20" s="283">
        <v>2</v>
      </c>
      <c r="GB20" s="97" t="s">
        <v>171</v>
      </c>
      <c r="GC20" s="97" t="s">
        <v>179</v>
      </c>
      <c r="GD20" s="97">
        <v>5</v>
      </c>
      <c r="GE20" s="191" t="s">
        <v>75</v>
      </c>
      <c r="GG20" s="136">
        <v>17</v>
      </c>
      <c r="GH20" s="96">
        <v>70011</v>
      </c>
      <c r="GI20" s="97">
        <v>0</v>
      </c>
      <c r="GJ20" s="610"/>
      <c r="GK20" s="97">
        <v>1</v>
      </c>
      <c r="GL20" s="97">
        <v>0</v>
      </c>
      <c r="GM20" s="97">
        <v>1</v>
      </c>
      <c r="GN20" s="97">
        <v>0</v>
      </c>
      <c r="GO20" s="97">
        <v>1</v>
      </c>
      <c r="GP20" s="97">
        <v>0</v>
      </c>
      <c r="GQ20" s="97">
        <v>0</v>
      </c>
      <c r="GR20" s="97">
        <v>0</v>
      </c>
      <c r="GS20" s="97">
        <v>0</v>
      </c>
      <c r="GT20" s="97">
        <f t="shared" si="6"/>
        <v>3</v>
      </c>
      <c r="GU20" s="99">
        <v>1</v>
      </c>
      <c r="GV20" s="283">
        <v>2</v>
      </c>
      <c r="GW20" s="97" t="s">
        <v>171</v>
      </c>
      <c r="GX20" s="97" t="s">
        <v>178</v>
      </c>
      <c r="GY20" s="97">
        <v>3</v>
      </c>
      <c r="GZ20" s="191" t="s">
        <v>77</v>
      </c>
      <c r="HB20" s="136">
        <v>17</v>
      </c>
      <c r="HC20" s="96">
        <v>70017</v>
      </c>
      <c r="HD20" s="97">
        <v>4</v>
      </c>
      <c r="HE20" s="97">
        <v>0</v>
      </c>
      <c r="HF20" s="97">
        <v>0</v>
      </c>
      <c r="HG20" s="97">
        <v>0</v>
      </c>
      <c r="HH20" s="97">
        <v>0</v>
      </c>
      <c r="HI20" s="97">
        <v>0</v>
      </c>
      <c r="HJ20" s="97">
        <v>3</v>
      </c>
      <c r="HK20" s="97">
        <v>1</v>
      </c>
      <c r="HL20" s="148">
        <v>0</v>
      </c>
      <c r="HM20" s="156">
        <f t="shared" si="7"/>
        <v>8</v>
      </c>
      <c r="HN20" s="99">
        <v>1</v>
      </c>
      <c r="HO20" s="103">
        <v>2</v>
      </c>
      <c r="HP20" s="97" t="s">
        <v>171</v>
      </c>
      <c r="HQ20" s="97" t="s">
        <v>178</v>
      </c>
      <c r="HR20" s="174">
        <v>4</v>
      </c>
      <c r="HS20" s="690" t="s">
        <v>82</v>
      </c>
    </row>
    <row r="21" spans="1:227" ht="15.75" thickBot="1" x14ac:dyDescent="0.3">
      <c r="A21" s="136">
        <v>18</v>
      </c>
      <c r="B21" s="96">
        <v>70003</v>
      </c>
      <c r="C21" s="97">
        <v>0</v>
      </c>
      <c r="D21" s="97">
        <v>1</v>
      </c>
      <c r="E21" s="610"/>
      <c r="F21" s="97">
        <v>2</v>
      </c>
      <c r="G21" s="97">
        <v>1</v>
      </c>
      <c r="H21" s="97">
        <v>1</v>
      </c>
      <c r="I21" s="610"/>
      <c r="J21" s="97">
        <v>2</v>
      </c>
      <c r="K21" s="97">
        <v>2</v>
      </c>
      <c r="L21" s="97">
        <v>0</v>
      </c>
      <c r="M21" s="97">
        <v>0</v>
      </c>
      <c r="N21" s="97">
        <v>1</v>
      </c>
      <c r="O21" s="97">
        <v>2</v>
      </c>
      <c r="P21" s="97">
        <v>2</v>
      </c>
      <c r="Q21" s="97">
        <v>1</v>
      </c>
      <c r="R21" s="97">
        <v>1</v>
      </c>
      <c r="S21" s="97">
        <f t="shared" si="0"/>
        <v>16</v>
      </c>
      <c r="T21" s="99">
        <v>1</v>
      </c>
      <c r="U21" s="283">
        <v>3</v>
      </c>
      <c r="V21" s="97" t="s">
        <v>179</v>
      </c>
      <c r="W21" s="97">
        <v>5</v>
      </c>
      <c r="X21" s="191" t="s">
        <v>69</v>
      </c>
      <c r="Z21" s="93" t="s">
        <v>177</v>
      </c>
      <c r="AA21" s="136">
        <v>18</v>
      </c>
      <c r="AB21" s="96">
        <v>70015</v>
      </c>
      <c r="AC21" s="97">
        <v>0</v>
      </c>
      <c r="AD21" s="97">
        <v>1</v>
      </c>
      <c r="AE21" s="97">
        <v>0</v>
      </c>
      <c r="AF21" s="97">
        <v>0</v>
      </c>
      <c r="AG21" s="97">
        <v>1</v>
      </c>
      <c r="AH21" s="97">
        <v>1</v>
      </c>
      <c r="AI21" s="97">
        <v>1</v>
      </c>
      <c r="AJ21" s="610"/>
      <c r="AK21" s="97">
        <v>0</v>
      </c>
      <c r="AL21" s="97">
        <v>0</v>
      </c>
      <c r="AM21" s="97">
        <v>0</v>
      </c>
      <c r="AN21" s="97">
        <v>2</v>
      </c>
      <c r="AO21" s="97">
        <v>1</v>
      </c>
      <c r="AP21" s="97">
        <v>0</v>
      </c>
      <c r="AQ21" s="97">
        <v>1</v>
      </c>
      <c r="AR21" s="148">
        <v>0</v>
      </c>
      <c r="AS21" s="699">
        <f t="shared" si="8"/>
        <v>8</v>
      </c>
      <c r="AT21" s="357">
        <v>2</v>
      </c>
      <c r="AU21" s="99">
        <v>3</v>
      </c>
      <c r="AV21" s="148">
        <v>2</v>
      </c>
      <c r="AW21" s="716" t="s">
        <v>80</v>
      </c>
      <c r="AY21" s="136">
        <v>18</v>
      </c>
      <c r="AZ21" s="244">
        <v>70010</v>
      </c>
      <c r="BA21" s="156">
        <v>1</v>
      </c>
      <c r="BB21" s="97">
        <v>1</v>
      </c>
      <c r="BC21" s="97">
        <v>0</v>
      </c>
      <c r="BD21" s="97">
        <v>1</v>
      </c>
      <c r="BE21" s="97">
        <v>1</v>
      </c>
      <c r="BF21" s="97">
        <v>1</v>
      </c>
      <c r="BG21" s="97">
        <v>2</v>
      </c>
      <c r="BH21" s="97">
        <v>0</v>
      </c>
      <c r="BI21" s="97">
        <v>0</v>
      </c>
      <c r="BJ21" s="97">
        <v>0</v>
      </c>
      <c r="BK21" s="97">
        <v>0</v>
      </c>
      <c r="BL21" s="97">
        <v>0</v>
      </c>
      <c r="BM21" s="97">
        <v>1</v>
      </c>
      <c r="BN21" s="97">
        <v>0</v>
      </c>
      <c r="BO21" s="97">
        <v>0</v>
      </c>
      <c r="BP21" s="97">
        <v>0</v>
      </c>
      <c r="BQ21" s="97">
        <v>1</v>
      </c>
      <c r="BR21" s="97">
        <v>1</v>
      </c>
      <c r="BS21" s="97">
        <v>1</v>
      </c>
      <c r="BT21" s="97">
        <v>1</v>
      </c>
      <c r="BU21" s="97">
        <v>1</v>
      </c>
      <c r="BV21" s="97">
        <v>1</v>
      </c>
      <c r="BW21" s="97">
        <v>1</v>
      </c>
      <c r="BX21" s="174">
        <v>2</v>
      </c>
      <c r="BY21" s="740">
        <f t="shared" si="1"/>
        <v>17</v>
      </c>
      <c r="BZ21" s="165">
        <v>1</v>
      </c>
      <c r="CA21" s="97">
        <v>3</v>
      </c>
      <c r="CB21" s="97" t="s">
        <v>171</v>
      </c>
      <c r="CC21" s="97" t="s">
        <v>178</v>
      </c>
      <c r="CD21" s="97">
        <v>5</v>
      </c>
      <c r="CE21" s="191" t="s">
        <v>76</v>
      </c>
      <c r="CG21" s="137">
        <v>18</v>
      </c>
      <c r="CH21" s="245">
        <v>70020</v>
      </c>
      <c r="CI21" s="157">
        <v>1</v>
      </c>
      <c r="CJ21" s="139">
        <v>0</v>
      </c>
      <c r="CK21" s="139">
        <v>0</v>
      </c>
      <c r="CL21" s="139">
        <v>0</v>
      </c>
      <c r="CM21" s="139">
        <v>2</v>
      </c>
      <c r="CN21" s="139">
        <v>1</v>
      </c>
      <c r="CO21" s="139">
        <v>1</v>
      </c>
      <c r="CP21" s="139">
        <v>0</v>
      </c>
      <c r="CQ21" s="139">
        <v>1</v>
      </c>
      <c r="CR21" s="139">
        <v>0</v>
      </c>
      <c r="CS21" s="139">
        <v>0</v>
      </c>
      <c r="CT21" s="362">
        <v>0</v>
      </c>
      <c r="CU21" s="741">
        <f t="shared" si="2"/>
        <v>6</v>
      </c>
      <c r="CV21" s="742">
        <v>2</v>
      </c>
      <c r="CW21" s="287">
        <v>2</v>
      </c>
      <c r="CX21" s="139" t="s">
        <v>171</v>
      </c>
      <c r="CY21" s="139" t="s">
        <v>179</v>
      </c>
      <c r="CZ21" s="139">
        <v>4</v>
      </c>
      <c r="DA21" s="192" t="s">
        <v>86</v>
      </c>
      <c r="DC21" s="136">
        <v>18</v>
      </c>
      <c r="DD21" s="96">
        <v>70016</v>
      </c>
      <c r="DE21" s="97">
        <v>1</v>
      </c>
      <c r="DF21" s="97">
        <v>1</v>
      </c>
      <c r="DG21" s="97">
        <v>1</v>
      </c>
      <c r="DH21" s="97">
        <v>2</v>
      </c>
      <c r="DI21" s="97">
        <v>0</v>
      </c>
      <c r="DJ21" s="97">
        <v>1</v>
      </c>
      <c r="DK21" s="97">
        <v>1</v>
      </c>
      <c r="DL21" s="97">
        <v>1</v>
      </c>
      <c r="DM21" s="97">
        <v>0</v>
      </c>
      <c r="DN21" s="97">
        <v>1</v>
      </c>
      <c r="DO21" s="97">
        <v>1</v>
      </c>
      <c r="DP21" s="97">
        <v>1</v>
      </c>
      <c r="DQ21" s="97">
        <v>1</v>
      </c>
      <c r="DR21" s="97">
        <v>0</v>
      </c>
      <c r="DS21" s="97">
        <v>0</v>
      </c>
      <c r="DT21" s="97">
        <v>1</v>
      </c>
      <c r="DU21" s="97">
        <v>0</v>
      </c>
      <c r="DV21" s="97">
        <f t="shared" si="3"/>
        <v>13</v>
      </c>
      <c r="DW21" s="99">
        <v>1</v>
      </c>
      <c r="DX21" s="99">
        <v>3</v>
      </c>
      <c r="DY21" s="97" t="s">
        <v>171</v>
      </c>
      <c r="DZ21" s="97" t="s">
        <v>178</v>
      </c>
      <c r="EA21" s="97">
        <v>4</v>
      </c>
      <c r="EB21" s="191" t="s">
        <v>81</v>
      </c>
      <c r="EE21" s="136">
        <v>18</v>
      </c>
      <c r="EF21" s="96">
        <v>70003</v>
      </c>
      <c r="EG21" s="97">
        <v>2</v>
      </c>
      <c r="EH21" s="97">
        <v>1</v>
      </c>
      <c r="EI21" s="97">
        <v>2</v>
      </c>
      <c r="EJ21" s="97">
        <v>0</v>
      </c>
      <c r="EK21" s="97">
        <v>0</v>
      </c>
      <c r="EL21" s="97">
        <v>0</v>
      </c>
      <c r="EM21" s="97">
        <v>0</v>
      </c>
      <c r="EN21" s="106"/>
      <c r="EO21" s="97">
        <v>0</v>
      </c>
      <c r="EP21" s="106"/>
      <c r="EQ21" s="97">
        <v>0</v>
      </c>
      <c r="ER21" s="97">
        <v>0</v>
      </c>
      <c r="ES21" s="97">
        <v>0</v>
      </c>
      <c r="ET21" s="97">
        <v>1</v>
      </c>
      <c r="EU21" s="97">
        <v>0</v>
      </c>
      <c r="EV21" s="97">
        <v>2</v>
      </c>
      <c r="EW21" s="97">
        <v>0</v>
      </c>
      <c r="EX21" s="97">
        <v>0</v>
      </c>
      <c r="EY21" s="97">
        <v>0</v>
      </c>
      <c r="EZ21" s="97">
        <v>2</v>
      </c>
      <c r="FA21" s="97">
        <v>3</v>
      </c>
      <c r="FB21" s="97">
        <v>1</v>
      </c>
      <c r="FC21" s="97">
        <v>1</v>
      </c>
      <c r="FD21" s="97">
        <v>1</v>
      </c>
      <c r="FE21" s="148">
        <v>2</v>
      </c>
      <c r="FF21" s="699">
        <f t="shared" si="4"/>
        <v>18</v>
      </c>
      <c r="FG21" s="357">
        <v>1</v>
      </c>
      <c r="FH21" s="99">
        <v>2</v>
      </c>
      <c r="FI21" s="97" t="s">
        <v>171</v>
      </c>
      <c r="FJ21" s="97" t="s">
        <v>179</v>
      </c>
      <c r="FK21" s="97">
        <v>4</v>
      </c>
      <c r="FL21" s="191" t="s">
        <v>69</v>
      </c>
      <c r="FN21" s="136">
        <v>18</v>
      </c>
      <c r="FO21" s="96">
        <v>70014</v>
      </c>
      <c r="FP21" s="97">
        <v>3</v>
      </c>
      <c r="FQ21" s="97">
        <v>2</v>
      </c>
      <c r="FR21" s="97">
        <v>0</v>
      </c>
      <c r="FS21" s="97">
        <v>0</v>
      </c>
      <c r="FT21" s="97">
        <v>0</v>
      </c>
      <c r="FU21" s="97">
        <v>0</v>
      </c>
      <c r="FV21" s="97">
        <v>2</v>
      </c>
      <c r="FW21" s="97">
        <v>2</v>
      </c>
      <c r="FX21" s="97">
        <v>0</v>
      </c>
      <c r="FY21" s="97">
        <f t="shared" si="5"/>
        <v>9</v>
      </c>
      <c r="FZ21" s="99">
        <v>2</v>
      </c>
      <c r="GA21" s="283">
        <v>2</v>
      </c>
      <c r="GB21" s="97" t="s">
        <v>171</v>
      </c>
      <c r="GC21" s="97" t="s">
        <v>179</v>
      </c>
      <c r="GD21" s="97">
        <v>5</v>
      </c>
      <c r="GE21" s="191" t="s">
        <v>79</v>
      </c>
      <c r="GG21" s="136">
        <v>18</v>
      </c>
      <c r="GH21" s="96">
        <v>70021</v>
      </c>
      <c r="GI21" s="97">
        <v>0</v>
      </c>
      <c r="GJ21" s="97">
        <v>0</v>
      </c>
      <c r="GK21" s="97">
        <v>0</v>
      </c>
      <c r="GL21" s="97">
        <v>0</v>
      </c>
      <c r="GM21" s="610"/>
      <c r="GN21" s="610"/>
      <c r="GO21" s="97">
        <v>1</v>
      </c>
      <c r="GP21" s="97">
        <v>0</v>
      </c>
      <c r="GQ21" s="97">
        <v>0</v>
      </c>
      <c r="GR21" s="97">
        <v>2</v>
      </c>
      <c r="GS21" s="97">
        <v>0</v>
      </c>
      <c r="GT21" s="97">
        <f t="shared" si="6"/>
        <v>3</v>
      </c>
      <c r="GU21" s="99">
        <v>2</v>
      </c>
      <c r="GV21" s="283">
        <v>2</v>
      </c>
      <c r="GW21" s="97" t="s">
        <v>171</v>
      </c>
      <c r="GX21" s="97" t="s">
        <v>178</v>
      </c>
      <c r="GY21" s="97">
        <v>3</v>
      </c>
      <c r="GZ21" s="191" t="s">
        <v>87</v>
      </c>
      <c r="HB21" s="136">
        <v>18</v>
      </c>
      <c r="HC21" s="96">
        <v>70018</v>
      </c>
      <c r="HD21" s="97">
        <v>2</v>
      </c>
      <c r="HE21" s="97">
        <v>0</v>
      </c>
      <c r="HF21" s="97">
        <v>0</v>
      </c>
      <c r="HG21" s="97">
        <v>0</v>
      </c>
      <c r="HH21" s="97">
        <v>0</v>
      </c>
      <c r="HI21" s="97">
        <v>0</v>
      </c>
      <c r="HJ21" s="97">
        <v>1</v>
      </c>
      <c r="HK21" s="97">
        <v>3</v>
      </c>
      <c r="HL21" s="148">
        <v>0</v>
      </c>
      <c r="HM21" s="156">
        <f t="shared" si="7"/>
        <v>6</v>
      </c>
      <c r="HN21" s="99">
        <v>2</v>
      </c>
      <c r="HO21" s="103">
        <v>2</v>
      </c>
      <c r="HP21" s="97" t="s">
        <v>171</v>
      </c>
      <c r="HQ21" s="97" t="s">
        <v>178</v>
      </c>
      <c r="HR21" s="174">
        <v>5</v>
      </c>
      <c r="HS21" s="690" t="s">
        <v>83</v>
      </c>
    </row>
    <row r="22" spans="1:227" ht="15.75" thickBot="1" x14ac:dyDescent="0.3">
      <c r="A22" s="137">
        <v>19</v>
      </c>
      <c r="B22" s="138">
        <v>70014</v>
      </c>
      <c r="C22" s="139">
        <v>1</v>
      </c>
      <c r="D22" s="139">
        <v>1</v>
      </c>
      <c r="E22" s="139">
        <v>1</v>
      </c>
      <c r="F22" s="139">
        <v>1</v>
      </c>
      <c r="G22" s="139">
        <v>2</v>
      </c>
      <c r="H22" s="139">
        <v>1</v>
      </c>
      <c r="I22" s="139">
        <v>0</v>
      </c>
      <c r="J22" s="139">
        <v>2</v>
      </c>
      <c r="K22" s="139">
        <v>0</v>
      </c>
      <c r="L22" s="139">
        <v>1</v>
      </c>
      <c r="M22" s="139">
        <v>2</v>
      </c>
      <c r="N22" s="139">
        <v>0</v>
      </c>
      <c r="O22" s="139">
        <v>2</v>
      </c>
      <c r="P22" s="139">
        <v>2</v>
      </c>
      <c r="Q22" s="139">
        <v>0</v>
      </c>
      <c r="R22" s="139">
        <v>0</v>
      </c>
      <c r="S22" s="139">
        <f t="shared" si="0"/>
        <v>16</v>
      </c>
      <c r="T22" s="141">
        <v>1</v>
      </c>
      <c r="U22" s="287">
        <v>3</v>
      </c>
      <c r="V22" s="139" t="s">
        <v>179</v>
      </c>
      <c r="W22" s="139">
        <v>4</v>
      </c>
      <c r="X22" s="192" t="s">
        <v>79</v>
      </c>
      <c r="Z22" s="93" t="s">
        <v>177</v>
      </c>
      <c r="AA22" s="136">
        <v>19</v>
      </c>
      <c r="AB22" s="96">
        <v>70009</v>
      </c>
      <c r="AC22" s="97">
        <v>0</v>
      </c>
      <c r="AD22" s="97">
        <v>1</v>
      </c>
      <c r="AE22" s="97">
        <v>1</v>
      </c>
      <c r="AF22" s="97">
        <v>0</v>
      </c>
      <c r="AG22" s="97">
        <v>1</v>
      </c>
      <c r="AH22" s="97">
        <v>1</v>
      </c>
      <c r="AI22" s="97">
        <v>0</v>
      </c>
      <c r="AJ22" s="610"/>
      <c r="AK22" s="97">
        <v>0</v>
      </c>
      <c r="AL22" s="97">
        <v>0</v>
      </c>
      <c r="AM22" s="97">
        <v>0</v>
      </c>
      <c r="AN22" s="97">
        <v>2</v>
      </c>
      <c r="AO22" s="97">
        <v>0</v>
      </c>
      <c r="AP22" s="97">
        <v>2</v>
      </c>
      <c r="AQ22" s="97">
        <v>1</v>
      </c>
      <c r="AR22" s="148">
        <v>0</v>
      </c>
      <c r="AS22" s="699">
        <f t="shared" si="8"/>
        <v>9</v>
      </c>
      <c r="AT22" s="357">
        <v>2</v>
      </c>
      <c r="AU22" s="99">
        <v>3</v>
      </c>
      <c r="AV22" s="148">
        <v>3</v>
      </c>
      <c r="AW22" s="716" t="s">
        <v>75</v>
      </c>
      <c r="AY22" s="136">
        <v>19</v>
      </c>
      <c r="AZ22" s="244">
        <v>70020</v>
      </c>
      <c r="BA22" s="156">
        <v>2</v>
      </c>
      <c r="BB22" s="97">
        <v>1</v>
      </c>
      <c r="BC22" s="97">
        <v>1</v>
      </c>
      <c r="BD22" s="97">
        <v>1</v>
      </c>
      <c r="BE22" s="97">
        <v>0</v>
      </c>
      <c r="BF22" s="97">
        <v>0</v>
      </c>
      <c r="BG22" s="97">
        <v>2</v>
      </c>
      <c r="BH22" s="97">
        <v>1</v>
      </c>
      <c r="BI22" s="97">
        <v>1</v>
      </c>
      <c r="BJ22" s="97">
        <v>2</v>
      </c>
      <c r="BK22" s="97">
        <v>1</v>
      </c>
      <c r="BL22" s="97">
        <v>0</v>
      </c>
      <c r="BM22" s="97">
        <v>0</v>
      </c>
      <c r="BN22" s="97">
        <v>0</v>
      </c>
      <c r="BO22" s="97">
        <v>2</v>
      </c>
      <c r="BP22" s="97">
        <v>3</v>
      </c>
      <c r="BQ22" s="97">
        <v>1</v>
      </c>
      <c r="BR22" s="97">
        <v>1</v>
      </c>
      <c r="BS22" s="97">
        <v>0</v>
      </c>
      <c r="BT22" s="97">
        <v>0</v>
      </c>
      <c r="BU22" s="97">
        <v>1</v>
      </c>
      <c r="BV22" s="97">
        <v>1</v>
      </c>
      <c r="BW22" s="97">
        <v>1</v>
      </c>
      <c r="BX22" s="174">
        <v>0</v>
      </c>
      <c r="BY22" s="740">
        <f t="shared" si="1"/>
        <v>22</v>
      </c>
      <c r="BZ22" s="165">
        <v>2</v>
      </c>
      <c r="CA22" s="97">
        <v>3</v>
      </c>
      <c r="CB22" s="97" t="s">
        <v>171</v>
      </c>
      <c r="CC22" s="97" t="s">
        <v>179</v>
      </c>
      <c r="CD22" s="97">
        <v>4</v>
      </c>
      <c r="CE22" s="191" t="s">
        <v>86</v>
      </c>
      <c r="CG22" s="127">
        <v>19</v>
      </c>
      <c r="CH22" s="396">
        <v>70009</v>
      </c>
      <c r="CI22" s="173">
        <v>1</v>
      </c>
      <c r="CJ22" s="129">
        <v>0</v>
      </c>
      <c r="CK22" s="129">
        <v>2</v>
      </c>
      <c r="CL22" s="129">
        <v>1</v>
      </c>
      <c r="CM22" s="129">
        <v>0</v>
      </c>
      <c r="CN22" s="129">
        <v>1</v>
      </c>
      <c r="CO22" s="129">
        <v>0</v>
      </c>
      <c r="CP22" s="129">
        <v>0</v>
      </c>
      <c r="CQ22" s="129">
        <v>0</v>
      </c>
      <c r="CR22" s="129">
        <v>1</v>
      </c>
      <c r="CS22" s="129">
        <v>1</v>
      </c>
      <c r="CT22" s="400">
        <v>2</v>
      </c>
      <c r="CU22" s="753">
        <f t="shared" si="2"/>
        <v>9</v>
      </c>
      <c r="CV22" s="754">
        <v>1</v>
      </c>
      <c r="CW22" s="583">
        <v>3</v>
      </c>
      <c r="CX22" s="129" t="s">
        <v>171</v>
      </c>
      <c r="CY22" s="129" t="s">
        <v>179</v>
      </c>
      <c r="CZ22" s="129">
        <v>4</v>
      </c>
      <c r="DA22" s="204" t="s">
        <v>75</v>
      </c>
      <c r="DC22" s="137">
        <v>19</v>
      </c>
      <c r="DD22" s="138">
        <v>70018</v>
      </c>
      <c r="DE22" s="139">
        <v>1</v>
      </c>
      <c r="DF22" s="139">
        <v>1</v>
      </c>
      <c r="DG22" s="139">
        <v>1</v>
      </c>
      <c r="DH22" s="139">
        <v>1</v>
      </c>
      <c r="DI22" s="139">
        <v>0</v>
      </c>
      <c r="DJ22" s="139">
        <v>1</v>
      </c>
      <c r="DK22" s="139">
        <v>1</v>
      </c>
      <c r="DL22" s="139">
        <v>1</v>
      </c>
      <c r="DM22" s="139">
        <v>0</v>
      </c>
      <c r="DN22" s="139">
        <v>1</v>
      </c>
      <c r="DO22" s="139">
        <v>1</v>
      </c>
      <c r="DP22" s="139">
        <v>2</v>
      </c>
      <c r="DQ22" s="139">
        <v>0</v>
      </c>
      <c r="DR22" s="139">
        <v>0</v>
      </c>
      <c r="DS22" s="139">
        <v>0</v>
      </c>
      <c r="DT22" s="139">
        <v>1</v>
      </c>
      <c r="DU22" s="139">
        <v>1</v>
      </c>
      <c r="DV22" s="139">
        <f t="shared" si="3"/>
        <v>13</v>
      </c>
      <c r="DW22" s="141">
        <v>1</v>
      </c>
      <c r="DX22" s="141">
        <v>3</v>
      </c>
      <c r="DY22" s="139" t="s">
        <v>171</v>
      </c>
      <c r="DZ22" s="139" t="s">
        <v>178</v>
      </c>
      <c r="EA22" s="139">
        <v>4</v>
      </c>
      <c r="EB22" s="192" t="s">
        <v>83</v>
      </c>
      <c r="EE22" s="137">
        <v>19</v>
      </c>
      <c r="EF22" s="138">
        <v>70017</v>
      </c>
      <c r="EG22" s="139">
        <v>2</v>
      </c>
      <c r="EH22" s="139">
        <v>1</v>
      </c>
      <c r="EI22" s="139">
        <v>2</v>
      </c>
      <c r="EJ22" s="139">
        <v>2</v>
      </c>
      <c r="EK22" s="139">
        <v>0</v>
      </c>
      <c r="EL22" s="139">
        <v>0</v>
      </c>
      <c r="EM22" s="139">
        <v>0</v>
      </c>
      <c r="EN22" s="184"/>
      <c r="EO22" s="139">
        <v>0</v>
      </c>
      <c r="EP22" s="184"/>
      <c r="EQ22" s="139">
        <v>0</v>
      </c>
      <c r="ER22" s="139">
        <v>0</v>
      </c>
      <c r="ES22" s="139">
        <v>0</v>
      </c>
      <c r="ET22" s="139">
        <v>1</v>
      </c>
      <c r="EU22" s="139">
        <v>0</v>
      </c>
      <c r="EV22" s="139">
        <v>2</v>
      </c>
      <c r="EW22" s="139">
        <v>0</v>
      </c>
      <c r="EX22" s="139">
        <v>1</v>
      </c>
      <c r="EY22" s="139">
        <v>0</v>
      </c>
      <c r="EZ22" s="139">
        <v>1</v>
      </c>
      <c r="FA22" s="139">
        <v>3</v>
      </c>
      <c r="FB22" s="139">
        <v>0</v>
      </c>
      <c r="FC22" s="139">
        <v>1</v>
      </c>
      <c r="FD22" s="139">
        <v>1</v>
      </c>
      <c r="FE22" s="149">
        <v>1</v>
      </c>
      <c r="FF22" s="700">
        <f t="shared" si="4"/>
        <v>18</v>
      </c>
      <c r="FG22" s="358">
        <v>1</v>
      </c>
      <c r="FH22" s="141">
        <v>2</v>
      </c>
      <c r="FI22" s="139" t="s">
        <v>171</v>
      </c>
      <c r="FJ22" s="139" t="s">
        <v>178</v>
      </c>
      <c r="FK22" s="139">
        <v>4</v>
      </c>
      <c r="FL22" s="192" t="s">
        <v>82</v>
      </c>
      <c r="FN22" s="137">
        <v>19</v>
      </c>
      <c r="FO22" s="138">
        <v>70020</v>
      </c>
      <c r="FP22" s="139">
        <v>3</v>
      </c>
      <c r="FQ22" s="139">
        <v>0</v>
      </c>
      <c r="FR22" s="139">
        <v>0</v>
      </c>
      <c r="FS22" s="139">
        <v>0</v>
      </c>
      <c r="FT22" s="139">
        <v>0</v>
      </c>
      <c r="FU22" s="139">
        <v>0</v>
      </c>
      <c r="FV22" s="139">
        <v>2</v>
      </c>
      <c r="FW22" s="139">
        <v>3</v>
      </c>
      <c r="FX22" s="139">
        <v>1</v>
      </c>
      <c r="FY22" s="139">
        <f t="shared" si="5"/>
        <v>9</v>
      </c>
      <c r="FZ22" s="141">
        <v>4</v>
      </c>
      <c r="GA22" s="287">
        <v>2</v>
      </c>
      <c r="GB22" s="139" t="s">
        <v>171</v>
      </c>
      <c r="GC22" s="139" t="s">
        <v>179</v>
      </c>
      <c r="GD22" s="139">
        <v>4</v>
      </c>
      <c r="GE22" s="192" t="s">
        <v>86</v>
      </c>
      <c r="GG22" s="136">
        <v>19</v>
      </c>
      <c r="GH22" s="96">
        <v>70014</v>
      </c>
      <c r="GI22" s="97">
        <v>0</v>
      </c>
      <c r="GJ22" s="97">
        <v>0</v>
      </c>
      <c r="GK22" s="97">
        <v>1</v>
      </c>
      <c r="GL22" s="97">
        <v>1</v>
      </c>
      <c r="GM22" s="97">
        <v>0</v>
      </c>
      <c r="GN22" s="97">
        <v>0</v>
      </c>
      <c r="GO22" s="610"/>
      <c r="GP22" s="97">
        <v>0</v>
      </c>
      <c r="GQ22" s="97">
        <v>0</v>
      </c>
      <c r="GR22" s="97">
        <v>2</v>
      </c>
      <c r="GS22" s="610"/>
      <c r="GT22" s="97">
        <f t="shared" si="6"/>
        <v>4</v>
      </c>
      <c r="GU22" s="99">
        <v>1</v>
      </c>
      <c r="GV22" s="283">
        <v>2</v>
      </c>
      <c r="GW22" s="97" t="s">
        <v>171</v>
      </c>
      <c r="GX22" s="97" t="s">
        <v>179</v>
      </c>
      <c r="GY22" s="97">
        <v>4</v>
      </c>
      <c r="GZ22" s="191" t="s">
        <v>79</v>
      </c>
      <c r="HB22" s="136">
        <v>19</v>
      </c>
      <c r="HC22" s="96">
        <v>70019</v>
      </c>
      <c r="HD22" s="97">
        <v>1</v>
      </c>
      <c r="HE22" s="97">
        <v>0</v>
      </c>
      <c r="HF22" s="97">
        <v>0</v>
      </c>
      <c r="HG22" s="97">
        <v>0</v>
      </c>
      <c r="HH22" s="97">
        <v>0</v>
      </c>
      <c r="HI22" s="97">
        <v>0</v>
      </c>
      <c r="HJ22" s="97">
        <v>1</v>
      </c>
      <c r="HK22" s="97">
        <v>2</v>
      </c>
      <c r="HL22" s="148">
        <v>0</v>
      </c>
      <c r="HM22" s="156">
        <f t="shared" si="7"/>
        <v>4</v>
      </c>
      <c r="HN22" s="99">
        <v>1</v>
      </c>
      <c r="HO22" s="103">
        <v>2</v>
      </c>
      <c r="HP22" s="97" t="s">
        <v>171</v>
      </c>
      <c r="HQ22" s="97" t="s">
        <v>179</v>
      </c>
      <c r="HR22" s="174">
        <v>3</v>
      </c>
      <c r="HS22" s="690" t="s">
        <v>84</v>
      </c>
    </row>
    <row r="23" spans="1:227" ht="15.75" thickBot="1" x14ac:dyDescent="0.3">
      <c r="A23" s="132">
        <v>20</v>
      </c>
      <c r="B23" s="133">
        <v>70005</v>
      </c>
      <c r="C23" s="134" t="s">
        <v>177</v>
      </c>
      <c r="D23" s="134" t="s">
        <v>177</v>
      </c>
      <c r="E23" s="134" t="s">
        <v>177</v>
      </c>
      <c r="F23" s="134" t="s">
        <v>177</v>
      </c>
      <c r="G23" s="134" t="s">
        <v>177</v>
      </c>
      <c r="H23" s="134" t="s">
        <v>177</v>
      </c>
      <c r="I23" s="134" t="s">
        <v>177</v>
      </c>
      <c r="J23" s="134" t="s">
        <v>177</v>
      </c>
      <c r="K23" s="134" t="s">
        <v>177</v>
      </c>
      <c r="L23" s="134" t="s">
        <v>177</v>
      </c>
      <c r="M23" s="134" t="s">
        <v>177</v>
      </c>
      <c r="N23" s="134" t="s">
        <v>177</v>
      </c>
      <c r="O23" s="134" t="s">
        <v>177</v>
      </c>
      <c r="P23" s="134" t="s">
        <v>177</v>
      </c>
      <c r="Q23" s="134" t="s">
        <v>177</v>
      </c>
      <c r="R23" s="134" t="s">
        <v>177</v>
      </c>
      <c r="S23" s="134">
        <f t="shared" si="0"/>
        <v>0</v>
      </c>
      <c r="T23" s="135" t="s">
        <v>280</v>
      </c>
      <c r="U23" s="286"/>
      <c r="V23" s="134" t="s">
        <v>177</v>
      </c>
      <c r="W23" s="134" t="s">
        <v>177</v>
      </c>
      <c r="X23" s="190" t="s">
        <v>71</v>
      </c>
      <c r="Z23" s="93" t="s">
        <v>177</v>
      </c>
      <c r="AA23" s="137">
        <v>20</v>
      </c>
      <c r="AB23" s="138">
        <v>70013</v>
      </c>
      <c r="AC23" s="139">
        <v>1</v>
      </c>
      <c r="AD23" s="139">
        <v>1</v>
      </c>
      <c r="AE23" s="139">
        <v>1</v>
      </c>
      <c r="AF23" s="612"/>
      <c r="AG23" s="612"/>
      <c r="AH23" s="139">
        <v>0</v>
      </c>
      <c r="AI23" s="139">
        <v>1</v>
      </c>
      <c r="AJ23" s="612"/>
      <c r="AK23" s="139">
        <v>0</v>
      </c>
      <c r="AL23" s="612"/>
      <c r="AM23" s="139">
        <v>1</v>
      </c>
      <c r="AN23" s="139">
        <v>2</v>
      </c>
      <c r="AO23" s="139">
        <v>1</v>
      </c>
      <c r="AP23" s="612"/>
      <c r="AQ23" s="139">
        <v>1</v>
      </c>
      <c r="AR23" s="708"/>
      <c r="AS23" s="700">
        <f t="shared" si="8"/>
        <v>9</v>
      </c>
      <c r="AT23" s="358">
        <v>1</v>
      </c>
      <c r="AU23" s="141">
        <v>3</v>
      </c>
      <c r="AV23" s="149">
        <v>4</v>
      </c>
      <c r="AW23" s="719" t="s">
        <v>0</v>
      </c>
      <c r="AY23" s="137">
        <v>20</v>
      </c>
      <c r="AZ23" s="245">
        <v>70009</v>
      </c>
      <c r="BA23" s="157">
        <v>1</v>
      </c>
      <c r="BB23" s="139">
        <v>2</v>
      </c>
      <c r="BC23" s="139">
        <v>1</v>
      </c>
      <c r="BD23" s="139">
        <v>0</v>
      </c>
      <c r="BE23" s="139">
        <v>0</v>
      </c>
      <c r="BF23" s="139">
        <v>0</v>
      </c>
      <c r="BG23" s="139">
        <v>2</v>
      </c>
      <c r="BH23" s="139">
        <v>0</v>
      </c>
      <c r="BI23" s="139">
        <v>1</v>
      </c>
      <c r="BJ23" s="139">
        <v>0</v>
      </c>
      <c r="BK23" s="139">
        <v>0</v>
      </c>
      <c r="BL23" s="139">
        <v>1</v>
      </c>
      <c r="BM23" s="139">
        <v>2</v>
      </c>
      <c r="BN23" s="139">
        <v>1</v>
      </c>
      <c r="BO23" s="139">
        <v>2</v>
      </c>
      <c r="BP23" s="139">
        <v>3</v>
      </c>
      <c r="BQ23" s="139">
        <v>1</v>
      </c>
      <c r="BR23" s="139">
        <v>0</v>
      </c>
      <c r="BS23" s="139">
        <v>1</v>
      </c>
      <c r="BT23" s="139">
        <v>1</v>
      </c>
      <c r="BU23" s="139">
        <v>0</v>
      </c>
      <c r="BV23" s="139">
        <v>1</v>
      </c>
      <c r="BW23" s="139">
        <v>1</v>
      </c>
      <c r="BX23" s="362">
        <v>2</v>
      </c>
      <c r="BY23" s="741">
        <f t="shared" si="1"/>
        <v>23</v>
      </c>
      <c r="BZ23" s="742">
        <v>2</v>
      </c>
      <c r="CA23" s="139">
        <v>3</v>
      </c>
      <c r="CB23" s="139" t="s">
        <v>171</v>
      </c>
      <c r="CC23" s="139" t="s">
        <v>179</v>
      </c>
      <c r="CD23" s="139">
        <v>4</v>
      </c>
      <c r="CE23" s="192" t="s">
        <v>75</v>
      </c>
      <c r="CG23" s="221">
        <v>20</v>
      </c>
      <c r="CH23" s="246">
        <v>70002</v>
      </c>
      <c r="CI23" s="158" t="s">
        <v>177</v>
      </c>
      <c r="CJ23" s="124" t="s">
        <v>177</v>
      </c>
      <c r="CK23" s="124" t="s">
        <v>177</v>
      </c>
      <c r="CL23" s="124" t="s">
        <v>177</v>
      </c>
      <c r="CM23" s="124" t="s">
        <v>177</v>
      </c>
      <c r="CN23" s="124" t="s">
        <v>177</v>
      </c>
      <c r="CO23" s="124" t="s">
        <v>177</v>
      </c>
      <c r="CP23" s="124" t="s">
        <v>177</v>
      </c>
      <c r="CQ23" s="124" t="s">
        <v>177</v>
      </c>
      <c r="CR23" s="124" t="s">
        <v>177</v>
      </c>
      <c r="CS23" s="124" t="s">
        <v>177</v>
      </c>
      <c r="CT23" s="470" t="s">
        <v>177</v>
      </c>
      <c r="CU23" s="751">
        <f t="shared" si="2"/>
        <v>0</v>
      </c>
      <c r="CV23" s="752" t="s">
        <v>280</v>
      </c>
      <c r="CW23" s="496"/>
      <c r="CX23" s="124" t="s">
        <v>177</v>
      </c>
      <c r="CY23" s="124" t="s">
        <v>177</v>
      </c>
      <c r="CZ23" s="124" t="s">
        <v>177</v>
      </c>
      <c r="DA23" s="203" t="s">
        <v>793</v>
      </c>
      <c r="DC23" s="132">
        <v>20</v>
      </c>
      <c r="DD23" s="133">
        <v>70009</v>
      </c>
      <c r="DE23" s="134">
        <v>1</v>
      </c>
      <c r="DF23" s="134">
        <v>1</v>
      </c>
      <c r="DG23" s="134">
        <v>0</v>
      </c>
      <c r="DH23" s="134">
        <v>2</v>
      </c>
      <c r="DI23" s="134">
        <v>0</v>
      </c>
      <c r="DJ23" s="134">
        <v>1</v>
      </c>
      <c r="DK23" s="134">
        <v>1</v>
      </c>
      <c r="DL23" s="134">
        <v>1</v>
      </c>
      <c r="DM23" s="134">
        <v>0</v>
      </c>
      <c r="DN23" s="134">
        <v>1</v>
      </c>
      <c r="DO23" s="134">
        <v>1</v>
      </c>
      <c r="DP23" s="134">
        <v>2</v>
      </c>
      <c r="DQ23" s="134">
        <v>0</v>
      </c>
      <c r="DR23" s="134">
        <v>1</v>
      </c>
      <c r="DS23" s="134">
        <v>1</v>
      </c>
      <c r="DT23" s="134">
        <v>2</v>
      </c>
      <c r="DU23" s="134">
        <v>1</v>
      </c>
      <c r="DV23" s="134">
        <f t="shared" si="3"/>
        <v>16</v>
      </c>
      <c r="DW23" s="135">
        <v>1</v>
      </c>
      <c r="DX23" s="177">
        <v>4</v>
      </c>
      <c r="DY23" s="134" t="s">
        <v>171</v>
      </c>
      <c r="DZ23" s="134" t="s">
        <v>179</v>
      </c>
      <c r="EA23" s="175">
        <v>4</v>
      </c>
      <c r="EB23" s="190" t="s">
        <v>75</v>
      </c>
      <c r="EE23" s="127">
        <v>20</v>
      </c>
      <c r="EF23" s="128">
        <v>70010</v>
      </c>
      <c r="EG23" s="129">
        <v>3</v>
      </c>
      <c r="EH23" s="129">
        <v>1</v>
      </c>
      <c r="EI23" s="129">
        <v>2</v>
      </c>
      <c r="EJ23" s="129">
        <v>2</v>
      </c>
      <c r="EK23" s="129">
        <v>0</v>
      </c>
      <c r="EL23" s="129">
        <v>0</v>
      </c>
      <c r="EM23" s="129">
        <v>3</v>
      </c>
      <c r="EN23" s="703"/>
      <c r="EO23" s="129">
        <v>0</v>
      </c>
      <c r="EP23" s="129">
        <v>1</v>
      </c>
      <c r="EQ23" s="129">
        <v>0</v>
      </c>
      <c r="ER23" s="129">
        <v>1</v>
      </c>
      <c r="ES23" s="129">
        <v>0</v>
      </c>
      <c r="ET23" s="129">
        <v>0</v>
      </c>
      <c r="EU23" s="129">
        <v>0</v>
      </c>
      <c r="EV23" s="129">
        <v>2</v>
      </c>
      <c r="EW23" s="129">
        <v>0</v>
      </c>
      <c r="EX23" s="129">
        <v>2</v>
      </c>
      <c r="EY23" s="129">
        <v>0</v>
      </c>
      <c r="EZ23" s="129">
        <v>2</v>
      </c>
      <c r="FA23" s="129">
        <v>2</v>
      </c>
      <c r="FB23" s="129">
        <v>1</v>
      </c>
      <c r="FC23" s="129">
        <v>1</v>
      </c>
      <c r="FD23" s="129">
        <v>1</v>
      </c>
      <c r="FE23" s="694">
        <v>0</v>
      </c>
      <c r="FF23" s="701">
        <f t="shared" si="4"/>
        <v>24</v>
      </c>
      <c r="FG23" s="695">
        <v>1</v>
      </c>
      <c r="FH23" s="131">
        <v>3</v>
      </c>
      <c r="FI23" s="129" t="s">
        <v>171</v>
      </c>
      <c r="FJ23" s="129" t="s">
        <v>178</v>
      </c>
      <c r="FK23" s="129">
        <v>4</v>
      </c>
      <c r="FL23" s="204" t="s">
        <v>76</v>
      </c>
      <c r="FN23" s="132">
        <v>20</v>
      </c>
      <c r="FO23" s="133">
        <v>70010</v>
      </c>
      <c r="FP23" s="134">
        <v>3</v>
      </c>
      <c r="FQ23" s="134">
        <v>2</v>
      </c>
      <c r="FR23" s="134">
        <v>1</v>
      </c>
      <c r="FS23" s="134">
        <v>0</v>
      </c>
      <c r="FT23" s="134">
        <v>0</v>
      </c>
      <c r="FU23" s="134">
        <v>0</v>
      </c>
      <c r="FV23" s="134">
        <v>4</v>
      </c>
      <c r="FW23" s="134">
        <v>2</v>
      </c>
      <c r="FX23" s="134">
        <v>1</v>
      </c>
      <c r="FY23" s="134">
        <f t="shared" si="5"/>
        <v>13</v>
      </c>
      <c r="FZ23" s="135">
        <v>2</v>
      </c>
      <c r="GA23" s="286">
        <v>3</v>
      </c>
      <c r="GB23" s="134" t="s">
        <v>171</v>
      </c>
      <c r="GC23" s="134" t="s">
        <v>178</v>
      </c>
      <c r="GD23" s="134">
        <v>4</v>
      </c>
      <c r="GE23" s="190" t="s">
        <v>76</v>
      </c>
      <c r="GG23" s="137">
        <v>20</v>
      </c>
      <c r="GH23" s="138">
        <v>70018</v>
      </c>
      <c r="GI23" s="139">
        <v>1</v>
      </c>
      <c r="GJ23" s="139">
        <v>0</v>
      </c>
      <c r="GK23" s="139">
        <v>0</v>
      </c>
      <c r="GL23" s="139">
        <v>1</v>
      </c>
      <c r="GM23" s="139">
        <v>0</v>
      </c>
      <c r="GN23" s="139">
        <v>0</v>
      </c>
      <c r="GO23" s="139">
        <v>0</v>
      </c>
      <c r="GP23" s="139">
        <v>0</v>
      </c>
      <c r="GQ23" s="612"/>
      <c r="GR23" s="139">
        <v>2</v>
      </c>
      <c r="GS23" s="612"/>
      <c r="GT23" s="139">
        <f t="shared" si="6"/>
        <v>4</v>
      </c>
      <c r="GU23" s="141">
        <v>2</v>
      </c>
      <c r="GV23" s="287">
        <v>2</v>
      </c>
      <c r="GW23" s="139" t="s">
        <v>171</v>
      </c>
      <c r="GX23" s="139" t="s">
        <v>178</v>
      </c>
      <c r="GY23" s="139">
        <v>4</v>
      </c>
      <c r="GZ23" s="192" t="s">
        <v>83</v>
      </c>
      <c r="HB23" s="136">
        <v>20</v>
      </c>
      <c r="HC23" s="96">
        <v>70020</v>
      </c>
      <c r="HD23" s="97" t="s">
        <v>177</v>
      </c>
      <c r="HE23" s="97" t="s">
        <v>177</v>
      </c>
      <c r="HF23" s="97" t="s">
        <v>177</v>
      </c>
      <c r="HG23" s="97" t="s">
        <v>177</v>
      </c>
      <c r="HH23" s="97" t="s">
        <v>177</v>
      </c>
      <c r="HI23" s="97" t="s">
        <v>177</v>
      </c>
      <c r="HJ23" s="97" t="s">
        <v>177</v>
      </c>
      <c r="HK23" s="97" t="s">
        <v>177</v>
      </c>
      <c r="HL23" s="148" t="s">
        <v>177</v>
      </c>
      <c r="HM23" s="156">
        <f t="shared" si="7"/>
        <v>0</v>
      </c>
      <c r="HN23" s="99" t="s">
        <v>280</v>
      </c>
      <c r="HO23" s="103"/>
      <c r="HP23" s="97" t="s">
        <v>177</v>
      </c>
      <c r="HQ23" s="97" t="s">
        <v>177</v>
      </c>
      <c r="HR23" s="174" t="s">
        <v>177</v>
      </c>
      <c r="HS23" s="690" t="s">
        <v>86</v>
      </c>
    </row>
    <row r="24" spans="1:227" ht="15.75" thickBot="1" x14ac:dyDescent="0.3">
      <c r="A24" s="136">
        <v>21</v>
      </c>
      <c r="B24" s="96">
        <v>70008</v>
      </c>
      <c r="C24" s="97" t="s">
        <v>177</v>
      </c>
      <c r="D24" s="97" t="s">
        <v>177</v>
      </c>
      <c r="E24" s="97" t="s">
        <v>177</v>
      </c>
      <c r="F24" s="97" t="s">
        <v>177</v>
      </c>
      <c r="G24" s="97" t="s">
        <v>177</v>
      </c>
      <c r="H24" s="97" t="s">
        <v>177</v>
      </c>
      <c r="I24" s="97" t="s">
        <v>177</v>
      </c>
      <c r="J24" s="97" t="s">
        <v>177</v>
      </c>
      <c r="K24" s="97" t="s">
        <v>177</v>
      </c>
      <c r="L24" s="97" t="s">
        <v>177</v>
      </c>
      <c r="M24" s="97" t="s">
        <v>177</v>
      </c>
      <c r="N24" s="97" t="s">
        <v>177</v>
      </c>
      <c r="O24" s="97" t="s">
        <v>177</v>
      </c>
      <c r="P24" s="97" t="s">
        <v>177</v>
      </c>
      <c r="Q24" s="97" t="s">
        <v>177</v>
      </c>
      <c r="R24" s="97" t="s">
        <v>177</v>
      </c>
      <c r="S24" s="97">
        <f t="shared" si="0"/>
        <v>0</v>
      </c>
      <c r="T24" s="99" t="s">
        <v>280</v>
      </c>
      <c r="U24" s="283"/>
      <c r="V24" s="97" t="s">
        <v>177</v>
      </c>
      <c r="W24" s="97" t="s">
        <v>177</v>
      </c>
      <c r="X24" s="191" t="s">
        <v>74</v>
      </c>
      <c r="Z24" s="93" t="s">
        <v>177</v>
      </c>
      <c r="AA24" s="127">
        <v>21</v>
      </c>
      <c r="AB24" s="128">
        <v>70018</v>
      </c>
      <c r="AC24" s="129">
        <v>1</v>
      </c>
      <c r="AD24" s="129">
        <v>1</v>
      </c>
      <c r="AE24" s="129">
        <v>1</v>
      </c>
      <c r="AF24" s="129">
        <v>1</v>
      </c>
      <c r="AG24" s="129">
        <v>1</v>
      </c>
      <c r="AH24" s="129">
        <v>1</v>
      </c>
      <c r="AI24" s="129">
        <v>0</v>
      </c>
      <c r="AJ24" s="129">
        <v>0</v>
      </c>
      <c r="AK24" s="129">
        <v>1</v>
      </c>
      <c r="AL24" s="129">
        <v>0</v>
      </c>
      <c r="AM24" s="129">
        <v>0</v>
      </c>
      <c r="AN24" s="129">
        <v>2</v>
      </c>
      <c r="AO24" s="129">
        <v>1</v>
      </c>
      <c r="AP24" s="129">
        <v>1</v>
      </c>
      <c r="AQ24" s="129">
        <v>1</v>
      </c>
      <c r="AR24" s="694">
        <v>0</v>
      </c>
      <c r="AS24" s="701">
        <f t="shared" si="8"/>
        <v>12</v>
      </c>
      <c r="AT24" s="695">
        <v>2</v>
      </c>
      <c r="AU24" s="131">
        <v>4</v>
      </c>
      <c r="AV24" s="694">
        <v>4</v>
      </c>
      <c r="AW24" s="720" t="s">
        <v>83</v>
      </c>
      <c r="AY24" s="221">
        <v>21</v>
      </c>
      <c r="AZ24" s="246">
        <v>70005</v>
      </c>
      <c r="BA24" s="158" t="s">
        <v>177</v>
      </c>
      <c r="BB24" s="124" t="s">
        <v>177</v>
      </c>
      <c r="BC24" s="124" t="s">
        <v>177</v>
      </c>
      <c r="BD24" s="124" t="s">
        <v>177</v>
      </c>
      <c r="BE24" s="124" t="s">
        <v>177</v>
      </c>
      <c r="BF24" s="124" t="s">
        <v>177</v>
      </c>
      <c r="BG24" s="124" t="s">
        <v>177</v>
      </c>
      <c r="BH24" s="124" t="s">
        <v>177</v>
      </c>
      <c r="BI24" s="124" t="s">
        <v>177</v>
      </c>
      <c r="BJ24" s="124" t="s">
        <v>177</v>
      </c>
      <c r="BK24" s="124" t="s">
        <v>177</v>
      </c>
      <c r="BL24" s="124" t="s">
        <v>177</v>
      </c>
      <c r="BM24" s="124" t="s">
        <v>177</v>
      </c>
      <c r="BN24" s="124" t="s">
        <v>177</v>
      </c>
      <c r="BO24" s="124" t="s">
        <v>177</v>
      </c>
      <c r="BP24" s="124" t="s">
        <v>177</v>
      </c>
      <c r="BQ24" s="124" t="s">
        <v>177</v>
      </c>
      <c r="BR24" s="124" t="s">
        <v>177</v>
      </c>
      <c r="BS24" s="124" t="s">
        <v>177</v>
      </c>
      <c r="BT24" s="124" t="s">
        <v>177</v>
      </c>
      <c r="BU24" s="124" t="s">
        <v>177</v>
      </c>
      <c r="BV24" s="124" t="s">
        <v>177</v>
      </c>
      <c r="BW24" s="124" t="s">
        <v>177</v>
      </c>
      <c r="BX24" s="470" t="s">
        <v>177</v>
      </c>
      <c r="BY24" s="751">
        <f t="shared" si="1"/>
        <v>0</v>
      </c>
      <c r="BZ24" s="752" t="s">
        <v>280</v>
      </c>
      <c r="CA24" s="126"/>
      <c r="CB24" s="124" t="s">
        <v>177</v>
      </c>
      <c r="CC24" s="124" t="s">
        <v>177</v>
      </c>
      <c r="CD24" s="124" t="s">
        <v>177</v>
      </c>
      <c r="CE24" s="203" t="s">
        <v>71</v>
      </c>
      <c r="CG24" s="136">
        <v>21</v>
      </c>
      <c r="CH24" s="244">
        <v>70008</v>
      </c>
      <c r="CI24" s="156" t="s">
        <v>177</v>
      </c>
      <c r="CJ24" s="97" t="s">
        <v>177</v>
      </c>
      <c r="CK24" s="97" t="s">
        <v>177</v>
      </c>
      <c r="CL24" s="97" t="s">
        <v>177</v>
      </c>
      <c r="CM24" s="97" t="s">
        <v>177</v>
      </c>
      <c r="CN24" s="97" t="s">
        <v>177</v>
      </c>
      <c r="CO24" s="97" t="s">
        <v>177</v>
      </c>
      <c r="CP24" s="97" t="s">
        <v>177</v>
      </c>
      <c r="CQ24" s="97" t="s">
        <v>177</v>
      </c>
      <c r="CR24" s="97" t="s">
        <v>177</v>
      </c>
      <c r="CS24" s="97" t="s">
        <v>177</v>
      </c>
      <c r="CT24" s="174" t="s">
        <v>177</v>
      </c>
      <c r="CU24" s="740">
        <f t="shared" si="2"/>
        <v>0</v>
      </c>
      <c r="CV24" s="165" t="s">
        <v>280</v>
      </c>
      <c r="CW24" s="283"/>
      <c r="CX24" s="97" t="s">
        <v>177</v>
      </c>
      <c r="CY24" s="97" t="s">
        <v>177</v>
      </c>
      <c r="CZ24" s="97" t="s">
        <v>177</v>
      </c>
      <c r="DA24" s="191" t="s">
        <v>74</v>
      </c>
      <c r="DC24" s="137">
        <v>21</v>
      </c>
      <c r="DD24" s="138">
        <v>70014</v>
      </c>
      <c r="DE24" s="139">
        <v>1</v>
      </c>
      <c r="DF24" s="139">
        <v>1</v>
      </c>
      <c r="DG24" s="139">
        <v>1</v>
      </c>
      <c r="DH24" s="139">
        <v>2</v>
      </c>
      <c r="DI24" s="139">
        <v>1</v>
      </c>
      <c r="DJ24" s="139">
        <v>1</v>
      </c>
      <c r="DK24" s="139">
        <v>1</v>
      </c>
      <c r="DL24" s="139">
        <v>1</v>
      </c>
      <c r="DM24" s="139">
        <v>1</v>
      </c>
      <c r="DN24" s="139">
        <v>1</v>
      </c>
      <c r="DO24" s="139">
        <v>1</v>
      </c>
      <c r="DP24" s="139">
        <v>1</v>
      </c>
      <c r="DQ24" s="139">
        <v>1</v>
      </c>
      <c r="DR24" s="139">
        <v>0</v>
      </c>
      <c r="DS24" s="139">
        <v>1</v>
      </c>
      <c r="DT24" s="139">
        <v>1</v>
      </c>
      <c r="DU24" s="139">
        <v>1</v>
      </c>
      <c r="DV24" s="139">
        <f t="shared" si="3"/>
        <v>17</v>
      </c>
      <c r="DW24" s="141">
        <v>2</v>
      </c>
      <c r="DX24" s="178">
        <v>4</v>
      </c>
      <c r="DY24" s="139" t="s">
        <v>171</v>
      </c>
      <c r="DZ24" s="139" t="s">
        <v>179</v>
      </c>
      <c r="EA24" s="176">
        <v>4</v>
      </c>
      <c r="EB24" s="192" t="s">
        <v>79</v>
      </c>
      <c r="EE24" s="221">
        <v>21</v>
      </c>
      <c r="EF24" s="102">
        <v>70020</v>
      </c>
      <c r="EG24" s="124" t="s">
        <v>177</v>
      </c>
      <c r="EH24" s="124" t="s">
        <v>177</v>
      </c>
      <c r="EI24" s="124" t="s">
        <v>177</v>
      </c>
      <c r="EJ24" s="124" t="s">
        <v>177</v>
      </c>
      <c r="EK24" s="124" t="s">
        <v>177</v>
      </c>
      <c r="EL24" s="124" t="s">
        <v>177</v>
      </c>
      <c r="EM24" s="124" t="s">
        <v>177</v>
      </c>
      <c r="EN24" s="124" t="s">
        <v>177</v>
      </c>
      <c r="EO24" s="124" t="s">
        <v>177</v>
      </c>
      <c r="EP24" s="124" t="s">
        <v>177</v>
      </c>
      <c r="EQ24" s="124" t="s">
        <v>177</v>
      </c>
      <c r="ER24" s="124" t="s">
        <v>177</v>
      </c>
      <c r="ES24" s="124" t="s">
        <v>177</v>
      </c>
      <c r="ET24" s="124" t="s">
        <v>177</v>
      </c>
      <c r="EU24" s="124" t="s">
        <v>177</v>
      </c>
      <c r="EV24" s="124" t="s">
        <v>177</v>
      </c>
      <c r="EW24" s="124" t="s">
        <v>177</v>
      </c>
      <c r="EX24" s="124" t="s">
        <v>177</v>
      </c>
      <c r="EY24" s="124" t="s">
        <v>177</v>
      </c>
      <c r="EZ24" s="124" t="s">
        <v>177</v>
      </c>
      <c r="FA24" s="124" t="s">
        <v>177</v>
      </c>
      <c r="FB24" s="124" t="s">
        <v>177</v>
      </c>
      <c r="FC24" s="124" t="s">
        <v>177</v>
      </c>
      <c r="FD24" s="124" t="s">
        <v>177</v>
      </c>
      <c r="FE24" s="151" t="s">
        <v>177</v>
      </c>
      <c r="FF24" s="702">
        <f t="shared" si="4"/>
        <v>0</v>
      </c>
      <c r="FG24" s="696" t="s">
        <v>280</v>
      </c>
      <c r="FH24" s="126"/>
      <c r="FI24" s="124" t="s">
        <v>177</v>
      </c>
      <c r="FJ24" s="124" t="s">
        <v>177</v>
      </c>
      <c r="FK24" s="124" t="s">
        <v>177</v>
      </c>
      <c r="FL24" s="203" t="s">
        <v>86</v>
      </c>
      <c r="FN24" s="136">
        <v>21</v>
      </c>
      <c r="FO24" s="96">
        <v>70015</v>
      </c>
      <c r="FP24" s="97">
        <v>3</v>
      </c>
      <c r="FQ24" s="97">
        <v>0</v>
      </c>
      <c r="FR24" s="97">
        <v>2</v>
      </c>
      <c r="FS24" s="97">
        <v>1</v>
      </c>
      <c r="FT24" s="97">
        <v>1</v>
      </c>
      <c r="FU24" s="97">
        <v>1</v>
      </c>
      <c r="FV24" s="97">
        <v>3</v>
      </c>
      <c r="FW24" s="97">
        <v>0</v>
      </c>
      <c r="FX24" s="97">
        <v>2</v>
      </c>
      <c r="FY24" s="97">
        <f t="shared" si="5"/>
        <v>13</v>
      </c>
      <c r="FZ24" s="99">
        <v>3</v>
      </c>
      <c r="GA24" s="283">
        <v>3</v>
      </c>
      <c r="GB24" s="97" t="s">
        <v>171</v>
      </c>
      <c r="GC24" s="97" t="s">
        <v>179</v>
      </c>
      <c r="GD24" s="97">
        <v>4</v>
      </c>
      <c r="GE24" s="191" t="s">
        <v>80</v>
      </c>
      <c r="GG24" s="127">
        <v>21</v>
      </c>
      <c r="GH24" s="128">
        <v>70009</v>
      </c>
      <c r="GI24" s="129">
        <v>1</v>
      </c>
      <c r="GJ24" s="129">
        <v>1</v>
      </c>
      <c r="GK24" s="129">
        <v>0</v>
      </c>
      <c r="GL24" s="129">
        <v>1</v>
      </c>
      <c r="GM24" s="129">
        <v>0</v>
      </c>
      <c r="GN24" s="129">
        <v>0</v>
      </c>
      <c r="GO24" s="129">
        <v>1</v>
      </c>
      <c r="GP24" s="778"/>
      <c r="GQ24" s="129">
        <v>0</v>
      </c>
      <c r="GR24" s="129">
        <v>2</v>
      </c>
      <c r="GS24" s="129">
        <v>0</v>
      </c>
      <c r="GT24" s="129">
        <f t="shared" si="6"/>
        <v>6</v>
      </c>
      <c r="GU24" s="131">
        <v>2</v>
      </c>
      <c r="GV24" s="583">
        <v>3</v>
      </c>
      <c r="GW24" s="129" t="s">
        <v>171</v>
      </c>
      <c r="GX24" s="129" t="s">
        <v>179</v>
      </c>
      <c r="GY24" s="129">
        <v>4</v>
      </c>
      <c r="GZ24" s="204" t="s">
        <v>75</v>
      </c>
      <c r="HB24" s="136">
        <v>21</v>
      </c>
      <c r="HC24" s="96">
        <v>70021</v>
      </c>
      <c r="HD24" s="97">
        <v>1</v>
      </c>
      <c r="HE24" s="97">
        <v>0</v>
      </c>
      <c r="HF24" s="97">
        <v>0</v>
      </c>
      <c r="HG24" s="97">
        <v>0</v>
      </c>
      <c r="HH24" s="97">
        <v>0</v>
      </c>
      <c r="HI24" s="97">
        <v>0</v>
      </c>
      <c r="HJ24" s="97">
        <v>1</v>
      </c>
      <c r="HK24" s="97">
        <v>1</v>
      </c>
      <c r="HL24" s="148">
        <v>0</v>
      </c>
      <c r="HM24" s="156">
        <f t="shared" si="7"/>
        <v>3</v>
      </c>
      <c r="HN24" s="99">
        <v>1</v>
      </c>
      <c r="HO24" s="103">
        <v>2</v>
      </c>
      <c r="HP24" s="97" t="s">
        <v>171</v>
      </c>
      <c r="HQ24" s="97" t="s">
        <v>178</v>
      </c>
      <c r="HR24" s="174">
        <v>3</v>
      </c>
      <c r="HS24" s="690" t="s">
        <v>87</v>
      </c>
    </row>
    <row r="25" spans="1:227" ht="15.75" thickBot="1" x14ac:dyDescent="0.3">
      <c r="A25" s="137">
        <v>22</v>
      </c>
      <c r="B25" s="138">
        <v>70015</v>
      </c>
      <c r="C25" s="139" t="s">
        <v>177</v>
      </c>
      <c r="D25" s="139" t="s">
        <v>177</v>
      </c>
      <c r="E25" s="139" t="s">
        <v>177</v>
      </c>
      <c r="F25" s="139" t="s">
        <v>177</v>
      </c>
      <c r="G25" s="139" t="s">
        <v>177</v>
      </c>
      <c r="H25" s="139" t="s">
        <v>177</v>
      </c>
      <c r="I25" s="139" t="s">
        <v>177</v>
      </c>
      <c r="J25" s="139" t="s">
        <v>177</v>
      </c>
      <c r="K25" s="139" t="s">
        <v>177</v>
      </c>
      <c r="L25" s="139" t="s">
        <v>177</v>
      </c>
      <c r="M25" s="139" t="s">
        <v>177</v>
      </c>
      <c r="N25" s="139" t="s">
        <v>177</v>
      </c>
      <c r="O25" s="139" t="s">
        <v>177</v>
      </c>
      <c r="P25" s="139" t="s">
        <v>177</v>
      </c>
      <c r="Q25" s="139" t="s">
        <v>177</v>
      </c>
      <c r="R25" s="139" t="s">
        <v>177</v>
      </c>
      <c r="S25" s="139">
        <f t="shared" si="0"/>
        <v>0</v>
      </c>
      <c r="T25" s="141" t="s">
        <v>280</v>
      </c>
      <c r="U25" s="287"/>
      <c r="V25" s="139" t="s">
        <v>177</v>
      </c>
      <c r="W25" s="139" t="s">
        <v>177</v>
      </c>
      <c r="X25" s="192" t="s">
        <v>80</v>
      </c>
      <c r="Z25" s="93" t="s">
        <v>177</v>
      </c>
      <c r="AA25" s="222">
        <v>22</v>
      </c>
      <c r="AB25" s="223">
        <v>70016</v>
      </c>
      <c r="AC25" s="224" t="s">
        <v>177</v>
      </c>
      <c r="AD25" s="224" t="s">
        <v>177</v>
      </c>
      <c r="AE25" s="224" t="s">
        <v>177</v>
      </c>
      <c r="AF25" s="224" t="s">
        <v>177</v>
      </c>
      <c r="AG25" s="224" t="s">
        <v>177</v>
      </c>
      <c r="AH25" s="224" t="s">
        <v>177</v>
      </c>
      <c r="AI25" s="224" t="s">
        <v>177</v>
      </c>
      <c r="AJ25" s="224" t="s">
        <v>177</v>
      </c>
      <c r="AK25" s="224" t="s">
        <v>177</v>
      </c>
      <c r="AL25" s="224" t="s">
        <v>177</v>
      </c>
      <c r="AM25" s="224" t="s">
        <v>177</v>
      </c>
      <c r="AN25" s="224" t="s">
        <v>177</v>
      </c>
      <c r="AO25" s="224" t="s">
        <v>177</v>
      </c>
      <c r="AP25" s="224" t="s">
        <v>177</v>
      </c>
      <c r="AQ25" s="224" t="s">
        <v>177</v>
      </c>
      <c r="AR25" s="709" t="s">
        <v>177</v>
      </c>
      <c r="AS25" s="715">
        <f>SUM(AC25:AR25)</f>
        <v>0</v>
      </c>
      <c r="AT25" s="712" t="s">
        <v>280</v>
      </c>
      <c r="AU25" s="225"/>
      <c r="AV25" s="709" t="s">
        <v>177</v>
      </c>
      <c r="AW25" s="721" t="s">
        <v>81</v>
      </c>
      <c r="AY25" s="137">
        <v>22</v>
      </c>
      <c r="AZ25" s="245">
        <v>70016</v>
      </c>
      <c r="BA25" s="157" t="s">
        <v>177</v>
      </c>
      <c r="BB25" s="139" t="s">
        <v>177</v>
      </c>
      <c r="BC25" s="139" t="s">
        <v>177</v>
      </c>
      <c r="BD25" s="139" t="s">
        <v>177</v>
      </c>
      <c r="BE25" s="139" t="s">
        <v>177</v>
      </c>
      <c r="BF25" s="139" t="s">
        <v>177</v>
      </c>
      <c r="BG25" s="139" t="s">
        <v>177</v>
      </c>
      <c r="BH25" s="139" t="s">
        <v>177</v>
      </c>
      <c r="BI25" s="139" t="s">
        <v>177</v>
      </c>
      <c r="BJ25" s="139" t="s">
        <v>177</v>
      </c>
      <c r="BK25" s="139" t="s">
        <v>177</v>
      </c>
      <c r="BL25" s="139" t="s">
        <v>177</v>
      </c>
      <c r="BM25" s="139" t="s">
        <v>177</v>
      </c>
      <c r="BN25" s="139" t="s">
        <v>177</v>
      </c>
      <c r="BO25" s="139" t="s">
        <v>177</v>
      </c>
      <c r="BP25" s="139" t="s">
        <v>177</v>
      </c>
      <c r="BQ25" s="139" t="s">
        <v>177</v>
      </c>
      <c r="BR25" s="139" t="s">
        <v>177</v>
      </c>
      <c r="BS25" s="139" t="s">
        <v>177</v>
      </c>
      <c r="BT25" s="139" t="s">
        <v>177</v>
      </c>
      <c r="BU25" s="139" t="s">
        <v>177</v>
      </c>
      <c r="BV25" s="139" t="s">
        <v>177</v>
      </c>
      <c r="BW25" s="139" t="s">
        <v>177</v>
      </c>
      <c r="BX25" s="362" t="s">
        <v>177</v>
      </c>
      <c r="BY25" s="741">
        <f t="shared" si="1"/>
        <v>0</v>
      </c>
      <c r="BZ25" s="742" t="s">
        <v>280</v>
      </c>
      <c r="CA25" s="141"/>
      <c r="CB25" s="139" t="s">
        <v>177</v>
      </c>
      <c r="CC25" s="139" t="s">
        <v>177</v>
      </c>
      <c r="CD25" s="139" t="s">
        <v>177</v>
      </c>
      <c r="CE25" s="192" t="s">
        <v>81</v>
      </c>
      <c r="CG25" s="137">
        <v>22</v>
      </c>
      <c r="CH25" s="245">
        <v>70015</v>
      </c>
      <c r="CI25" s="157" t="s">
        <v>177</v>
      </c>
      <c r="CJ25" s="139" t="s">
        <v>177</v>
      </c>
      <c r="CK25" s="139" t="s">
        <v>177</v>
      </c>
      <c r="CL25" s="139" t="s">
        <v>177</v>
      </c>
      <c r="CM25" s="139" t="s">
        <v>177</v>
      </c>
      <c r="CN25" s="139" t="s">
        <v>177</v>
      </c>
      <c r="CO25" s="139" t="s">
        <v>177</v>
      </c>
      <c r="CP25" s="139" t="s">
        <v>177</v>
      </c>
      <c r="CQ25" s="139" t="s">
        <v>177</v>
      </c>
      <c r="CR25" s="139" t="s">
        <v>177</v>
      </c>
      <c r="CS25" s="139" t="s">
        <v>177</v>
      </c>
      <c r="CT25" s="362" t="s">
        <v>177</v>
      </c>
      <c r="CU25" s="741">
        <f t="shared" si="2"/>
        <v>0</v>
      </c>
      <c r="CV25" s="742" t="s">
        <v>280</v>
      </c>
      <c r="CW25" s="287"/>
      <c r="CX25" s="139" t="s">
        <v>177</v>
      </c>
      <c r="CY25" s="139" t="s">
        <v>177</v>
      </c>
      <c r="CZ25" s="139" t="s">
        <v>177</v>
      </c>
      <c r="DA25" s="192" t="s">
        <v>80</v>
      </c>
      <c r="DC25" s="127">
        <v>22</v>
      </c>
      <c r="DD25" s="128">
        <v>70010</v>
      </c>
      <c r="DE25" s="129" t="s">
        <v>177</v>
      </c>
      <c r="DF25" s="129" t="s">
        <v>177</v>
      </c>
      <c r="DG25" s="129" t="s">
        <v>177</v>
      </c>
      <c r="DH25" s="129" t="s">
        <v>177</v>
      </c>
      <c r="DI25" s="129" t="s">
        <v>177</v>
      </c>
      <c r="DJ25" s="129" t="s">
        <v>177</v>
      </c>
      <c r="DK25" s="129" t="s">
        <v>177</v>
      </c>
      <c r="DL25" s="129" t="s">
        <v>177</v>
      </c>
      <c r="DM25" s="129" t="s">
        <v>177</v>
      </c>
      <c r="DN25" s="129" t="s">
        <v>177</v>
      </c>
      <c r="DO25" s="129" t="s">
        <v>177</v>
      </c>
      <c r="DP25" s="129" t="s">
        <v>177</v>
      </c>
      <c r="DQ25" s="129" t="s">
        <v>177</v>
      </c>
      <c r="DR25" s="129" t="s">
        <v>177</v>
      </c>
      <c r="DS25" s="129" t="s">
        <v>177</v>
      </c>
      <c r="DT25" s="129" t="s">
        <v>177</v>
      </c>
      <c r="DU25" s="129" t="s">
        <v>177</v>
      </c>
      <c r="DV25" s="129">
        <f t="shared" si="3"/>
        <v>0</v>
      </c>
      <c r="DW25" s="131" t="s">
        <v>280</v>
      </c>
      <c r="DX25" s="131" t="s">
        <v>177</v>
      </c>
      <c r="DY25" s="129" t="s">
        <v>171</v>
      </c>
      <c r="DZ25" s="129" t="s">
        <v>177</v>
      </c>
      <c r="EA25" s="129" t="s">
        <v>177</v>
      </c>
      <c r="EB25" s="204" t="s">
        <v>76</v>
      </c>
      <c r="EE25" s="137">
        <v>22</v>
      </c>
      <c r="EF25" s="138">
        <v>70022</v>
      </c>
      <c r="EG25" s="139" t="s">
        <v>177</v>
      </c>
      <c r="EH25" s="139" t="s">
        <v>177</v>
      </c>
      <c r="EI25" s="139" t="s">
        <v>177</v>
      </c>
      <c r="EJ25" s="139" t="s">
        <v>177</v>
      </c>
      <c r="EK25" s="139" t="s">
        <v>177</v>
      </c>
      <c r="EL25" s="139" t="s">
        <v>177</v>
      </c>
      <c r="EM25" s="139" t="s">
        <v>177</v>
      </c>
      <c r="EN25" s="139" t="s">
        <v>177</v>
      </c>
      <c r="EO25" s="139" t="s">
        <v>177</v>
      </c>
      <c r="EP25" s="139" t="s">
        <v>177</v>
      </c>
      <c r="EQ25" s="139" t="s">
        <v>177</v>
      </c>
      <c r="ER25" s="139" t="s">
        <v>177</v>
      </c>
      <c r="ES25" s="139" t="s">
        <v>177</v>
      </c>
      <c r="ET25" s="139" t="s">
        <v>177</v>
      </c>
      <c r="EU25" s="139" t="s">
        <v>177</v>
      </c>
      <c r="EV25" s="139" t="s">
        <v>177</v>
      </c>
      <c r="EW25" s="139" t="s">
        <v>177</v>
      </c>
      <c r="EX25" s="139" t="s">
        <v>177</v>
      </c>
      <c r="EY25" s="139" t="s">
        <v>177</v>
      </c>
      <c r="EZ25" s="139" t="s">
        <v>177</v>
      </c>
      <c r="FA25" s="139" t="s">
        <v>177</v>
      </c>
      <c r="FB25" s="139" t="s">
        <v>177</v>
      </c>
      <c r="FC25" s="139" t="s">
        <v>177</v>
      </c>
      <c r="FD25" s="139" t="s">
        <v>177</v>
      </c>
      <c r="FE25" s="149" t="s">
        <v>177</v>
      </c>
      <c r="FF25" s="700">
        <f t="shared" si="4"/>
        <v>0</v>
      </c>
      <c r="FG25" s="358" t="s">
        <v>280</v>
      </c>
      <c r="FH25" s="141" t="s">
        <v>177</v>
      </c>
      <c r="FI25" s="139" t="s">
        <v>177</v>
      </c>
      <c r="FJ25" s="139" t="s">
        <v>177</v>
      </c>
      <c r="FK25" s="139" t="s">
        <v>177</v>
      </c>
      <c r="FL25" s="192" t="s">
        <v>88</v>
      </c>
      <c r="FN25" s="137">
        <v>22</v>
      </c>
      <c r="FO25" s="138">
        <v>70003</v>
      </c>
      <c r="FP25" s="139">
        <v>3</v>
      </c>
      <c r="FQ25" s="139">
        <v>2</v>
      </c>
      <c r="FR25" s="139">
        <v>2</v>
      </c>
      <c r="FS25" s="139">
        <v>1</v>
      </c>
      <c r="FT25" s="139">
        <v>1</v>
      </c>
      <c r="FU25" s="139">
        <v>1</v>
      </c>
      <c r="FV25" s="139">
        <v>5</v>
      </c>
      <c r="FW25" s="139">
        <v>0</v>
      </c>
      <c r="FX25" s="139">
        <v>2</v>
      </c>
      <c r="FY25" s="139">
        <f t="shared" si="5"/>
        <v>17</v>
      </c>
      <c r="FZ25" s="141">
        <v>3</v>
      </c>
      <c r="GA25" s="287">
        <v>3</v>
      </c>
      <c r="GB25" s="139" t="s">
        <v>171</v>
      </c>
      <c r="GC25" s="139" t="s">
        <v>179</v>
      </c>
      <c r="GD25" s="139">
        <v>4</v>
      </c>
      <c r="GE25" s="192" t="s">
        <v>69</v>
      </c>
      <c r="GG25" s="127">
        <v>22</v>
      </c>
      <c r="GH25" s="128">
        <v>70015</v>
      </c>
      <c r="GI25" s="129">
        <v>0</v>
      </c>
      <c r="GJ25" s="129">
        <v>0</v>
      </c>
      <c r="GK25" s="129">
        <v>1</v>
      </c>
      <c r="GL25" s="129">
        <v>1</v>
      </c>
      <c r="GM25" s="129">
        <v>1</v>
      </c>
      <c r="GN25" s="129">
        <v>1</v>
      </c>
      <c r="GO25" s="129">
        <v>2</v>
      </c>
      <c r="GP25" s="129">
        <v>0</v>
      </c>
      <c r="GQ25" s="129">
        <v>1</v>
      </c>
      <c r="GR25" s="129">
        <v>1</v>
      </c>
      <c r="GS25" s="778"/>
      <c r="GT25" s="129">
        <f t="shared" si="6"/>
        <v>8</v>
      </c>
      <c r="GU25" s="131">
        <v>1</v>
      </c>
      <c r="GV25" s="583">
        <v>4</v>
      </c>
      <c r="GW25" s="129" t="s">
        <v>171</v>
      </c>
      <c r="GX25" s="129" t="s">
        <v>179</v>
      </c>
      <c r="GY25" s="129">
        <v>4</v>
      </c>
      <c r="GZ25" s="204" t="s">
        <v>80</v>
      </c>
      <c r="HB25" s="137">
        <v>22</v>
      </c>
      <c r="HC25" s="138">
        <v>70022</v>
      </c>
      <c r="HD25" s="139" t="s">
        <v>177</v>
      </c>
      <c r="HE25" s="139" t="s">
        <v>177</v>
      </c>
      <c r="HF25" s="139" t="s">
        <v>177</v>
      </c>
      <c r="HG25" s="139" t="s">
        <v>177</v>
      </c>
      <c r="HH25" s="139" t="s">
        <v>177</v>
      </c>
      <c r="HI25" s="139" t="s">
        <v>177</v>
      </c>
      <c r="HJ25" s="139" t="s">
        <v>177</v>
      </c>
      <c r="HK25" s="139" t="s">
        <v>177</v>
      </c>
      <c r="HL25" s="149" t="s">
        <v>177</v>
      </c>
      <c r="HM25" s="157">
        <f t="shared" si="7"/>
        <v>0</v>
      </c>
      <c r="HN25" s="141" t="s">
        <v>280</v>
      </c>
      <c r="HO25" s="281"/>
      <c r="HP25" s="139" t="s">
        <v>177</v>
      </c>
      <c r="HQ25" s="139" t="s">
        <v>177</v>
      </c>
      <c r="HR25" s="362" t="s">
        <v>177</v>
      </c>
      <c r="HS25" s="691" t="s">
        <v>88</v>
      </c>
    </row>
    <row r="26" spans="1:227" x14ac:dyDescent="0.25">
      <c r="A26" s="102">
        <v>23</v>
      </c>
      <c r="B26" s="92" t="s">
        <v>177</v>
      </c>
      <c r="C26" s="93" t="s">
        <v>177</v>
      </c>
      <c r="D26" s="93" t="s">
        <v>177</v>
      </c>
      <c r="E26" s="93" t="s">
        <v>177</v>
      </c>
      <c r="F26" s="93" t="s">
        <v>177</v>
      </c>
      <c r="G26" s="93" t="s">
        <v>177</v>
      </c>
      <c r="H26" s="93" t="s">
        <v>177</v>
      </c>
      <c r="I26" s="93" t="s">
        <v>177</v>
      </c>
      <c r="J26" s="93" t="s">
        <v>177</v>
      </c>
      <c r="K26" s="93" t="s">
        <v>177</v>
      </c>
      <c r="L26" s="93" t="s">
        <v>177</v>
      </c>
      <c r="M26" s="93" t="s">
        <v>177</v>
      </c>
      <c r="N26" s="93"/>
      <c r="O26" s="93"/>
      <c r="P26" s="93"/>
      <c r="Q26" s="93" t="s">
        <v>177</v>
      </c>
      <c r="R26" s="93" t="s">
        <v>177</v>
      </c>
      <c r="S26" s="93" t="s">
        <v>177</v>
      </c>
      <c r="T26" s="93" t="s">
        <v>177</v>
      </c>
      <c r="U26" s="93" t="s">
        <v>177</v>
      </c>
      <c r="V26" s="93" t="s">
        <v>177</v>
      </c>
      <c r="W26" s="93" t="s">
        <v>177</v>
      </c>
      <c r="X26" s="93" t="s">
        <v>177</v>
      </c>
      <c r="Y26" s="93" t="s">
        <v>177</v>
      </c>
      <c r="Z26" s="93" t="s">
        <v>177</v>
      </c>
      <c r="AA26" s="92">
        <v>23</v>
      </c>
      <c r="AB26" s="92" t="s">
        <v>177</v>
      </c>
      <c r="AC26" s="93" t="s">
        <v>177</v>
      </c>
      <c r="AD26" s="93" t="s">
        <v>177</v>
      </c>
      <c r="AE26" s="93" t="s">
        <v>177</v>
      </c>
      <c r="AF26" s="93" t="s">
        <v>177</v>
      </c>
      <c r="AG26" s="93" t="s">
        <v>177</v>
      </c>
      <c r="AH26" s="93" t="s">
        <v>177</v>
      </c>
      <c r="AI26" s="93" t="s">
        <v>177</v>
      </c>
      <c r="AJ26" s="93"/>
      <c r="AK26" s="93"/>
      <c r="AL26" s="93"/>
      <c r="AM26" s="93"/>
      <c r="AN26" s="93" t="s">
        <v>177</v>
      </c>
      <c r="AO26" s="93" t="s">
        <v>177</v>
      </c>
      <c r="AP26" s="93" t="s">
        <v>177</v>
      </c>
      <c r="AQ26" s="93" t="s">
        <v>177</v>
      </c>
      <c r="AR26" s="93" t="s">
        <v>177</v>
      </c>
      <c r="AS26" s="93" t="s">
        <v>177</v>
      </c>
      <c r="AT26" s="94" t="s">
        <v>177</v>
      </c>
      <c r="AU26" s="94" t="s">
        <v>177</v>
      </c>
      <c r="AV26" s="93" t="s">
        <v>177</v>
      </c>
    </row>
    <row r="27" spans="1:227" x14ac:dyDescent="0.25">
      <c r="A27" s="895" t="s">
        <v>141</v>
      </c>
      <c r="B27" s="895"/>
      <c r="C27" s="50">
        <f>AVERAGE(C4:C22)</f>
        <v>0.57894736842105265</v>
      </c>
      <c r="D27" s="50">
        <f t="shared" ref="D27:W27" si="9">AVERAGE(D4:D22)</f>
        <v>1.1578947368421053</v>
      </c>
      <c r="E27" s="50">
        <f t="shared" si="9"/>
        <v>0.16666666666666666</v>
      </c>
      <c r="F27" s="50">
        <f t="shared" si="9"/>
        <v>1.4210526315789473</v>
      </c>
      <c r="G27" s="50">
        <f t="shared" si="9"/>
        <v>1.1052631578947369</v>
      </c>
      <c r="H27" s="50">
        <f t="shared" si="9"/>
        <v>0.52631578947368418</v>
      </c>
      <c r="I27" s="50">
        <f t="shared" si="9"/>
        <v>0</v>
      </c>
      <c r="J27" s="50">
        <f t="shared" si="9"/>
        <v>0.52631578947368418</v>
      </c>
      <c r="K27" s="50">
        <f t="shared" si="9"/>
        <v>0.78947368421052633</v>
      </c>
      <c r="L27" s="50">
        <f t="shared" si="9"/>
        <v>0.68421052631578949</v>
      </c>
      <c r="M27" s="50">
        <f t="shared" si="9"/>
        <v>0.7142857142857143</v>
      </c>
      <c r="N27" s="50">
        <f t="shared" si="9"/>
        <v>0.36842105263157893</v>
      </c>
      <c r="O27" s="50">
        <f t="shared" si="9"/>
        <v>1.0526315789473684</v>
      </c>
      <c r="P27" s="50">
        <f t="shared" si="9"/>
        <v>0.94736842105263153</v>
      </c>
      <c r="Q27" s="50">
        <f t="shared" si="9"/>
        <v>5.2631578947368418E-2</v>
      </c>
      <c r="R27" s="50">
        <f t="shared" si="9"/>
        <v>0.42105263157894735</v>
      </c>
      <c r="S27" s="50">
        <f t="shared" si="9"/>
        <v>10.263157894736842</v>
      </c>
      <c r="T27" s="50"/>
      <c r="U27" s="50">
        <f t="shared" si="9"/>
        <v>2.5789473684210527</v>
      </c>
      <c r="V27" s="50"/>
      <c r="W27" s="50">
        <f t="shared" si="9"/>
        <v>3.5263157894736841</v>
      </c>
      <c r="AA27" s="895" t="s">
        <v>141</v>
      </c>
      <c r="AB27" s="895"/>
      <c r="AC27" s="50">
        <f>AVERAGE(AC4:AC26)</f>
        <v>0.31578947368421051</v>
      </c>
      <c r="AD27" s="50">
        <f t="shared" ref="AD27:AV27" si="10">AVERAGE(AD4:AD26)</f>
        <v>0.31578947368421051</v>
      </c>
      <c r="AE27" s="50">
        <f t="shared" si="10"/>
        <v>0.8571428571428571</v>
      </c>
      <c r="AF27" s="50">
        <f t="shared" si="10"/>
        <v>0.16666666666666666</v>
      </c>
      <c r="AG27" s="50">
        <f t="shared" si="10"/>
        <v>0.27777777777777779</v>
      </c>
      <c r="AH27" s="50">
        <f t="shared" si="10"/>
        <v>0.5714285714285714</v>
      </c>
      <c r="AI27" s="50">
        <f t="shared" si="10"/>
        <v>0.35294117647058826</v>
      </c>
      <c r="AJ27" s="50">
        <f t="shared" si="10"/>
        <v>0</v>
      </c>
      <c r="AK27" s="50">
        <f t="shared" si="10"/>
        <v>0.21428571428571427</v>
      </c>
      <c r="AL27" s="50">
        <f t="shared" si="10"/>
        <v>0</v>
      </c>
      <c r="AM27" s="50">
        <f t="shared" si="10"/>
        <v>9.0909090909090912E-2</v>
      </c>
      <c r="AN27" s="50">
        <f t="shared" si="10"/>
        <v>0.77777777777777779</v>
      </c>
      <c r="AO27" s="50">
        <f t="shared" si="10"/>
        <v>0.41176470588235292</v>
      </c>
      <c r="AP27" s="50">
        <f t="shared" si="10"/>
        <v>0.61538461538461542</v>
      </c>
      <c r="AQ27" s="50">
        <f t="shared" si="10"/>
        <v>0.47619047619047616</v>
      </c>
      <c r="AR27" s="50">
        <f t="shared" si="10"/>
        <v>0</v>
      </c>
      <c r="AS27" s="50">
        <f t="shared" si="10"/>
        <v>4.5</v>
      </c>
      <c r="AT27" s="50"/>
      <c r="AU27" s="50">
        <f t="shared" si="10"/>
        <v>2.2857142857142856</v>
      </c>
      <c r="AV27" s="50">
        <f t="shared" si="10"/>
        <v>2.8095238095238093</v>
      </c>
      <c r="AW27" s="114"/>
      <c r="AX27" s="113"/>
      <c r="AY27" s="895" t="s">
        <v>141</v>
      </c>
      <c r="AZ27" s="895"/>
      <c r="BA27" s="50">
        <f>AVERAGE(BA4:BA26)</f>
        <v>0.6</v>
      </c>
      <c r="BB27" s="50">
        <f t="shared" ref="BB27:CD27" si="11">AVERAGE(BB4:BB26)</f>
        <v>0.65</v>
      </c>
      <c r="BC27" s="50">
        <f t="shared" si="11"/>
        <v>0.2</v>
      </c>
      <c r="BD27" s="50">
        <f t="shared" si="11"/>
        <v>0.3</v>
      </c>
      <c r="BE27" s="50">
        <f t="shared" si="11"/>
        <v>0.15</v>
      </c>
      <c r="BF27" s="50">
        <f t="shared" si="11"/>
        <v>0.05</v>
      </c>
      <c r="BG27" s="50">
        <f t="shared" si="11"/>
        <v>1.7</v>
      </c>
      <c r="BH27" s="50">
        <f t="shared" si="11"/>
        <v>0.05</v>
      </c>
      <c r="BI27" s="50">
        <f t="shared" si="11"/>
        <v>0.15</v>
      </c>
      <c r="BJ27" s="50">
        <f t="shared" si="11"/>
        <v>0.4</v>
      </c>
      <c r="BK27" s="50">
        <f t="shared" si="11"/>
        <v>0.1</v>
      </c>
      <c r="BL27" s="50">
        <f t="shared" si="11"/>
        <v>0.1</v>
      </c>
      <c r="BM27" s="50">
        <f t="shared" si="11"/>
        <v>0.25</v>
      </c>
      <c r="BN27" s="50">
        <f t="shared" si="11"/>
        <v>0.1</v>
      </c>
      <c r="BO27" s="50">
        <f t="shared" si="11"/>
        <v>0.9</v>
      </c>
      <c r="BP27" s="50">
        <f t="shared" si="11"/>
        <v>0.75</v>
      </c>
      <c r="BQ27" s="50">
        <f t="shared" si="11"/>
        <v>0.3</v>
      </c>
      <c r="BR27" s="50">
        <f t="shared" si="11"/>
        <v>0.1</v>
      </c>
      <c r="BS27" s="50">
        <f t="shared" si="11"/>
        <v>0.45</v>
      </c>
      <c r="BT27" s="50">
        <f t="shared" si="11"/>
        <v>0.35</v>
      </c>
      <c r="BU27" s="50">
        <f t="shared" si="11"/>
        <v>0.55000000000000004</v>
      </c>
      <c r="BV27" s="50">
        <f t="shared" si="11"/>
        <v>0.25</v>
      </c>
      <c r="BW27" s="50">
        <f t="shared" si="11"/>
        <v>0.2</v>
      </c>
      <c r="BX27" s="50">
        <f t="shared" si="11"/>
        <v>0.2</v>
      </c>
      <c r="BY27" s="50">
        <f t="shared" si="11"/>
        <v>8.045454545454545</v>
      </c>
      <c r="BZ27" s="50"/>
      <c r="CA27" s="50">
        <f t="shared" si="11"/>
        <v>2.35</v>
      </c>
      <c r="CB27" s="50"/>
      <c r="CC27" s="50"/>
      <c r="CD27" s="50">
        <f t="shared" si="11"/>
        <v>3.8</v>
      </c>
      <c r="CG27" s="895" t="s">
        <v>141</v>
      </c>
      <c r="CH27" s="895"/>
      <c r="CI27" s="50">
        <f>AVERAGE(CI4:CI26)</f>
        <v>0.42105263157894735</v>
      </c>
      <c r="CJ27" s="50">
        <f t="shared" ref="CJ27:CZ27" si="12">AVERAGE(CJ4:CJ26)</f>
        <v>0</v>
      </c>
      <c r="CK27" s="50">
        <f t="shared" si="12"/>
        <v>0.47368421052631576</v>
      </c>
      <c r="CL27" s="50">
        <f t="shared" si="12"/>
        <v>5.2631578947368418E-2</v>
      </c>
      <c r="CM27" s="50">
        <f t="shared" si="12"/>
        <v>0.26315789473684209</v>
      </c>
      <c r="CN27" s="50">
        <f t="shared" si="12"/>
        <v>1.1052631578947369</v>
      </c>
      <c r="CO27" s="50">
        <f t="shared" si="12"/>
        <v>0.36842105263157893</v>
      </c>
      <c r="CP27" s="50">
        <f t="shared" si="12"/>
        <v>5.2631578947368418E-2</v>
      </c>
      <c r="CQ27" s="50">
        <f t="shared" si="12"/>
        <v>0.26315789473684209</v>
      </c>
      <c r="CR27" s="50">
        <f t="shared" si="12"/>
        <v>0.10526315789473684</v>
      </c>
      <c r="CS27" s="50">
        <f t="shared" si="12"/>
        <v>0.10526315789473684</v>
      </c>
      <c r="CT27" s="50">
        <f t="shared" si="12"/>
        <v>0.36842105263157893</v>
      </c>
      <c r="CU27" s="50">
        <f t="shared" si="12"/>
        <v>3.0909090909090908</v>
      </c>
      <c r="CV27" s="50"/>
      <c r="CW27" s="50">
        <f t="shared" si="12"/>
        <v>2.0526315789473686</v>
      </c>
      <c r="CX27" s="50"/>
      <c r="CY27" s="50"/>
      <c r="CZ27" s="50">
        <f t="shared" si="12"/>
        <v>3.4210526315789473</v>
      </c>
      <c r="DA27" s="113"/>
      <c r="DB27" s="113"/>
      <c r="DC27" s="895" t="s">
        <v>141</v>
      </c>
      <c r="DD27" s="895"/>
      <c r="DE27" s="50">
        <f>AVERAGE(DE4:DE26)</f>
        <v>0.33333333333333331</v>
      </c>
      <c r="DF27" s="50">
        <f t="shared" ref="DF27:EA27" si="13">AVERAGE(DF4:DF26)</f>
        <v>0.47619047619047616</v>
      </c>
      <c r="DG27" s="50">
        <f t="shared" si="13"/>
        <v>0.5714285714285714</v>
      </c>
      <c r="DH27" s="50">
        <f t="shared" si="13"/>
        <v>1.6190476190476191</v>
      </c>
      <c r="DI27" s="50">
        <f t="shared" si="13"/>
        <v>0.2857142857142857</v>
      </c>
      <c r="DJ27" s="50">
        <f t="shared" si="13"/>
        <v>1</v>
      </c>
      <c r="DK27" s="50">
        <f t="shared" si="13"/>
        <v>0.47619047619047616</v>
      </c>
      <c r="DL27" s="50">
        <f t="shared" si="13"/>
        <v>0.52380952380952384</v>
      </c>
      <c r="DM27" s="50">
        <f t="shared" si="13"/>
        <v>0.14285714285714285</v>
      </c>
      <c r="DN27" s="50">
        <f t="shared" si="13"/>
        <v>0.42857142857142855</v>
      </c>
      <c r="DO27" s="50">
        <f t="shared" si="13"/>
        <v>0.66666666666666663</v>
      </c>
      <c r="DP27" s="50">
        <f t="shared" si="13"/>
        <v>1.2857142857142858</v>
      </c>
      <c r="DQ27" s="50">
        <f t="shared" si="13"/>
        <v>0.47619047619047616</v>
      </c>
      <c r="DR27" s="50">
        <f t="shared" si="13"/>
        <v>0.14285714285714285</v>
      </c>
      <c r="DS27" s="50">
        <f t="shared" si="13"/>
        <v>0.38095238095238093</v>
      </c>
      <c r="DT27" s="50">
        <f t="shared" si="13"/>
        <v>0.61904761904761907</v>
      </c>
      <c r="DU27" s="50">
        <f t="shared" si="13"/>
        <v>0.33333333333333331</v>
      </c>
      <c r="DV27" s="50">
        <f t="shared" si="13"/>
        <v>9.3181818181818183</v>
      </c>
      <c r="DW27" s="50"/>
      <c r="DX27" s="50">
        <f t="shared" si="13"/>
        <v>2.6190476190476191</v>
      </c>
      <c r="DY27" s="50"/>
      <c r="DZ27" s="50"/>
      <c r="EA27" s="50">
        <f t="shared" si="13"/>
        <v>3.5238095238095237</v>
      </c>
      <c r="EE27" s="895" t="s">
        <v>141</v>
      </c>
      <c r="EF27" s="895"/>
      <c r="EG27" s="50">
        <f>AVERAGE(EG4:EG26)</f>
        <v>1.9</v>
      </c>
      <c r="EH27" s="50">
        <f t="shared" ref="EH27:FK27" si="14">AVERAGE(EH4:EH26)</f>
        <v>0.95</v>
      </c>
      <c r="EI27" s="50">
        <f t="shared" si="14"/>
        <v>1.3</v>
      </c>
      <c r="EJ27" s="50">
        <f t="shared" si="14"/>
        <v>0.7</v>
      </c>
      <c r="EK27" s="50">
        <f t="shared" si="14"/>
        <v>0</v>
      </c>
      <c r="EL27" s="50">
        <f t="shared" si="14"/>
        <v>0</v>
      </c>
      <c r="EM27" s="50">
        <f t="shared" si="14"/>
        <v>0.35</v>
      </c>
      <c r="EN27" s="50">
        <f t="shared" si="14"/>
        <v>1</v>
      </c>
      <c r="EO27" s="50">
        <f t="shared" si="14"/>
        <v>0</v>
      </c>
      <c r="EP27" s="50">
        <f t="shared" si="14"/>
        <v>1</v>
      </c>
      <c r="EQ27" s="50">
        <f t="shared" si="14"/>
        <v>0.15</v>
      </c>
      <c r="ER27" s="50">
        <f t="shared" si="14"/>
        <v>0.55000000000000004</v>
      </c>
      <c r="ES27" s="50">
        <f t="shared" si="14"/>
        <v>0</v>
      </c>
      <c r="ET27" s="50">
        <f t="shared" si="14"/>
        <v>0.25</v>
      </c>
      <c r="EU27" s="50">
        <f t="shared" si="14"/>
        <v>0</v>
      </c>
      <c r="EV27" s="50">
        <f t="shared" si="14"/>
        <v>1.3</v>
      </c>
      <c r="EW27" s="50">
        <f t="shared" si="14"/>
        <v>0</v>
      </c>
      <c r="EX27" s="50">
        <f t="shared" si="14"/>
        <v>0.6</v>
      </c>
      <c r="EY27" s="50">
        <f t="shared" si="14"/>
        <v>0.2</v>
      </c>
      <c r="EZ27" s="50">
        <f t="shared" si="14"/>
        <v>0.65</v>
      </c>
      <c r="FA27" s="50">
        <f t="shared" si="14"/>
        <v>0.95</v>
      </c>
      <c r="FB27" s="50">
        <f t="shared" si="14"/>
        <v>0.5</v>
      </c>
      <c r="FC27" s="50">
        <f t="shared" si="14"/>
        <v>0.85</v>
      </c>
      <c r="FD27" s="50">
        <f t="shared" si="14"/>
        <v>0.7</v>
      </c>
      <c r="FE27" s="50">
        <f t="shared" si="14"/>
        <v>0.85</v>
      </c>
      <c r="FF27" s="50">
        <f t="shared" si="14"/>
        <v>11.818181818181818</v>
      </c>
      <c r="FG27" s="50"/>
      <c r="FH27" s="50">
        <f t="shared" si="14"/>
        <v>2.0499999999999998</v>
      </c>
      <c r="FI27" s="50"/>
      <c r="FJ27" s="50"/>
      <c r="FK27" s="50">
        <f t="shared" si="14"/>
        <v>3.5</v>
      </c>
      <c r="FN27" s="895" t="s">
        <v>141</v>
      </c>
      <c r="FO27" s="895"/>
      <c r="FP27" s="50">
        <f>AVERAGE(FP4:FP26)</f>
        <v>1.6818181818181819</v>
      </c>
      <c r="FQ27" s="50">
        <f t="shared" ref="FQ27:FX27" si="15">AVERAGE(FQ4:FQ26)</f>
        <v>0.40909090909090912</v>
      </c>
      <c r="FR27" s="50">
        <f t="shared" si="15"/>
        <v>0.27272727272727271</v>
      </c>
      <c r="FS27" s="50">
        <f t="shared" si="15"/>
        <v>9.0909090909090912E-2</v>
      </c>
      <c r="FT27" s="50">
        <f t="shared" si="15"/>
        <v>9.0909090909090912E-2</v>
      </c>
      <c r="FU27" s="50">
        <f t="shared" si="15"/>
        <v>0.13636363636363635</v>
      </c>
      <c r="FV27" s="50">
        <f t="shared" si="15"/>
        <v>1.6818181818181819</v>
      </c>
      <c r="FW27" s="50">
        <f t="shared" si="15"/>
        <v>0.90909090909090906</v>
      </c>
      <c r="FX27" s="50">
        <f t="shared" si="15"/>
        <v>1</v>
      </c>
      <c r="FY27" s="50">
        <f t="shared" ref="FY27" si="16">AVERAGE(FY4:FY26)</f>
        <v>6.2727272727272725</v>
      </c>
      <c r="FZ27" s="50"/>
      <c r="GA27" s="50">
        <f t="shared" ref="GA27" si="17">AVERAGE(GA4:GA26)</f>
        <v>2.1363636363636362</v>
      </c>
      <c r="GB27" s="50"/>
      <c r="GC27" s="50"/>
      <c r="GD27" s="50">
        <f t="shared" ref="GD27" si="18">AVERAGE(GD4:GD26)</f>
        <v>3.7727272727272729</v>
      </c>
      <c r="GE27" s="113"/>
      <c r="GG27" s="895" t="s">
        <v>141</v>
      </c>
      <c r="GH27" s="895"/>
      <c r="GI27" s="50">
        <f>AVERAGE(GI4:GI26)</f>
        <v>0.15</v>
      </c>
      <c r="GJ27" s="50">
        <f t="shared" ref="GJ27:GY27" si="19">AVERAGE(GJ4:GJ26)</f>
        <v>0.18181818181818182</v>
      </c>
      <c r="GK27" s="50">
        <f t="shared" si="19"/>
        <v>0.3125</v>
      </c>
      <c r="GL27" s="50">
        <f t="shared" si="19"/>
        <v>0.57894736842105265</v>
      </c>
      <c r="GM27" s="50">
        <f t="shared" si="19"/>
        <v>0.29411764705882354</v>
      </c>
      <c r="GN27" s="50">
        <f t="shared" si="19"/>
        <v>0.1111111111111111</v>
      </c>
      <c r="GO27" s="50">
        <f t="shared" si="19"/>
        <v>0.66666666666666663</v>
      </c>
      <c r="GP27" s="50">
        <f t="shared" si="19"/>
        <v>0</v>
      </c>
      <c r="GQ27" s="50">
        <f t="shared" si="19"/>
        <v>7.6923076923076927E-2</v>
      </c>
      <c r="GR27" s="50">
        <f t="shared" si="19"/>
        <v>1</v>
      </c>
      <c r="GS27" s="50">
        <f t="shared" si="19"/>
        <v>0</v>
      </c>
      <c r="GT27" s="50">
        <f t="shared" si="19"/>
        <v>2.1818181818181817</v>
      </c>
      <c r="GU27" s="50"/>
      <c r="GV27" s="50">
        <f t="shared" si="19"/>
        <v>2.1363636363636362</v>
      </c>
      <c r="GW27" s="50"/>
      <c r="GX27" s="50"/>
      <c r="GY27" s="50">
        <f t="shared" si="19"/>
        <v>3.2727272727272729</v>
      </c>
      <c r="GZ27" s="113"/>
      <c r="HB27" s="895" t="s">
        <v>141</v>
      </c>
      <c r="HC27" s="895"/>
      <c r="HD27" s="60">
        <f>AVERAGE(HD4:HD26)</f>
        <v>1.368421052631579</v>
      </c>
      <c r="HE27" s="60">
        <f t="shared" ref="HE27:HR27" si="20">AVERAGE(HE4:HE26)</f>
        <v>0</v>
      </c>
      <c r="HF27" s="60">
        <f t="shared" si="20"/>
        <v>0</v>
      </c>
      <c r="HG27" s="60">
        <f t="shared" si="20"/>
        <v>0</v>
      </c>
      <c r="HH27" s="60">
        <f t="shared" si="20"/>
        <v>0</v>
      </c>
      <c r="HI27" s="60">
        <f t="shared" si="20"/>
        <v>0</v>
      </c>
      <c r="HJ27" s="60">
        <f t="shared" si="20"/>
        <v>1.0526315789473684</v>
      </c>
      <c r="HK27" s="60">
        <f t="shared" si="20"/>
        <v>1.4736842105263157</v>
      </c>
      <c r="HL27" s="60">
        <f t="shared" si="20"/>
        <v>0.31578947368421051</v>
      </c>
      <c r="HM27" s="60">
        <f t="shared" si="20"/>
        <v>3.6363636363636362</v>
      </c>
      <c r="HN27" s="60"/>
      <c r="HO27" s="60">
        <f t="shared" si="20"/>
        <v>2</v>
      </c>
      <c r="HP27" s="60"/>
      <c r="HQ27" s="60"/>
      <c r="HR27" s="60">
        <f t="shared" si="20"/>
        <v>4.1111111111111107</v>
      </c>
      <c r="HS27" s="113"/>
    </row>
    <row r="28" spans="1:227" x14ac:dyDescent="0.25">
      <c r="A28" s="39"/>
      <c r="B28" s="83">
        <v>4</v>
      </c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AA28" s="39"/>
      <c r="AB28" s="83">
        <v>4</v>
      </c>
      <c r="AC28" s="50">
        <f>AC24</f>
        <v>1</v>
      </c>
      <c r="AD28" s="50">
        <f t="shared" ref="AD28:AV28" si="21">AD24</f>
        <v>1</v>
      </c>
      <c r="AE28" s="50">
        <f t="shared" si="21"/>
        <v>1</v>
      </c>
      <c r="AF28" s="50">
        <f t="shared" si="21"/>
        <v>1</v>
      </c>
      <c r="AG28" s="50">
        <f t="shared" si="21"/>
        <v>1</v>
      </c>
      <c r="AH28" s="50">
        <f t="shared" si="21"/>
        <v>1</v>
      </c>
      <c r="AI28" s="50">
        <f t="shared" si="21"/>
        <v>0</v>
      </c>
      <c r="AJ28" s="50">
        <f t="shared" si="21"/>
        <v>0</v>
      </c>
      <c r="AK28" s="50">
        <f t="shared" si="21"/>
        <v>1</v>
      </c>
      <c r="AL28" s="50">
        <f t="shared" si="21"/>
        <v>0</v>
      </c>
      <c r="AM28" s="50">
        <f t="shared" si="21"/>
        <v>0</v>
      </c>
      <c r="AN28" s="50">
        <f t="shared" si="21"/>
        <v>2</v>
      </c>
      <c r="AO28" s="50">
        <f t="shared" si="21"/>
        <v>1</v>
      </c>
      <c r="AP28" s="50">
        <f t="shared" si="21"/>
        <v>1</v>
      </c>
      <c r="AQ28" s="50">
        <f t="shared" si="21"/>
        <v>1</v>
      </c>
      <c r="AR28" s="50">
        <f t="shared" si="21"/>
        <v>0</v>
      </c>
      <c r="AS28" s="50">
        <f>AS24</f>
        <v>12</v>
      </c>
      <c r="AT28" s="50"/>
      <c r="AU28" s="50">
        <f t="shared" si="21"/>
        <v>4</v>
      </c>
      <c r="AV28" s="50">
        <f t="shared" si="21"/>
        <v>4</v>
      </c>
      <c r="AW28" s="49"/>
      <c r="AX28" s="49"/>
      <c r="AY28" s="39"/>
      <c r="AZ28" s="83">
        <v>4</v>
      </c>
      <c r="BA28" s="50"/>
      <c r="BB28" s="50"/>
      <c r="BC28" s="50"/>
      <c r="BD28" s="50"/>
      <c r="BE28" s="50"/>
      <c r="BF28" s="50"/>
      <c r="BG28" s="50"/>
      <c r="BH28" s="50"/>
      <c r="BI28" s="50"/>
      <c r="BJ28" s="50"/>
      <c r="BK28" s="50"/>
      <c r="BL28" s="50"/>
      <c r="BM28" s="50"/>
      <c r="BN28" s="50"/>
      <c r="BO28" s="50"/>
      <c r="BP28" s="50"/>
      <c r="BQ28" s="50"/>
      <c r="BR28" s="50"/>
      <c r="BS28" s="50"/>
      <c r="BT28" s="50"/>
      <c r="BU28" s="50"/>
      <c r="BV28" s="50"/>
      <c r="BW28" s="50"/>
      <c r="BX28" s="50"/>
      <c r="BY28" s="50"/>
      <c r="BZ28" s="50"/>
      <c r="CA28" s="50"/>
      <c r="CB28" s="50"/>
      <c r="CC28" s="50"/>
      <c r="CD28" s="50"/>
      <c r="CG28" s="39"/>
      <c r="CH28" s="83">
        <v>4</v>
      </c>
      <c r="CI28" s="50" t="str">
        <f>CI23</f>
        <v/>
      </c>
      <c r="CJ28" s="50" t="str">
        <f t="shared" ref="CJ28:CZ28" si="22">CJ23</f>
        <v/>
      </c>
      <c r="CK28" s="50" t="str">
        <f t="shared" si="22"/>
        <v/>
      </c>
      <c r="CL28" s="50" t="str">
        <f t="shared" si="22"/>
        <v/>
      </c>
      <c r="CM28" s="50" t="str">
        <f t="shared" si="22"/>
        <v/>
      </c>
      <c r="CN28" s="50" t="str">
        <f t="shared" si="22"/>
        <v/>
      </c>
      <c r="CO28" s="50" t="str">
        <f t="shared" si="22"/>
        <v/>
      </c>
      <c r="CP28" s="50" t="str">
        <f t="shared" si="22"/>
        <v/>
      </c>
      <c r="CQ28" s="50" t="str">
        <f t="shared" si="22"/>
        <v/>
      </c>
      <c r="CR28" s="50" t="str">
        <f t="shared" si="22"/>
        <v/>
      </c>
      <c r="CS28" s="50" t="str">
        <f t="shared" si="22"/>
        <v/>
      </c>
      <c r="CT28" s="50" t="str">
        <f t="shared" si="22"/>
        <v/>
      </c>
      <c r="CU28" s="50">
        <f t="shared" si="22"/>
        <v>0</v>
      </c>
      <c r="CV28" s="50"/>
      <c r="CW28" s="50">
        <f t="shared" si="22"/>
        <v>0</v>
      </c>
      <c r="CX28" s="50"/>
      <c r="CY28" s="50"/>
      <c r="CZ28" s="50" t="str">
        <f t="shared" si="22"/>
        <v/>
      </c>
      <c r="DA28" s="113"/>
      <c r="DB28" s="113"/>
      <c r="DC28" s="39"/>
      <c r="DD28" s="83">
        <v>4</v>
      </c>
      <c r="DE28" s="50">
        <f>AVERAGE(DE23:DE24)</f>
        <v>1</v>
      </c>
      <c r="DF28" s="50">
        <f t="shared" ref="DF28:EA28" si="23">AVERAGE(DF23:DF24)</f>
        <v>1</v>
      </c>
      <c r="DG28" s="50">
        <f t="shared" si="23"/>
        <v>0.5</v>
      </c>
      <c r="DH28" s="50">
        <f t="shared" si="23"/>
        <v>2</v>
      </c>
      <c r="DI28" s="50">
        <f t="shared" si="23"/>
        <v>0.5</v>
      </c>
      <c r="DJ28" s="50">
        <f t="shared" si="23"/>
        <v>1</v>
      </c>
      <c r="DK28" s="50">
        <f t="shared" si="23"/>
        <v>1</v>
      </c>
      <c r="DL28" s="50">
        <f t="shared" si="23"/>
        <v>1</v>
      </c>
      <c r="DM28" s="50">
        <f t="shared" si="23"/>
        <v>0.5</v>
      </c>
      <c r="DN28" s="50">
        <f t="shared" si="23"/>
        <v>1</v>
      </c>
      <c r="DO28" s="50">
        <f t="shared" si="23"/>
        <v>1</v>
      </c>
      <c r="DP28" s="50">
        <f t="shared" si="23"/>
        <v>1.5</v>
      </c>
      <c r="DQ28" s="50">
        <f t="shared" si="23"/>
        <v>0.5</v>
      </c>
      <c r="DR28" s="50">
        <f t="shared" si="23"/>
        <v>0.5</v>
      </c>
      <c r="DS28" s="50">
        <f t="shared" si="23"/>
        <v>1</v>
      </c>
      <c r="DT28" s="50">
        <f t="shared" si="23"/>
        <v>1.5</v>
      </c>
      <c r="DU28" s="50">
        <f t="shared" si="23"/>
        <v>1</v>
      </c>
      <c r="DV28" s="50">
        <f t="shared" si="23"/>
        <v>16.5</v>
      </c>
      <c r="DW28" s="50"/>
      <c r="DX28" s="50">
        <f t="shared" si="23"/>
        <v>4</v>
      </c>
      <c r="DY28" s="50"/>
      <c r="DZ28" s="50"/>
      <c r="EA28" s="50">
        <f t="shared" si="23"/>
        <v>4</v>
      </c>
      <c r="EE28" s="39"/>
      <c r="EF28" s="83">
        <v>4</v>
      </c>
      <c r="EG28" s="50"/>
      <c r="EH28" s="50"/>
      <c r="EI28" s="50"/>
      <c r="EJ28" s="50"/>
      <c r="EK28" s="50"/>
      <c r="EL28" s="50"/>
      <c r="EM28" s="50"/>
      <c r="EN28" s="50"/>
      <c r="EO28" s="50"/>
      <c r="EP28" s="50"/>
      <c r="EQ28" s="50"/>
      <c r="ER28" s="50"/>
      <c r="ES28" s="50"/>
      <c r="ET28" s="50"/>
      <c r="EU28" s="50"/>
      <c r="EV28" s="50"/>
      <c r="EW28" s="50"/>
      <c r="EX28" s="50"/>
      <c r="EY28" s="50"/>
      <c r="EZ28" s="50"/>
      <c r="FA28" s="50"/>
      <c r="FB28" s="50"/>
      <c r="FC28" s="50"/>
      <c r="FD28" s="50"/>
      <c r="FE28" s="50"/>
      <c r="FF28" s="50"/>
      <c r="FG28" s="50"/>
      <c r="FH28" s="50"/>
      <c r="FI28" s="50"/>
      <c r="FJ28" s="50"/>
      <c r="FK28" s="50"/>
      <c r="FN28" s="39"/>
      <c r="FO28" s="83">
        <v>4</v>
      </c>
      <c r="FP28" s="50"/>
      <c r="FQ28" s="50"/>
      <c r="FR28" s="50"/>
      <c r="FS28" s="50"/>
      <c r="FT28" s="50"/>
      <c r="FU28" s="50"/>
      <c r="FV28" s="50"/>
      <c r="FW28" s="50"/>
      <c r="FX28" s="50"/>
      <c r="FY28" s="50"/>
      <c r="FZ28" s="50"/>
      <c r="GA28" s="50"/>
      <c r="GB28" s="50"/>
      <c r="GC28" s="50"/>
      <c r="GD28" s="50"/>
      <c r="GE28" s="113"/>
      <c r="GG28" s="39"/>
      <c r="GH28" s="83">
        <v>4</v>
      </c>
      <c r="GI28" s="50">
        <f>GI25</f>
        <v>0</v>
      </c>
      <c r="GJ28" s="50">
        <f t="shared" ref="GJ28:GY28" si="24">GJ25</f>
        <v>0</v>
      </c>
      <c r="GK28" s="50">
        <f t="shared" si="24"/>
        <v>1</v>
      </c>
      <c r="GL28" s="50">
        <f t="shared" si="24"/>
        <v>1</v>
      </c>
      <c r="GM28" s="50">
        <f t="shared" si="24"/>
        <v>1</v>
      </c>
      <c r="GN28" s="50">
        <f t="shared" si="24"/>
        <v>1</v>
      </c>
      <c r="GO28" s="50">
        <f t="shared" si="24"/>
        <v>2</v>
      </c>
      <c r="GP28" s="50">
        <f t="shared" si="24"/>
        <v>0</v>
      </c>
      <c r="GQ28" s="50">
        <f t="shared" si="24"/>
        <v>1</v>
      </c>
      <c r="GR28" s="50">
        <f t="shared" si="24"/>
        <v>1</v>
      </c>
      <c r="GS28" s="50">
        <f t="shared" si="24"/>
        <v>0</v>
      </c>
      <c r="GT28" s="50">
        <f t="shared" si="24"/>
        <v>8</v>
      </c>
      <c r="GU28" s="50"/>
      <c r="GV28" s="50">
        <f t="shared" si="24"/>
        <v>4</v>
      </c>
      <c r="GW28" s="50"/>
      <c r="GX28" s="50"/>
      <c r="GY28" s="50">
        <f t="shared" si="24"/>
        <v>4</v>
      </c>
      <c r="GZ28" s="113"/>
      <c r="HB28" s="39"/>
      <c r="HC28" s="83">
        <v>4</v>
      </c>
      <c r="HD28" s="60">
        <v>0</v>
      </c>
      <c r="HE28" s="60">
        <v>0</v>
      </c>
      <c r="HF28" s="60">
        <v>0</v>
      </c>
      <c r="HG28" s="60">
        <v>0</v>
      </c>
      <c r="HH28" s="60">
        <v>0</v>
      </c>
      <c r="HI28" s="60">
        <v>0</v>
      </c>
      <c r="HJ28" s="60">
        <v>0</v>
      </c>
      <c r="HK28" s="60">
        <v>0</v>
      </c>
      <c r="HL28" s="60">
        <v>0</v>
      </c>
      <c r="HM28" s="60">
        <v>0</v>
      </c>
      <c r="HN28" s="60"/>
      <c r="HO28" s="60"/>
      <c r="HP28" s="60"/>
      <c r="HQ28" s="60"/>
      <c r="HR28" s="60"/>
      <c r="HS28" s="113"/>
    </row>
    <row r="29" spans="1:227" x14ac:dyDescent="0.25">
      <c r="A29" s="39"/>
      <c r="B29" s="83">
        <v>3</v>
      </c>
      <c r="C29" s="50">
        <f>(C17+C18+C19+C20+C21+C16+C22+C15+C14+C13+C12)/11</f>
        <v>0.63636363636363635</v>
      </c>
      <c r="D29" s="50">
        <f t="shared" ref="D29:W29" si="25">(D17+D18+D19+D20+D21+D16+D22+D15+D14+D13+D12)/11</f>
        <v>1.2727272727272727</v>
      </c>
      <c r="E29" s="50">
        <f t="shared" si="25"/>
        <v>0.18181818181818182</v>
      </c>
      <c r="F29" s="50">
        <f t="shared" si="25"/>
        <v>1.5454545454545454</v>
      </c>
      <c r="G29" s="50">
        <f t="shared" si="25"/>
        <v>1.1818181818181819</v>
      </c>
      <c r="H29" s="50">
        <f t="shared" si="25"/>
        <v>0.63636363636363635</v>
      </c>
      <c r="I29" s="50">
        <f t="shared" si="25"/>
        <v>0</v>
      </c>
      <c r="J29" s="50">
        <f t="shared" si="25"/>
        <v>0.72727272727272729</v>
      </c>
      <c r="K29" s="50">
        <f t="shared" si="25"/>
        <v>0.90909090909090906</v>
      </c>
      <c r="L29" s="50">
        <f t="shared" si="25"/>
        <v>0.72727272727272729</v>
      </c>
      <c r="M29" s="50">
        <f t="shared" si="25"/>
        <v>0.63636363636363635</v>
      </c>
      <c r="N29" s="50">
        <f t="shared" si="25"/>
        <v>0.63636363636363635</v>
      </c>
      <c r="O29" s="50">
        <f t="shared" si="25"/>
        <v>1.7272727272727273</v>
      </c>
      <c r="P29" s="50">
        <f t="shared" si="25"/>
        <v>1.3636363636363635</v>
      </c>
      <c r="Q29" s="50">
        <f t="shared" si="25"/>
        <v>9.0909090909090912E-2</v>
      </c>
      <c r="R29" s="50">
        <f t="shared" si="25"/>
        <v>0.54545454545454541</v>
      </c>
      <c r="S29" s="50">
        <f t="shared" si="25"/>
        <v>12.818181818181818</v>
      </c>
      <c r="T29" s="50"/>
      <c r="U29" s="50">
        <f t="shared" si="25"/>
        <v>3</v>
      </c>
      <c r="V29" s="50"/>
      <c r="W29" s="50">
        <f t="shared" si="25"/>
        <v>3.6363636363636362</v>
      </c>
      <c r="AA29" s="39"/>
      <c r="AB29" s="83">
        <v>3</v>
      </c>
      <c r="AC29" s="50">
        <f>(AC20+AC21+AC22+AC23)/4</f>
        <v>0.25</v>
      </c>
      <c r="AD29" s="50">
        <f t="shared" ref="AD29:AV29" si="26">(AD20+AD21+AD22+AD23)/4</f>
        <v>0.75</v>
      </c>
      <c r="AE29" s="50">
        <f t="shared" si="26"/>
        <v>0.75</v>
      </c>
      <c r="AF29" s="50">
        <f t="shared" si="26"/>
        <v>0</v>
      </c>
      <c r="AG29" s="50">
        <f t="shared" si="26"/>
        <v>0.75</v>
      </c>
      <c r="AH29" s="50">
        <f t="shared" si="26"/>
        <v>0.75</v>
      </c>
      <c r="AI29" s="50">
        <f t="shared" si="26"/>
        <v>0.75</v>
      </c>
      <c r="AJ29" s="50">
        <f t="shared" si="26"/>
        <v>0</v>
      </c>
      <c r="AK29" s="50">
        <f t="shared" si="26"/>
        <v>0.25</v>
      </c>
      <c r="AL29" s="50">
        <f t="shared" si="26"/>
        <v>0</v>
      </c>
      <c r="AM29" s="50">
        <f t="shared" si="26"/>
        <v>0.25</v>
      </c>
      <c r="AN29" s="50">
        <f t="shared" si="26"/>
        <v>1.5</v>
      </c>
      <c r="AO29" s="50">
        <f t="shared" si="26"/>
        <v>0.75</v>
      </c>
      <c r="AP29" s="50">
        <f t="shared" si="26"/>
        <v>0.75</v>
      </c>
      <c r="AQ29" s="50">
        <f t="shared" si="26"/>
        <v>0.75</v>
      </c>
      <c r="AR29" s="50">
        <f t="shared" si="26"/>
        <v>0</v>
      </c>
      <c r="AS29" s="50">
        <f t="shared" si="26"/>
        <v>8.25</v>
      </c>
      <c r="AT29" s="50"/>
      <c r="AU29" s="50">
        <f t="shared" si="26"/>
        <v>3</v>
      </c>
      <c r="AV29" s="50">
        <f t="shared" si="26"/>
        <v>3.25</v>
      </c>
      <c r="AW29" s="49"/>
      <c r="AX29" s="49"/>
      <c r="AY29" s="39"/>
      <c r="AZ29" s="83">
        <v>3</v>
      </c>
      <c r="BA29" s="50">
        <f>AVERAGE(BA17:BA23)</f>
        <v>0.8571428571428571</v>
      </c>
      <c r="BB29" s="50">
        <f t="shared" ref="BB29:CD29" si="27">AVERAGE(BB17:BB23)</f>
        <v>1.4285714285714286</v>
      </c>
      <c r="BC29" s="50">
        <f t="shared" si="27"/>
        <v>0.42857142857142855</v>
      </c>
      <c r="BD29" s="50">
        <f t="shared" si="27"/>
        <v>0.5714285714285714</v>
      </c>
      <c r="BE29" s="50">
        <f t="shared" si="27"/>
        <v>0.14285714285714285</v>
      </c>
      <c r="BF29" s="50">
        <f t="shared" si="27"/>
        <v>0.14285714285714285</v>
      </c>
      <c r="BG29" s="50">
        <f t="shared" si="27"/>
        <v>2</v>
      </c>
      <c r="BH29" s="50">
        <f t="shared" si="27"/>
        <v>0.14285714285714285</v>
      </c>
      <c r="BI29" s="50">
        <f t="shared" si="27"/>
        <v>0.42857142857142855</v>
      </c>
      <c r="BJ29" s="50">
        <f t="shared" si="27"/>
        <v>0.8571428571428571</v>
      </c>
      <c r="BK29" s="50">
        <f t="shared" si="27"/>
        <v>0.2857142857142857</v>
      </c>
      <c r="BL29" s="50">
        <f t="shared" si="27"/>
        <v>0.14285714285714285</v>
      </c>
      <c r="BM29" s="50">
        <f t="shared" si="27"/>
        <v>0.42857142857142855</v>
      </c>
      <c r="BN29" s="50">
        <f t="shared" si="27"/>
        <v>0.2857142857142857</v>
      </c>
      <c r="BO29" s="50">
        <f t="shared" si="27"/>
        <v>1.5714285714285714</v>
      </c>
      <c r="BP29" s="50">
        <f t="shared" si="27"/>
        <v>1.8571428571428572</v>
      </c>
      <c r="BQ29" s="50">
        <f t="shared" si="27"/>
        <v>0.7142857142857143</v>
      </c>
      <c r="BR29" s="50">
        <f t="shared" si="27"/>
        <v>0.2857142857142857</v>
      </c>
      <c r="BS29" s="50">
        <f t="shared" si="27"/>
        <v>0.7142857142857143</v>
      </c>
      <c r="BT29" s="50">
        <f t="shared" si="27"/>
        <v>0.8571428571428571</v>
      </c>
      <c r="BU29" s="50">
        <f t="shared" si="27"/>
        <v>0.8571428571428571</v>
      </c>
      <c r="BV29" s="50">
        <f t="shared" si="27"/>
        <v>0.5714285714285714</v>
      </c>
      <c r="BW29" s="50">
        <f t="shared" si="27"/>
        <v>0.5714285714285714</v>
      </c>
      <c r="BX29" s="50">
        <f t="shared" si="27"/>
        <v>0.5714285714285714</v>
      </c>
      <c r="BY29" s="50">
        <f t="shared" si="27"/>
        <v>16.714285714285715</v>
      </c>
      <c r="BZ29" s="50"/>
      <c r="CA29" s="50">
        <f t="shared" si="27"/>
        <v>3</v>
      </c>
      <c r="CB29" s="50"/>
      <c r="CC29" s="50"/>
      <c r="CD29" s="50">
        <f t="shared" si="27"/>
        <v>4.4285714285714288</v>
      </c>
      <c r="CG29" s="39"/>
      <c r="CH29" s="83">
        <v>3</v>
      </c>
      <c r="CI29" s="60">
        <f>CI22</f>
        <v>1</v>
      </c>
      <c r="CJ29" s="60">
        <f t="shared" ref="CJ29:CZ29" si="28">CJ22</f>
        <v>0</v>
      </c>
      <c r="CK29" s="60">
        <f t="shared" si="28"/>
        <v>2</v>
      </c>
      <c r="CL29" s="60">
        <f t="shared" si="28"/>
        <v>1</v>
      </c>
      <c r="CM29" s="60">
        <f t="shared" si="28"/>
        <v>0</v>
      </c>
      <c r="CN29" s="60">
        <f t="shared" si="28"/>
        <v>1</v>
      </c>
      <c r="CO29" s="60">
        <f t="shared" si="28"/>
        <v>0</v>
      </c>
      <c r="CP29" s="60">
        <f t="shared" si="28"/>
        <v>0</v>
      </c>
      <c r="CQ29" s="60">
        <f t="shared" si="28"/>
        <v>0</v>
      </c>
      <c r="CR29" s="60">
        <f t="shared" si="28"/>
        <v>1</v>
      </c>
      <c r="CS29" s="60">
        <f t="shared" si="28"/>
        <v>1</v>
      </c>
      <c r="CT29" s="60">
        <f t="shared" si="28"/>
        <v>2</v>
      </c>
      <c r="CU29" s="60">
        <f t="shared" si="28"/>
        <v>9</v>
      </c>
      <c r="CV29" s="60"/>
      <c r="CW29" s="60">
        <f t="shared" si="28"/>
        <v>3</v>
      </c>
      <c r="CX29" s="60"/>
      <c r="CY29" s="60"/>
      <c r="CZ29" s="60">
        <f t="shared" si="28"/>
        <v>4</v>
      </c>
      <c r="DA29" s="113"/>
      <c r="DB29" s="113"/>
      <c r="DC29" s="39"/>
      <c r="DD29" s="83">
        <v>3</v>
      </c>
      <c r="DE29" s="60">
        <f>AVERAGE(DE14:DE22)</f>
        <v>0.55555555555555558</v>
      </c>
      <c r="DF29" s="60">
        <f t="shared" ref="DF29:EA29" si="29">AVERAGE(DF14:DF22)</f>
        <v>0.66666666666666663</v>
      </c>
      <c r="DG29" s="60">
        <f t="shared" si="29"/>
        <v>0.77777777777777779</v>
      </c>
      <c r="DH29" s="60">
        <f t="shared" si="29"/>
        <v>1.4444444444444444</v>
      </c>
      <c r="DI29" s="60">
        <f t="shared" si="29"/>
        <v>0.33333333333333331</v>
      </c>
      <c r="DJ29" s="60">
        <f t="shared" si="29"/>
        <v>1</v>
      </c>
      <c r="DK29" s="60">
        <f t="shared" si="29"/>
        <v>0.55555555555555558</v>
      </c>
      <c r="DL29" s="60">
        <f t="shared" si="29"/>
        <v>0.55555555555555558</v>
      </c>
      <c r="DM29" s="60">
        <f t="shared" si="29"/>
        <v>0.1111111111111111</v>
      </c>
      <c r="DN29" s="60">
        <f t="shared" si="29"/>
        <v>0.55555555555555558</v>
      </c>
      <c r="DO29" s="60">
        <f t="shared" si="29"/>
        <v>0.77777777777777779</v>
      </c>
      <c r="DP29" s="60">
        <f t="shared" si="29"/>
        <v>1.3333333333333333</v>
      </c>
      <c r="DQ29" s="60">
        <f t="shared" si="29"/>
        <v>0.44444444444444442</v>
      </c>
      <c r="DR29" s="60">
        <f t="shared" si="29"/>
        <v>0.22222222222222221</v>
      </c>
      <c r="DS29" s="60">
        <f t="shared" si="29"/>
        <v>0.66666666666666663</v>
      </c>
      <c r="DT29" s="60">
        <f t="shared" si="29"/>
        <v>1.1111111111111112</v>
      </c>
      <c r="DU29" s="60">
        <f t="shared" si="29"/>
        <v>0.55555555555555558</v>
      </c>
      <c r="DV29" s="60">
        <f t="shared" si="29"/>
        <v>11.666666666666666</v>
      </c>
      <c r="DW29" s="60"/>
      <c r="DX29" s="60">
        <f t="shared" si="29"/>
        <v>3</v>
      </c>
      <c r="DY29" s="60"/>
      <c r="DZ29" s="60"/>
      <c r="EA29" s="60">
        <f t="shared" si="29"/>
        <v>3.5555555555555554</v>
      </c>
      <c r="EE29" s="39"/>
      <c r="EF29" s="83">
        <v>3</v>
      </c>
      <c r="EG29" s="60">
        <f>EG23</f>
        <v>3</v>
      </c>
      <c r="EH29" s="60">
        <f t="shared" ref="EH29:FK29" si="30">EH23</f>
        <v>1</v>
      </c>
      <c r="EI29" s="60">
        <f t="shared" si="30"/>
        <v>2</v>
      </c>
      <c r="EJ29" s="60">
        <f t="shared" si="30"/>
        <v>2</v>
      </c>
      <c r="EK29" s="60">
        <f t="shared" si="30"/>
        <v>0</v>
      </c>
      <c r="EL29" s="60">
        <f t="shared" si="30"/>
        <v>0</v>
      </c>
      <c r="EM29" s="60">
        <f t="shared" si="30"/>
        <v>3</v>
      </c>
      <c r="EN29" s="60">
        <f t="shared" si="30"/>
        <v>0</v>
      </c>
      <c r="EO29" s="60">
        <f t="shared" si="30"/>
        <v>0</v>
      </c>
      <c r="EP29" s="60">
        <f t="shared" si="30"/>
        <v>1</v>
      </c>
      <c r="EQ29" s="60">
        <f t="shared" si="30"/>
        <v>0</v>
      </c>
      <c r="ER29" s="60">
        <f t="shared" si="30"/>
        <v>1</v>
      </c>
      <c r="ES29" s="60">
        <f t="shared" si="30"/>
        <v>0</v>
      </c>
      <c r="ET29" s="60">
        <f t="shared" si="30"/>
        <v>0</v>
      </c>
      <c r="EU29" s="60">
        <f t="shared" si="30"/>
        <v>0</v>
      </c>
      <c r="EV29" s="60">
        <f t="shared" si="30"/>
        <v>2</v>
      </c>
      <c r="EW29" s="60">
        <f t="shared" si="30"/>
        <v>0</v>
      </c>
      <c r="EX29" s="60">
        <f t="shared" si="30"/>
        <v>2</v>
      </c>
      <c r="EY29" s="60">
        <f t="shared" si="30"/>
        <v>0</v>
      </c>
      <c r="EZ29" s="60">
        <f t="shared" si="30"/>
        <v>2</v>
      </c>
      <c r="FA29" s="60">
        <f t="shared" si="30"/>
        <v>2</v>
      </c>
      <c r="FB29" s="60">
        <f t="shared" si="30"/>
        <v>1</v>
      </c>
      <c r="FC29" s="60">
        <f t="shared" si="30"/>
        <v>1</v>
      </c>
      <c r="FD29" s="60">
        <f t="shared" si="30"/>
        <v>1</v>
      </c>
      <c r="FE29" s="60">
        <f t="shared" si="30"/>
        <v>0</v>
      </c>
      <c r="FF29" s="60">
        <f t="shared" si="30"/>
        <v>24</v>
      </c>
      <c r="FG29" s="60"/>
      <c r="FH29" s="60">
        <f t="shared" si="30"/>
        <v>3</v>
      </c>
      <c r="FI29" s="60"/>
      <c r="FJ29" s="60"/>
      <c r="FK29" s="60">
        <f t="shared" si="30"/>
        <v>4</v>
      </c>
      <c r="FN29" s="39"/>
      <c r="FO29" s="83">
        <v>3</v>
      </c>
      <c r="FP29" s="60">
        <f>(FP23+FP24+FP25)/3</f>
        <v>3</v>
      </c>
      <c r="FQ29" s="60">
        <f t="shared" ref="FQ29:FX29" si="31">(FQ23+FQ24+FQ25)/3</f>
        <v>1.3333333333333333</v>
      </c>
      <c r="FR29" s="60">
        <f t="shared" si="31"/>
        <v>1.6666666666666667</v>
      </c>
      <c r="FS29" s="60">
        <f t="shared" si="31"/>
        <v>0.66666666666666663</v>
      </c>
      <c r="FT29" s="60">
        <f t="shared" si="31"/>
        <v>0.66666666666666663</v>
      </c>
      <c r="FU29" s="60">
        <f t="shared" si="31"/>
        <v>0.66666666666666663</v>
      </c>
      <c r="FV29" s="60">
        <f t="shared" si="31"/>
        <v>4</v>
      </c>
      <c r="FW29" s="60">
        <f t="shared" si="31"/>
        <v>0.66666666666666663</v>
      </c>
      <c r="FX29" s="60">
        <f t="shared" si="31"/>
        <v>1.6666666666666667</v>
      </c>
      <c r="FY29" s="50">
        <f t="shared" ref="FY29" si="32">(FY20+FY21+FY22+FY19+FY18)/5</f>
        <v>7.4</v>
      </c>
      <c r="FZ29" s="50"/>
      <c r="GA29" s="50">
        <f t="shared" ref="GA29" si="33">(GA20+GA21+GA22+GA19+GA18)/5</f>
        <v>2</v>
      </c>
      <c r="GB29" s="50"/>
      <c r="GC29" s="50"/>
      <c r="GD29" s="50">
        <f t="shared" ref="GD29" si="34">(GD20+GD21+GD22+GD19+GD18)/5</f>
        <v>4.2</v>
      </c>
      <c r="GE29" s="113"/>
      <c r="GG29" s="39"/>
      <c r="GH29" s="83">
        <v>3</v>
      </c>
      <c r="GI29" s="60">
        <f>GI24</f>
        <v>1</v>
      </c>
      <c r="GJ29" s="60">
        <f t="shared" ref="GJ29:GY29" si="35">GJ24</f>
        <v>1</v>
      </c>
      <c r="GK29" s="60">
        <f t="shared" si="35"/>
        <v>0</v>
      </c>
      <c r="GL29" s="60">
        <f t="shared" si="35"/>
        <v>1</v>
      </c>
      <c r="GM29" s="60">
        <f t="shared" si="35"/>
        <v>0</v>
      </c>
      <c r="GN29" s="60">
        <f t="shared" si="35"/>
        <v>0</v>
      </c>
      <c r="GO29" s="60">
        <f t="shared" si="35"/>
        <v>1</v>
      </c>
      <c r="GP29" s="60">
        <f t="shared" si="35"/>
        <v>0</v>
      </c>
      <c r="GQ29" s="60">
        <f t="shared" si="35"/>
        <v>0</v>
      </c>
      <c r="GR29" s="60">
        <f t="shared" si="35"/>
        <v>2</v>
      </c>
      <c r="GS29" s="60">
        <f t="shared" si="35"/>
        <v>0</v>
      </c>
      <c r="GT29" s="60">
        <f t="shared" si="35"/>
        <v>6</v>
      </c>
      <c r="GU29" s="60"/>
      <c r="GV29" s="60">
        <f t="shared" si="35"/>
        <v>3</v>
      </c>
      <c r="GW29" s="60"/>
      <c r="GX29" s="60"/>
      <c r="GY29" s="60">
        <f t="shared" si="35"/>
        <v>4</v>
      </c>
      <c r="GZ29" s="113"/>
      <c r="HB29" s="39"/>
      <c r="HC29" s="83">
        <v>3</v>
      </c>
      <c r="HD29" s="60">
        <v>0</v>
      </c>
      <c r="HE29" s="60">
        <v>0</v>
      </c>
      <c r="HF29" s="60">
        <v>0</v>
      </c>
      <c r="HG29" s="60">
        <v>0</v>
      </c>
      <c r="HH29" s="60">
        <v>0</v>
      </c>
      <c r="HI29" s="60">
        <v>0</v>
      </c>
      <c r="HJ29" s="60">
        <v>0</v>
      </c>
      <c r="HK29" s="60">
        <v>0</v>
      </c>
      <c r="HL29" s="60">
        <v>0</v>
      </c>
      <c r="HM29" s="60">
        <v>0</v>
      </c>
      <c r="HN29" s="60"/>
      <c r="HO29" s="60"/>
      <c r="HP29" s="60"/>
      <c r="HQ29" s="60"/>
      <c r="HR29" s="60"/>
      <c r="HS29" s="113"/>
    </row>
    <row r="30" spans="1:227" x14ac:dyDescent="0.25">
      <c r="A30" s="39"/>
      <c r="B30" s="205">
        <v>2</v>
      </c>
      <c r="C30" s="50">
        <f>(C4+C8+C7+C6+C5+C9+C10+C11)/8</f>
        <v>0.5</v>
      </c>
      <c r="D30" s="50">
        <f t="shared" ref="D30:W30" si="36">(D4+D8+D7+D6+D5+D9+D10+D11)/8</f>
        <v>1</v>
      </c>
      <c r="E30" s="50">
        <f t="shared" si="36"/>
        <v>0</v>
      </c>
      <c r="F30" s="50">
        <f t="shared" si="36"/>
        <v>1.25</v>
      </c>
      <c r="G30" s="50">
        <f t="shared" si="36"/>
        <v>1</v>
      </c>
      <c r="H30" s="50">
        <f t="shared" si="36"/>
        <v>0.375</v>
      </c>
      <c r="I30" s="50">
        <f t="shared" si="36"/>
        <v>0</v>
      </c>
      <c r="J30" s="50">
        <f t="shared" si="36"/>
        <v>0.25</v>
      </c>
      <c r="K30" s="50">
        <f t="shared" si="36"/>
        <v>0.625</v>
      </c>
      <c r="L30" s="50">
        <f t="shared" si="36"/>
        <v>0.625</v>
      </c>
      <c r="M30" s="50">
        <f t="shared" si="36"/>
        <v>0.375</v>
      </c>
      <c r="N30" s="50">
        <f t="shared" si="36"/>
        <v>0</v>
      </c>
      <c r="O30" s="50">
        <f t="shared" si="36"/>
        <v>0.125</v>
      </c>
      <c r="P30" s="50">
        <f t="shared" si="36"/>
        <v>0.375</v>
      </c>
      <c r="Q30" s="50">
        <f t="shared" si="36"/>
        <v>0</v>
      </c>
      <c r="R30" s="50">
        <f t="shared" si="36"/>
        <v>0.25</v>
      </c>
      <c r="S30" s="50">
        <f t="shared" si="36"/>
        <v>6.75</v>
      </c>
      <c r="T30" s="50"/>
      <c r="U30" s="50">
        <f t="shared" si="36"/>
        <v>2</v>
      </c>
      <c r="V30" s="50"/>
      <c r="W30" s="50">
        <f t="shared" si="36"/>
        <v>3.375</v>
      </c>
      <c r="AA30" s="39"/>
      <c r="AB30" s="107">
        <v>2</v>
      </c>
      <c r="AC30" s="50">
        <f>(AC4+AC8+AC7+AC6+AC5+AC9+AC10+AC11+AC12+AC13+AC14+AC15+AC16+AC17+AC18+AC19)/16</f>
        <v>0.25</v>
      </c>
      <c r="AD30" s="50">
        <f t="shared" ref="AD30:AV30" si="37">(AD4+AD8+AD7+AD6+AD5+AD9+AD10+AD11+AD12+AD13+AD14+AD15+AD16+AD17+AD18+AD19)/16</f>
        <v>0.125</v>
      </c>
      <c r="AE30" s="50">
        <f t="shared" si="37"/>
        <v>0.875</v>
      </c>
      <c r="AF30" s="50">
        <f t="shared" si="37"/>
        <v>0.125</v>
      </c>
      <c r="AG30" s="50">
        <f t="shared" si="37"/>
        <v>6.25E-2</v>
      </c>
      <c r="AH30" s="50">
        <f t="shared" si="37"/>
        <v>0.5</v>
      </c>
      <c r="AI30" s="50">
        <f t="shared" si="37"/>
        <v>0.1875</v>
      </c>
      <c r="AJ30" s="50">
        <f t="shared" si="37"/>
        <v>0</v>
      </c>
      <c r="AK30" s="50">
        <f>(AK4+AK8+AK7+AK6+AK5+AK9+AK10+AK11+AK12+AK13+AK14+AK15+AK16+AK17+AK18+AK19)/16</f>
        <v>6.25E-2</v>
      </c>
      <c r="AL30" s="50">
        <f t="shared" si="37"/>
        <v>0</v>
      </c>
      <c r="AM30" s="50">
        <f t="shared" si="37"/>
        <v>0</v>
      </c>
      <c r="AN30" s="50">
        <f t="shared" si="37"/>
        <v>0.375</v>
      </c>
      <c r="AO30" s="50">
        <f t="shared" si="37"/>
        <v>0.1875</v>
      </c>
      <c r="AP30" s="50">
        <f t="shared" si="37"/>
        <v>0.25</v>
      </c>
      <c r="AQ30" s="50">
        <f t="shared" si="37"/>
        <v>0.375</v>
      </c>
      <c r="AR30" s="50">
        <f t="shared" si="37"/>
        <v>0</v>
      </c>
      <c r="AS30" s="50">
        <f t="shared" si="37"/>
        <v>3.375</v>
      </c>
      <c r="AT30" s="50"/>
      <c r="AU30" s="50">
        <f t="shared" si="37"/>
        <v>2</v>
      </c>
      <c r="AV30" s="50">
        <f t="shared" si="37"/>
        <v>2.625</v>
      </c>
      <c r="AW30" s="49"/>
      <c r="AX30" s="49"/>
      <c r="AY30" s="39"/>
      <c r="AZ30" s="117">
        <v>2</v>
      </c>
      <c r="BA30" s="50">
        <f>AVERAGE(BA4:BA16)</f>
        <v>0.46153846153846156</v>
      </c>
      <c r="BB30" s="50">
        <f t="shared" ref="BB30:CD30" si="38">AVERAGE(BB4:BB16)</f>
        <v>0.23076923076923078</v>
      </c>
      <c r="BC30" s="50">
        <f t="shared" si="38"/>
        <v>7.6923076923076927E-2</v>
      </c>
      <c r="BD30" s="50">
        <f t="shared" si="38"/>
        <v>0.15384615384615385</v>
      </c>
      <c r="BE30" s="50">
        <f t="shared" si="38"/>
        <v>0.15384615384615385</v>
      </c>
      <c r="BF30" s="50">
        <f t="shared" si="38"/>
        <v>0</v>
      </c>
      <c r="BG30" s="50">
        <f t="shared" si="38"/>
        <v>1.5384615384615385</v>
      </c>
      <c r="BH30" s="50">
        <f t="shared" si="38"/>
        <v>0</v>
      </c>
      <c r="BI30" s="50">
        <f t="shared" si="38"/>
        <v>0</v>
      </c>
      <c r="BJ30" s="50">
        <f t="shared" si="38"/>
        <v>0.15384615384615385</v>
      </c>
      <c r="BK30" s="50">
        <f t="shared" si="38"/>
        <v>0</v>
      </c>
      <c r="BL30" s="50">
        <f t="shared" si="38"/>
        <v>7.6923076923076927E-2</v>
      </c>
      <c r="BM30" s="50">
        <f t="shared" si="38"/>
        <v>0.15384615384615385</v>
      </c>
      <c r="BN30" s="50">
        <f t="shared" si="38"/>
        <v>0</v>
      </c>
      <c r="BO30" s="50">
        <f t="shared" si="38"/>
        <v>0.53846153846153844</v>
      </c>
      <c r="BP30" s="50">
        <f t="shared" si="38"/>
        <v>0.15384615384615385</v>
      </c>
      <c r="BQ30" s="50">
        <f t="shared" si="38"/>
        <v>7.6923076923076927E-2</v>
      </c>
      <c r="BR30" s="50">
        <f t="shared" si="38"/>
        <v>0</v>
      </c>
      <c r="BS30" s="50">
        <f t="shared" si="38"/>
        <v>0.30769230769230771</v>
      </c>
      <c r="BT30" s="50">
        <f t="shared" si="38"/>
        <v>7.6923076923076927E-2</v>
      </c>
      <c r="BU30" s="50">
        <f t="shared" si="38"/>
        <v>0.38461538461538464</v>
      </c>
      <c r="BV30" s="50">
        <f t="shared" si="38"/>
        <v>7.6923076923076927E-2</v>
      </c>
      <c r="BW30" s="50">
        <f t="shared" si="38"/>
        <v>0</v>
      </c>
      <c r="BX30" s="50">
        <f t="shared" si="38"/>
        <v>0</v>
      </c>
      <c r="BY30" s="50">
        <f t="shared" si="38"/>
        <v>4.615384615384615</v>
      </c>
      <c r="BZ30" s="50"/>
      <c r="CA30" s="50">
        <f t="shared" si="38"/>
        <v>2</v>
      </c>
      <c r="CB30" s="50"/>
      <c r="CC30" s="50"/>
      <c r="CD30" s="50">
        <f t="shared" si="38"/>
        <v>3.4615384615384617</v>
      </c>
      <c r="CG30" s="39"/>
      <c r="CH30" s="202">
        <v>2</v>
      </c>
      <c r="CI30" s="60">
        <f>AVERAGE(CI4:CI21)</f>
        <v>0.3888888888888889</v>
      </c>
      <c r="CJ30" s="60">
        <f t="shared" ref="CJ30:CZ30" si="39">AVERAGE(CJ4:CJ21)</f>
        <v>0</v>
      </c>
      <c r="CK30" s="60">
        <f t="shared" si="39"/>
        <v>0.3888888888888889</v>
      </c>
      <c r="CL30" s="60">
        <f t="shared" si="39"/>
        <v>0</v>
      </c>
      <c r="CM30" s="179">
        <f t="shared" si="39"/>
        <v>0.27777777777777779</v>
      </c>
      <c r="CN30" s="179">
        <f t="shared" si="39"/>
        <v>1.1111111111111112</v>
      </c>
      <c r="CO30" s="179">
        <f t="shared" si="39"/>
        <v>0.3888888888888889</v>
      </c>
      <c r="CP30" s="179">
        <f t="shared" si="39"/>
        <v>5.5555555555555552E-2</v>
      </c>
      <c r="CQ30" s="179">
        <f t="shared" si="39"/>
        <v>0.27777777777777779</v>
      </c>
      <c r="CR30" s="60">
        <f t="shared" si="39"/>
        <v>5.5555555555555552E-2</v>
      </c>
      <c r="CS30" s="60">
        <f t="shared" si="39"/>
        <v>5.5555555555555552E-2</v>
      </c>
      <c r="CT30" s="60">
        <f t="shared" si="39"/>
        <v>0.27777777777777779</v>
      </c>
      <c r="CU30" s="60">
        <f t="shared" si="39"/>
        <v>3.2777777777777777</v>
      </c>
      <c r="CV30" s="60"/>
      <c r="CW30" s="60">
        <f t="shared" si="39"/>
        <v>2</v>
      </c>
      <c r="CX30" s="60"/>
      <c r="CY30" s="60"/>
      <c r="CZ30" s="60">
        <f t="shared" si="39"/>
        <v>3.3888888888888888</v>
      </c>
      <c r="DA30" s="113"/>
      <c r="DB30" s="113"/>
      <c r="DC30" s="39"/>
      <c r="DD30" s="202">
        <v>2</v>
      </c>
      <c r="DE30" s="60">
        <f>AVERAGE(DE4:DE13)</f>
        <v>0</v>
      </c>
      <c r="DF30" s="60">
        <f t="shared" ref="DF30:EA30" si="40">AVERAGE(DF4:DF13)</f>
        <v>0.2</v>
      </c>
      <c r="DG30" s="60">
        <f t="shared" si="40"/>
        <v>0.4</v>
      </c>
      <c r="DH30" s="60">
        <f t="shared" si="40"/>
        <v>1.7</v>
      </c>
      <c r="DI30" s="60">
        <f t="shared" si="40"/>
        <v>0.2</v>
      </c>
      <c r="DJ30" s="60">
        <f t="shared" si="40"/>
        <v>1</v>
      </c>
      <c r="DK30" s="60">
        <f t="shared" si="40"/>
        <v>0.3</v>
      </c>
      <c r="DL30" s="60">
        <f t="shared" si="40"/>
        <v>0.4</v>
      </c>
      <c r="DM30" s="60">
        <f t="shared" si="40"/>
        <v>0.1</v>
      </c>
      <c r="DN30" s="60">
        <f t="shared" si="40"/>
        <v>0.2</v>
      </c>
      <c r="DO30" s="60">
        <f t="shared" si="40"/>
        <v>0.5</v>
      </c>
      <c r="DP30" s="60">
        <f t="shared" si="40"/>
        <v>1.2</v>
      </c>
      <c r="DQ30" s="60">
        <f t="shared" si="40"/>
        <v>0.5</v>
      </c>
      <c r="DR30" s="60">
        <f t="shared" si="40"/>
        <v>0</v>
      </c>
      <c r="DS30" s="60">
        <f t="shared" si="40"/>
        <v>0</v>
      </c>
      <c r="DT30" s="60">
        <f t="shared" si="40"/>
        <v>0</v>
      </c>
      <c r="DU30" s="60">
        <f t="shared" si="40"/>
        <v>0</v>
      </c>
      <c r="DV30" s="60">
        <f t="shared" si="40"/>
        <v>6.7</v>
      </c>
      <c r="DW30" s="60"/>
      <c r="DX30" s="60">
        <f t="shared" si="40"/>
        <v>2</v>
      </c>
      <c r="DY30" s="60"/>
      <c r="DZ30" s="60"/>
      <c r="EA30" s="60">
        <f t="shared" si="40"/>
        <v>3.4</v>
      </c>
      <c r="EE30" s="39"/>
      <c r="EF30" s="202">
        <v>2</v>
      </c>
      <c r="EG30" s="60">
        <f>(EG4+EG8+EG7+EG6+EG5+EG9+EG10+EG11+EG12+EG13+EG14+EG15+EG16+EG17+EG18+EG19+EG20+EG21+EG22)/19</f>
        <v>1.8421052631578947</v>
      </c>
      <c r="EH30" s="60">
        <f t="shared" ref="EH30:FK30" si="41">(EH4+EH8+EH7+EH6+EH5+EH9+EH10+EH11+EH12+EH13+EH14+EH15+EH16+EH17+EH18+EH19+EH20+EH21+EH22)/19</f>
        <v>0.94736842105263153</v>
      </c>
      <c r="EI30" s="60">
        <f t="shared" si="41"/>
        <v>1.263157894736842</v>
      </c>
      <c r="EJ30" s="60">
        <f t="shared" si="41"/>
        <v>0.63157894736842102</v>
      </c>
      <c r="EK30" s="60">
        <f t="shared" si="41"/>
        <v>0</v>
      </c>
      <c r="EL30" s="60">
        <f t="shared" si="41"/>
        <v>0</v>
      </c>
      <c r="EM30" s="60">
        <f t="shared" si="41"/>
        <v>0.21052631578947367</v>
      </c>
      <c r="EN30" s="60">
        <f t="shared" si="41"/>
        <v>0.10526315789473684</v>
      </c>
      <c r="EO30" s="60">
        <f t="shared" si="41"/>
        <v>0</v>
      </c>
      <c r="EP30" s="60">
        <f t="shared" si="41"/>
        <v>0.10526315789473684</v>
      </c>
      <c r="EQ30" s="60">
        <f t="shared" si="41"/>
        <v>0.15789473684210525</v>
      </c>
      <c r="ER30" s="60">
        <f t="shared" si="41"/>
        <v>0.52631578947368418</v>
      </c>
      <c r="ES30" s="60">
        <f t="shared" si="41"/>
        <v>0</v>
      </c>
      <c r="ET30" s="60">
        <f t="shared" si="41"/>
        <v>0.26315789473684209</v>
      </c>
      <c r="EU30" s="60">
        <f t="shared" si="41"/>
        <v>0</v>
      </c>
      <c r="EV30" s="60">
        <f t="shared" si="41"/>
        <v>1.263157894736842</v>
      </c>
      <c r="EW30" s="60">
        <f t="shared" si="41"/>
        <v>0</v>
      </c>
      <c r="EX30" s="60">
        <f t="shared" si="41"/>
        <v>0.52631578947368418</v>
      </c>
      <c r="EY30" s="60">
        <f t="shared" si="41"/>
        <v>0.21052631578947367</v>
      </c>
      <c r="EZ30" s="60">
        <f t="shared" si="41"/>
        <v>0.57894736842105265</v>
      </c>
      <c r="FA30" s="60">
        <f t="shared" si="41"/>
        <v>0.89473684210526316</v>
      </c>
      <c r="FB30" s="60">
        <f t="shared" si="41"/>
        <v>0.47368421052631576</v>
      </c>
      <c r="FC30" s="60">
        <f t="shared" si="41"/>
        <v>0.84210526315789469</v>
      </c>
      <c r="FD30" s="60">
        <f t="shared" si="41"/>
        <v>0.68421052631578949</v>
      </c>
      <c r="FE30" s="60">
        <f t="shared" si="41"/>
        <v>0.89473684210526316</v>
      </c>
      <c r="FF30" s="60">
        <f t="shared" si="41"/>
        <v>12.421052631578947</v>
      </c>
      <c r="FG30" s="60"/>
      <c r="FH30" s="60">
        <f t="shared" si="41"/>
        <v>2</v>
      </c>
      <c r="FI30" s="60"/>
      <c r="FJ30" s="60"/>
      <c r="FK30" s="60">
        <f t="shared" si="41"/>
        <v>3.4736842105263159</v>
      </c>
      <c r="FN30" s="39"/>
      <c r="FO30" s="652">
        <v>2</v>
      </c>
      <c r="FP30" s="60">
        <f>(FP4+FP8+FP7+FP6+FP5+FP9+FP10+FP11+FP12+FP13+FP14+FP15+FP16+FP17+FP18+FP19+FP20+FP21+FP22)/19</f>
        <v>1.4736842105263157</v>
      </c>
      <c r="FQ30" s="60">
        <f t="shared" ref="FQ30:FX30" si="42">(FQ4+FQ8+FQ7+FQ6+FQ5+FQ9+FQ10+FQ11+FQ12+FQ13+FQ14+FQ15+FQ16+FQ17+FQ18+FQ19+FQ20+FQ21+FQ22)/19</f>
        <v>0.26315789473684209</v>
      </c>
      <c r="FR30" s="60">
        <f t="shared" si="42"/>
        <v>5.2631578947368418E-2</v>
      </c>
      <c r="FS30" s="60">
        <f t="shared" si="42"/>
        <v>0</v>
      </c>
      <c r="FT30" s="60">
        <f t="shared" si="42"/>
        <v>0</v>
      </c>
      <c r="FU30" s="60">
        <f t="shared" si="42"/>
        <v>5.2631578947368418E-2</v>
      </c>
      <c r="FV30" s="60">
        <f t="shared" si="42"/>
        <v>1.3157894736842106</v>
      </c>
      <c r="FW30" s="60">
        <f t="shared" si="42"/>
        <v>0.94736842105263153</v>
      </c>
      <c r="FX30" s="60">
        <f t="shared" si="42"/>
        <v>0.89473684210526316</v>
      </c>
      <c r="FY30" s="50">
        <f t="shared" ref="FY30" si="43">(FY4+FY8+FY7+FY6+FY5+FY9+FY10+FY11+FY12+FY13+FY14+FY15+FY16+FY17)/14</f>
        <v>4.1428571428571432</v>
      </c>
      <c r="FZ30" s="50"/>
      <c r="GA30" s="50">
        <f t="shared" ref="GA30" si="44">(GA4+GA8+GA7+GA6+GA5+GA9+GA10+GA11+GA12+GA13+GA14+GA15+GA16+GA17)/14</f>
        <v>2</v>
      </c>
      <c r="GB30" s="50"/>
      <c r="GC30" s="50"/>
      <c r="GD30" s="50">
        <f t="shared" ref="GD30" si="45">(GD4+GD8+GD7+GD6+GD5+GD9+GD10+GD11+GD12+GD13+GD14+GD15+GD16+GD17)/14</f>
        <v>3.5714285714285716</v>
      </c>
      <c r="GE30" s="113"/>
      <c r="GG30" s="39"/>
      <c r="GH30" s="652">
        <v>2</v>
      </c>
      <c r="GI30" s="60">
        <f>AVERAGE(GI4:GI23)</f>
        <v>0.1111111111111111</v>
      </c>
      <c r="GJ30" s="60">
        <f t="shared" ref="GJ30:GY30" si="46">AVERAGE(GJ4:GJ23)</f>
        <v>0.1111111111111111</v>
      </c>
      <c r="GK30" s="60">
        <f t="shared" si="46"/>
        <v>0.2857142857142857</v>
      </c>
      <c r="GL30" s="60">
        <f t="shared" si="46"/>
        <v>0.52941176470588236</v>
      </c>
      <c r="GM30" s="60">
        <f t="shared" si="46"/>
        <v>0.26666666666666666</v>
      </c>
      <c r="GN30" s="60">
        <f t="shared" si="46"/>
        <v>6.25E-2</v>
      </c>
      <c r="GO30" s="60">
        <f t="shared" si="46"/>
        <v>0.53846153846153844</v>
      </c>
      <c r="GP30" s="60">
        <f t="shared" si="46"/>
        <v>0</v>
      </c>
      <c r="GQ30" s="60">
        <f t="shared" si="46"/>
        <v>0</v>
      </c>
      <c r="GR30" s="60">
        <f t="shared" si="46"/>
        <v>0.8571428571428571</v>
      </c>
      <c r="GS30" s="60">
        <f t="shared" si="46"/>
        <v>0</v>
      </c>
      <c r="GT30" s="60">
        <f t="shared" si="46"/>
        <v>1.7</v>
      </c>
      <c r="GU30" s="60"/>
      <c r="GV30" s="60">
        <f t="shared" si="46"/>
        <v>2</v>
      </c>
      <c r="GW30" s="60"/>
      <c r="GX30" s="60"/>
      <c r="GY30" s="60">
        <f t="shared" si="46"/>
        <v>3.2</v>
      </c>
      <c r="GZ30" s="113"/>
      <c r="HB30" s="39"/>
      <c r="HC30" s="652">
        <v>2</v>
      </c>
      <c r="HD30" s="60">
        <f>AVERAGE(HD4:HD25)</f>
        <v>1.368421052631579</v>
      </c>
      <c r="HE30" s="60">
        <f t="shared" ref="HE30:HR30" si="47">AVERAGE(HE4:HE25)</f>
        <v>0</v>
      </c>
      <c r="HF30" s="60">
        <f t="shared" si="47"/>
        <v>0</v>
      </c>
      <c r="HG30" s="60">
        <f t="shared" si="47"/>
        <v>0</v>
      </c>
      <c r="HH30" s="60">
        <f t="shared" si="47"/>
        <v>0</v>
      </c>
      <c r="HI30" s="60">
        <f t="shared" si="47"/>
        <v>0</v>
      </c>
      <c r="HJ30" s="60">
        <f t="shared" si="47"/>
        <v>1.0526315789473684</v>
      </c>
      <c r="HK30" s="60">
        <f t="shared" si="47"/>
        <v>1.4736842105263157</v>
      </c>
      <c r="HL30" s="60">
        <f t="shared" si="47"/>
        <v>0.31578947368421051</v>
      </c>
      <c r="HM30" s="60">
        <f t="shared" si="47"/>
        <v>3.6363636363636362</v>
      </c>
      <c r="HN30" s="60"/>
      <c r="HO30" s="60">
        <f t="shared" si="47"/>
        <v>2</v>
      </c>
      <c r="HP30" s="60"/>
      <c r="HQ30" s="60"/>
      <c r="HR30" s="60">
        <f t="shared" si="47"/>
        <v>4.1111111111111107</v>
      </c>
      <c r="HS30" s="113"/>
    </row>
    <row r="31" spans="1:227" x14ac:dyDescent="0.25">
      <c r="A31" s="39"/>
      <c r="B31" s="39" t="s">
        <v>143</v>
      </c>
      <c r="C31" s="50">
        <f>MEDIAN(C28:C30)</f>
        <v>0.56818181818181812</v>
      </c>
      <c r="D31" s="50">
        <f t="shared" ref="D31:W31" si="48">MEDIAN(D28:D30)</f>
        <v>1.1363636363636362</v>
      </c>
      <c r="E31" s="50">
        <f t="shared" si="48"/>
        <v>9.0909090909090912E-2</v>
      </c>
      <c r="F31" s="50">
        <f t="shared" si="48"/>
        <v>1.3977272727272727</v>
      </c>
      <c r="G31" s="50">
        <f t="shared" si="48"/>
        <v>1.0909090909090908</v>
      </c>
      <c r="H31" s="50">
        <f t="shared" si="48"/>
        <v>0.50568181818181812</v>
      </c>
      <c r="I31" s="50">
        <f t="shared" si="48"/>
        <v>0</v>
      </c>
      <c r="J31" s="50">
        <f t="shared" si="48"/>
        <v>0.48863636363636365</v>
      </c>
      <c r="K31" s="50">
        <f t="shared" si="48"/>
        <v>0.76704545454545459</v>
      </c>
      <c r="L31" s="50">
        <f t="shared" si="48"/>
        <v>0.67613636363636365</v>
      </c>
      <c r="M31" s="50">
        <f t="shared" si="48"/>
        <v>0.50568181818181812</v>
      </c>
      <c r="N31" s="50">
        <f t="shared" si="48"/>
        <v>0.31818181818181818</v>
      </c>
      <c r="O31" s="50">
        <f t="shared" si="48"/>
        <v>0.92613636363636365</v>
      </c>
      <c r="P31" s="50">
        <f t="shared" si="48"/>
        <v>0.86931818181818177</v>
      </c>
      <c r="Q31" s="50">
        <f t="shared" si="48"/>
        <v>4.5454545454545456E-2</v>
      </c>
      <c r="R31" s="50">
        <f t="shared" si="48"/>
        <v>0.39772727272727271</v>
      </c>
      <c r="S31" s="50">
        <f t="shared" si="48"/>
        <v>9.7840909090909101</v>
      </c>
      <c r="T31" s="50"/>
      <c r="U31" s="50">
        <f t="shared" si="48"/>
        <v>2.5</v>
      </c>
      <c r="V31" s="50"/>
      <c r="W31" s="50">
        <f t="shared" si="48"/>
        <v>3.5056818181818183</v>
      </c>
      <c r="AA31" s="39"/>
      <c r="AB31" s="39" t="s">
        <v>143</v>
      </c>
      <c r="AC31" s="50">
        <f>MEDIAN(AC28:AC30)</f>
        <v>0.25</v>
      </c>
      <c r="AD31" s="50">
        <f t="shared" ref="AD31:AV31" si="49">MEDIAN(AD28:AD30)</f>
        <v>0.75</v>
      </c>
      <c r="AE31" s="50">
        <f t="shared" si="49"/>
        <v>0.875</v>
      </c>
      <c r="AF31" s="50">
        <f t="shared" si="49"/>
        <v>0.125</v>
      </c>
      <c r="AG31" s="50">
        <f t="shared" si="49"/>
        <v>0.75</v>
      </c>
      <c r="AH31" s="50">
        <f t="shared" si="49"/>
        <v>0.75</v>
      </c>
      <c r="AI31" s="50">
        <f t="shared" si="49"/>
        <v>0.1875</v>
      </c>
      <c r="AJ31" s="50">
        <f t="shared" si="49"/>
        <v>0</v>
      </c>
      <c r="AK31" s="50">
        <f t="shared" si="49"/>
        <v>0.25</v>
      </c>
      <c r="AL31" s="50">
        <f t="shared" si="49"/>
        <v>0</v>
      </c>
      <c r="AM31" s="50">
        <f t="shared" si="49"/>
        <v>0</v>
      </c>
      <c r="AN31" s="50">
        <f t="shared" si="49"/>
        <v>1.5</v>
      </c>
      <c r="AO31" s="50">
        <f t="shared" si="49"/>
        <v>0.75</v>
      </c>
      <c r="AP31" s="50">
        <f t="shared" si="49"/>
        <v>0.75</v>
      </c>
      <c r="AQ31" s="50">
        <f t="shared" si="49"/>
        <v>0.75</v>
      </c>
      <c r="AR31" s="50">
        <f t="shared" si="49"/>
        <v>0</v>
      </c>
      <c r="AS31" s="50">
        <f t="shared" si="49"/>
        <v>8.25</v>
      </c>
      <c r="AT31" s="50"/>
      <c r="AU31" s="50">
        <f t="shared" si="49"/>
        <v>3</v>
      </c>
      <c r="AV31" s="50">
        <f t="shared" si="49"/>
        <v>3.25</v>
      </c>
      <c r="AW31" s="49"/>
      <c r="AX31" s="49"/>
      <c r="AY31" s="39"/>
      <c r="AZ31" s="39" t="s">
        <v>143</v>
      </c>
      <c r="BA31" s="50">
        <f>MEDIAN(BA28:BA30)</f>
        <v>0.65934065934065933</v>
      </c>
      <c r="BB31" s="50">
        <f t="shared" ref="BB31:CD31" si="50">MEDIAN(BB28:BB30)</f>
        <v>0.82967032967032961</v>
      </c>
      <c r="BC31" s="50">
        <f t="shared" si="50"/>
        <v>0.25274725274725274</v>
      </c>
      <c r="BD31" s="50">
        <f t="shared" si="50"/>
        <v>0.36263736263736263</v>
      </c>
      <c r="BE31" s="50">
        <f t="shared" si="50"/>
        <v>0.14835164835164835</v>
      </c>
      <c r="BF31" s="50">
        <f t="shared" si="50"/>
        <v>7.1428571428571425E-2</v>
      </c>
      <c r="BG31" s="50">
        <f t="shared" si="50"/>
        <v>1.7692307692307692</v>
      </c>
      <c r="BH31" s="50">
        <f t="shared" si="50"/>
        <v>7.1428571428571425E-2</v>
      </c>
      <c r="BI31" s="50">
        <f t="shared" si="50"/>
        <v>0.21428571428571427</v>
      </c>
      <c r="BJ31" s="50">
        <f t="shared" si="50"/>
        <v>0.50549450549450547</v>
      </c>
      <c r="BK31" s="50">
        <f t="shared" si="50"/>
        <v>0.14285714285714285</v>
      </c>
      <c r="BL31" s="50">
        <f t="shared" si="50"/>
        <v>0.10989010989010989</v>
      </c>
      <c r="BM31" s="50">
        <f t="shared" si="50"/>
        <v>0.29120879120879117</v>
      </c>
      <c r="BN31" s="50">
        <f t="shared" si="50"/>
        <v>0.14285714285714285</v>
      </c>
      <c r="BO31" s="50">
        <f t="shared" si="50"/>
        <v>1.0549450549450547</v>
      </c>
      <c r="BP31" s="50">
        <f t="shared" si="50"/>
        <v>1.0054945054945055</v>
      </c>
      <c r="BQ31" s="50">
        <f t="shared" si="50"/>
        <v>0.39560439560439559</v>
      </c>
      <c r="BR31" s="50">
        <f t="shared" si="50"/>
        <v>0.14285714285714285</v>
      </c>
      <c r="BS31" s="50">
        <f t="shared" si="50"/>
        <v>0.51098901098901095</v>
      </c>
      <c r="BT31" s="50">
        <f t="shared" si="50"/>
        <v>0.46703296703296698</v>
      </c>
      <c r="BU31" s="50">
        <f t="shared" si="50"/>
        <v>0.62087912087912089</v>
      </c>
      <c r="BV31" s="50">
        <f t="shared" si="50"/>
        <v>0.32417582417582413</v>
      </c>
      <c r="BW31" s="50">
        <f t="shared" si="50"/>
        <v>0.2857142857142857</v>
      </c>
      <c r="BX31" s="50">
        <f t="shared" si="50"/>
        <v>0.2857142857142857</v>
      </c>
      <c r="BY31" s="50">
        <f t="shared" si="50"/>
        <v>10.664835164835164</v>
      </c>
      <c r="BZ31" s="50"/>
      <c r="CA31" s="50">
        <f t="shared" si="50"/>
        <v>2.5</v>
      </c>
      <c r="CB31" s="50"/>
      <c r="CC31" s="50"/>
      <c r="CD31" s="50">
        <f t="shared" si="50"/>
        <v>3.9450549450549453</v>
      </c>
      <c r="CG31" s="39"/>
      <c r="CH31" s="39" t="s">
        <v>143</v>
      </c>
      <c r="CI31" s="50">
        <f>MEDIAN(CI28:CI30)</f>
        <v>0.69444444444444442</v>
      </c>
      <c r="CJ31" s="50">
        <f t="shared" ref="CJ31:CZ31" si="51">MEDIAN(CJ28:CJ30)</f>
        <v>0</v>
      </c>
      <c r="CK31" s="50">
        <f t="shared" si="51"/>
        <v>1.1944444444444444</v>
      </c>
      <c r="CL31" s="50">
        <f t="shared" si="51"/>
        <v>0.5</v>
      </c>
      <c r="CM31" s="50">
        <f t="shared" si="51"/>
        <v>0.1388888888888889</v>
      </c>
      <c r="CN31" s="50">
        <f t="shared" si="51"/>
        <v>1.0555555555555556</v>
      </c>
      <c r="CO31" s="50">
        <f t="shared" si="51"/>
        <v>0.19444444444444445</v>
      </c>
      <c r="CP31" s="50">
        <f t="shared" si="51"/>
        <v>2.7777777777777776E-2</v>
      </c>
      <c r="CQ31" s="50">
        <f t="shared" si="51"/>
        <v>0.1388888888888889</v>
      </c>
      <c r="CR31" s="50">
        <f t="shared" si="51"/>
        <v>0.52777777777777779</v>
      </c>
      <c r="CS31" s="50">
        <f t="shared" si="51"/>
        <v>0.52777777777777779</v>
      </c>
      <c r="CT31" s="50">
        <f t="shared" si="51"/>
        <v>1.1388888888888888</v>
      </c>
      <c r="CU31" s="50">
        <f t="shared" si="51"/>
        <v>3.2777777777777777</v>
      </c>
      <c r="CV31" s="50"/>
      <c r="CW31" s="50">
        <f t="shared" si="51"/>
        <v>2</v>
      </c>
      <c r="CX31" s="50"/>
      <c r="CY31" s="50"/>
      <c r="CZ31" s="50">
        <f t="shared" si="51"/>
        <v>3.6944444444444446</v>
      </c>
      <c r="DA31" s="113"/>
      <c r="DB31" s="113"/>
      <c r="DC31" s="39"/>
      <c r="DD31" s="39" t="s">
        <v>143</v>
      </c>
      <c r="DE31" s="60">
        <f>MEDIAN(DE28:DE30)</f>
        <v>0.55555555555555558</v>
      </c>
      <c r="DF31" s="60">
        <f t="shared" ref="DF31:EA31" si="52">MEDIAN(DF28:DF30)</f>
        <v>0.66666666666666663</v>
      </c>
      <c r="DG31" s="60">
        <f t="shared" si="52"/>
        <v>0.5</v>
      </c>
      <c r="DH31" s="60">
        <f t="shared" si="52"/>
        <v>1.7</v>
      </c>
      <c r="DI31" s="60">
        <f t="shared" si="52"/>
        <v>0.33333333333333331</v>
      </c>
      <c r="DJ31" s="60">
        <f t="shared" si="52"/>
        <v>1</v>
      </c>
      <c r="DK31" s="60">
        <f t="shared" si="52"/>
        <v>0.55555555555555558</v>
      </c>
      <c r="DL31" s="60">
        <f t="shared" si="52"/>
        <v>0.55555555555555558</v>
      </c>
      <c r="DM31" s="60">
        <f t="shared" si="52"/>
        <v>0.1111111111111111</v>
      </c>
      <c r="DN31" s="60">
        <f t="shared" si="52"/>
        <v>0.55555555555555558</v>
      </c>
      <c r="DO31" s="60">
        <f t="shared" si="52"/>
        <v>0.77777777777777779</v>
      </c>
      <c r="DP31" s="60">
        <f t="shared" si="52"/>
        <v>1.3333333333333333</v>
      </c>
      <c r="DQ31" s="60">
        <f t="shared" si="52"/>
        <v>0.5</v>
      </c>
      <c r="DR31" s="60">
        <f t="shared" si="52"/>
        <v>0.22222222222222221</v>
      </c>
      <c r="DS31" s="60">
        <f t="shared" si="52"/>
        <v>0.66666666666666663</v>
      </c>
      <c r="DT31" s="60">
        <f t="shared" si="52"/>
        <v>1.1111111111111112</v>
      </c>
      <c r="DU31" s="60">
        <f t="shared" si="52"/>
        <v>0.55555555555555558</v>
      </c>
      <c r="DV31" s="60">
        <f t="shared" si="52"/>
        <v>11.666666666666666</v>
      </c>
      <c r="DW31" s="60"/>
      <c r="DX31" s="60">
        <f t="shared" si="52"/>
        <v>3</v>
      </c>
      <c r="DY31" s="60"/>
      <c r="DZ31" s="60"/>
      <c r="EA31" s="60">
        <f t="shared" si="52"/>
        <v>3.5555555555555554</v>
      </c>
      <c r="EE31" s="39"/>
      <c r="EF31" s="39" t="s">
        <v>143</v>
      </c>
      <c r="EG31" s="50">
        <f>MEDIAN(EG28:EG30)</f>
        <v>2.4210526315789473</v>
      </c>
      <c r="EH31" s="50">
        <f t="shared" ref="EH31:FK31" si="53">MEDIAN(EH28:EH30)</f>
        <v>0.97368421052631571</v>
      </c>
      <c r="EI31" s="50">
        <f t="shared" si="53"/>
        <v>1.631578947368421</v>
      </c>
      <c r="EJ31" s="50">
        <f t="shared" si="53"/>
        <v>1.3157894736842106</v>
      </c>
      <c r="EK31" s="50">
        <f t="shared" si="53"/>
        <v>0</v>
      </c>
      <c r="EL31" s="50">
        <f t="shared" si="53"/>
        <v>0</v>
      </c>
      <c r="EM31" s="50">
        <f t="shared" si="53"/>
        <v>1.6052631578947369</v>
      </c>
      <c r="EN31" s="50">
        <f t="shared" si="53"/>
        <v>5.2631578947368418E-2</v>
      </c>
      <c r="EO31" s="50">
        <f t="shared" si="53"/>
        <v>0</v>
      </c>
      <c r="EP31" s="50">
        <f t="shared" si="53"/>
        <v>0.55263157894736836</v>
      </c>
      <c r="EQ31" s="50">
        <f t="shared" si="53"/>
        <v>7.8947368421052627E-2</v>
      </c>
      <c r="ER31" s="50">
        <f t="shared" si="53"/>
        <v>0.76315789473684204</v>
      </c>
      <c r="ES31" s="50">
        <f t="shared" si="53"/>
        <v>0</v>
      </c>
      <c r="ET31" s="50">
        <f t="shared" si="53"/>
        <v>0.13157894736842105</v>
      </c>
      <c r="EU31" s="50">
        <f t="shared" si="53"/>
        <v>0</v>
      </c>
      <c r="EV31" s="50">
        <f t="shared" si="53"/>
        <v>1.631578947368421</v>
      </c>
      <c r="EW31" s="50">
        <f t="shared" si="53"/>
        <v>0</v>
      </c>
      <c r="EX31" s="50">
        <f t="shared" si="53"/>
        <v>1.263157894736842</v>
      </c>
      <c r="EY31" s="50">
        <f t="shared" si="53"/>
        <v>0.10526315789473684</v>
      </c>
      <c r="EZ31" s="50">
        <f t="shared" si="53"/>
        <v>1.2894736842105263</v>
      </c>
      <c r="FA31" s="50">
        <f t="shared" si="53"/>
        <v>1.4473684210526314</v>
      </c>
      <c r="FB31" s="50">
        <f t="shared" si="53"/>
        <v>0.73684210526315796</v>
      </c>
      <c r="FC31" s="50">
        <f t="shared" si="53"/>
        <v>0.92105263157894735</v>
      </c>
      <c r="FD31" s="50">
        <f t="shared" si="53"/>
        <v>0.84210526315789469</v>
      </c>
      <c r="FE31" s="50">
        <f t="shared" si="53"/>
        <v>0.44736842105263158</v>
      </c>
      <c r="FF31" s="50">
        <f t="shared" si="53"/>
        <v>18.210526315789473</v>
      </c>
      <c r="FG31" s="50"/>
      <c r="FH31" s="50">
        <f t="shared" si="53"/>
        <v>2.5</v>
      </c>
      <c r="FI31" s="50"/>
      <c r="FJ31" s="50"/>
      <c r="FK31" s="50">
        <f t="shared" si="53"/>
        <v>3.736842105263158</v>
      </c>
      <c r="FN31" s="39"/>
      <c r="FO31" s="39" t="s">
        <v>143</v>
      </c>
      <c r="FP31" s="50">
        <f>MEDIAN(FP28:FP30)</f>
        <v>2.236842105263158</v>
      </c>
      <c r="FQ31" s="50">
        <f t="shared" ref="FQ31:FX31" si="54">MEDIAN(FQ28:FQ30)</f>
        <v>0.79824561403508776</v>
      </c>
      <c r="FR31" s="50">
        <f t="shared" si="54"/>
        <v>0.85964912280701755</v>
      </c>
      <c r="FS31" s="50">
        <f t="shared" si="54"/>
        <v>0.33333333333333331</v>
      </c>
      <c r="FT31" s="50">
        <f t="shared" si="54"/>
        <v>0.33333333333333331</v>
      </c>
      <c r="FU31" s="50">
        <f t="shared" si="54"/>
        <v>0.3596491228070175</v>
      </c>
      <c r="FV31" s="50">
        <f t="shared" si="54"/>
        <v>2.6578947368421053</v>
      </c>
      <c r="FW31" s="50">
        <f t="shared" si="54"/>
        <v>0.80701754385964908</v>
      </c>
      <c r="FX31" s="50">
        <f t="shared" si="54"/>
        <v>1.2807017543859649</v>
      </c>
      <c r="FY31" s="50">
        <f t="shared" ref="FY31" si="55">MEDIAN(FY28:FY30)</f>
        <v>5.7714285714285722</v>
      </c>
      <c r="FZ31" s="50"/>
      <c r="GA31" s="50">
        <f t="shared" ref="GA31" si="56">MEDIAN(GA28:GA30)</f>
        <v>2</v>
      </c>
      <c r="GB31" s="50"/>
      <c r="GC31" s="50"/>
      <c r="GD31" s="50">
        <f t="shared" ref="GD31" si="57">MEDIAN(GD28:GD30)</f>
        <v>3.8857142857142861</v>
      </c>
      <c r="GE31" s="113"/>
      <c r="GG31" s="39"/>
      <c r="GH31" s="39" t="s">
        <v>143</v>
      </c>
      <c r="GI31" s="50">
        <f>MEDIAN(GI28:GI30)</f>
        <v>0.1111111111111111</v>
      </c>
      <c r="GJ31" s="50">
        <f t="shared" ref="GJ31:GY31" si="58">MEDIAN(GJ28:GJ30)</f>
        <v>0.1111111111111111</v>
      </c>
      <c r="GK31" s="50">
        <f t="shared" si="58"/>
        <v>0.2857142857142857</v>
      </c>
      <c r="GL31" s="50">
        <f t="shared" si="58"/>
        <v>1</v>
      </c>
      <c r="GM31" s="50">
        <f t="shared" si="58"/>
        <v>0.26666666666666666</v>
      </c>
      <c r="GN31" s="50">
        <f t="shared" si="58"/>
        <v>6.25E-2</v>
      </c>
      <c r="GO31" s="50">
        <f t="shared" si="58"/>
        <v>1</v>
      </c>
      <c r="GP31" s="50">
        <f t="shared" si="58"/>
        <v>0</v>
      </c>
      <c r="GQ31" s="50">
        <f t="shared" si="58"/>
        <v>0</v>
      </c>
      <c r="GR31" s="50">
        <f t="shared" si="58"/>
        <v>1</v>
      </c>
      <c r="GS31" s="50">
        <f t="shared" si="58"/>
        <v>0</v>
      </c>
      <c r="GT31" s="50">
        <f t="shared" si="58"/>
        <v>6</v>
      </c>
      <c r="GU31" s="50"/>
      <c r="GV31" s="50">
        <f t="shared" si="58"/>
        <v>3</v>
      </c>
      <c r="GW31" s="50"/>
      <c r="GX31" s="50"/>
      <c r="GY31" s="50">
        <f t="shared" si="58"/>
        <v>4</v>
      </c>
      <c r="GZ31" s="113"/>
      <c r="HB31" s="39"/>
      <c r="HC31" s="39" t="s">
        <v>143</v>
      </c>
      <c r="HD31" s="60">
        <f>MEDIAN(HD28:HD30)</f>
        <v>0</v>
      </c>
      <c r="HE31" s="60">
        <f t="shared" ref="HE31:HR31" si="59">MEDIAN(HE28:HE30)</f>
        <v>0</v>
      </c>
      <c r="HF31" s="60">
        <f t="shared" si="59"/>
        <v>0</v>
      </c>
      <c r="HG31" s="60">
        <f t="shared" si="59"/>
        <v>0</v>
      </c>
      <c r="HH31" s="60">
        <f t="shared" si="59"/>
        <v>0</v>
      </c>
      <c r="HI31" s="60">
        <f t="shared" si="59"/>
        <v>0</v>
      </c>
      <c r="HJ31" s="60">
        <f t="shared" si="59"/>
        <v>0</v>
      </c>
      <c r="HK31" s="60">
        <f t="shared" si="59"/>
        <v>0</v>
      </c>
      <c r="HL31" s="60">
        <f t="shared" si="59"/>
        <v>0</v>
      </c>
      <c r="HM31" s="60">
        <f t="shared" si="59"/>
        <v>0</v>
      </c>
      <c r="HN31" s="60"/>
      <c r="HO31" s="60">
        <f t="shared" si="59"/>
        <v>2</v>
      </c>
      <c r="HP31" s="60"/>
      <c r="HQ31" s="60"/>
      <c r="HR31" s="60">
        <f t="shared" si="59"/>
        <v>4.1111111111111107</v>
      </c>
      <c r="HS31" s="113"/>
    </row>
    <row r="47" spans="52:108" x14ac:dyDescent="0.25">
      <c r="AZ47" s="232" t="s">
        <v>504</v>
      </c>
    </row>
    <row r="48" spans="52:108" x14ac:dyDescent="0.25">
      <c r="AZ48" s="232" t="s">
        <v>505</v>
      </c>
      <c r="CH48" s="232" t="s">
        <v>570</v>
      </c>
      <c r="DD48" s="232" t="s">
        <v>605</v>
      </c>
    </row>
    <row r="49" spans="2:136" x14ac:dyDescent="0.25">
      <c r="B49" s="941" t="s">
        <v>217</v>
      </c>
      <c r="C49" s="941"/>
      <c r="D49" s="941"/>
      <c r="E49" s="941"/>
      <c r="F49" s="941"/>
      <c r="G49" s="941"/>
      <c r="H49" s="941"/>
      <c r="I49" s="941"/>
      <c r="J49" s="941"/>
      <c r="K49" s="941"/>
      <c r="L49" s="941"/>
      <c r="M49" s="941"/>
      <c r="N49" s="941"/>
      <c r="O49" s="941"/>
      <c r="P49" s="941"/>
      <c r="Q49" s="941"/>
      <c r="R49" s="941"/>
      <c r="S49" s="941"/>
      <c r="T49" s="941"/>
      <c r="AZ49" s="232" t="s">
        <v>506</v>
      </c>
      <c r="CH49" s="232" t="s">
        <v>571</v>
      </c>
      <c r="DD49" s="232" t="s">
        <v>606</v>
      </c>
    </row>
    <row r="50" spans="2:136" x14ac:dyDescent="0.25">
      <c r="B50" s="941" t="s">
        <v>218</v>
      </c>
      <c r="C50" s="941"/>
      <c r="D50" s="941"/>
      <c r="E50" s="941"/>
      <c r="F50" s="941"/>
      <c r="G50" s="941"/>
      <c r="H50" s="941"/>
      <c r="I50" s="941"/>
      <c r="J50" s="941"/>
      <c r="K50" s="941"/>
      <c r="L50" s="941"/>
      <c r="M50" s="941"/>
      <c r="N50" s="941"/>
      <c r="O50" s="941"/>
      <c r="P50" s="941"/>
      <c r="Q50" s="941"/>
      <c r="R50" s="941"/>
      <c r="S50" s="941"/>
      <c r="T50" s="941"/>
      <c r="AA50" s="115" t="s">
        <v>282</v>
      </c>
      <c r="AZ50" s="232" t="s">
        <v>507</v>
      </c>
      <c r="CH50" s="232" t="s">
        <v>572</v>
      </c>
      <c r="DD50" s="232" t="s">
        <v>607</v>
      </c>
      <c r="EF50" s="232" t="s">
        <v>406</v>
      </c>
    </row>
    <row r="51" spans="2:136" x14ac:dyDescent="0.25">
      <c r="B51" s="941" t="s">
        <v>219</v>
      </c>
      <c r="C51" s="941"/>
      <c r="D51" s="941"/>
      <c r="E51" s="941"/>
      <c r="F51" s="941"/>
      <c r="G51" s="941"/>
      <c r="H51" s="941"/>
      <c r="I51" s="941"/>
      <c r="J51" s="941"/>
      <c r="K51" s="941"/>
      <c r="L51" s="941"/>
      <c r="M51" s="941"/>
      <c r="N51" s="941"/>
      <c r="O51" s="941"/>
      <c r="P51" s="941"/>
      <c r="Q51" s="941"/>
      <c r="R51" s="941"/>
      <c r="S51" s="941"/>
      <c r="T51" s="941"/>
      <c r="AA51" s="115" t="s">
        <v>283</v>
      </c>
      <c r="AZ51" s="232" t="s">
        <v>508</v>
      </c>
      <c r="CH51" t="s">
        <v>573</v>
      </c>
      <c r="DD51" s="232" t="s">
        <v>608</v>
      </c>
      <c r="EF51" s="232" t="s">
        <v>407</v>
      </c>
    </row>
    <row r="52" spans="2:136" x14ac:dyDescent="0.25">
      <c r="B52" s="941" t="s">
        <v>220</v>
      </c>
      <c r="C52" s="941"/>
      <c r="D52" s="941"/>
      <c r="E52" s="941"/>
      <c r="F52" s="941"/>
      <c r="G52" s="941"/>
      <c r="H52" s="941"/>
      <c r="I52" s="941"/>
      <c r="J52" s="941"/>
      <c r="K52" s="941"/>
      <c r="L52" s="941"/>
      <c r="M52" s="941"/>
      <c r="N52" s="941"/>
      <c r="O52" s="941"/>
      <c r="P52" s="941"/>
      <c r="Q52" s="941"/>
      <c r="R52" s="941"/>
      <c r="S52" s="941"/>
      <c r="T52" s="941"/>
      <c r="AA52" s="115" t="s">
        <v>284</v>
      </c>
      <c r="AZ52" s="232" t="s">
        <v>509</v>
      </c>
      <c r="CH52" t="s">
        <v>574</v>
      </c>
      <c r="DD52" s="232" t="s">
        <v>609</v>
      </c>
      <c r="EF52" s="232" t="s">
        <v>699</v>
      </c>
    </row>
    <row r="53" spans="2:136" x14ac:dyDescent="0.25">
      <c r="B53" s="941" t="s">
        <v>221</v>
      </c>
      <c r="C53" s="941"/>
      <c r="D53" s="941"/>
      <c r="E53" s="941"/>
      <c r="F53" s="941"/>
      <c r="G53" s="941"/>
      <c r="H53" s="941"/>
      <c r="I53" s="941"/>
      <c r="J53" s="941"/>
      <c r="K53" s="941"/>
      <c r="L53" s="941"/>
      <c r="M53" s="941"/>
      <c r="N53" s="941"/>
      <c r="O53" s="941"/>
      <c r="P53" s="941"/>
      <c r="Q53" s="941"/>
      <c r="R53" s="941"/>
      <c r="S53" s="941"/>
      <c r="T53" s="941"/>
      <c r="AA53" s="115" t="s">
        <v>285</v>
      </c>
      <c r="AZ53" s="232" t="s">
        <v>511</v>
      </c>
      <c r="CH53" t="s">
        <v>575</v>
      </c>
      <c r="DD53" s="232" t="s">
        <v>610</v>
      </c>
      <c r="EF53" s="232" t="s">
        <v>700</v>
      </c>
    </row>
    <row r="54" spans="2:136" x14ac:dyDescent="0.25">
      <c r="B54" s="941" t="s">
        <v>222</v>
      </c>
      <c r="C54" s="941"/>
      <c r="D54" s="941"/>
      <c r="E54" s="941"/>
      <c r="F54" s="941"/>
      <c r="G54" s="941"/>
      <c r="H54" s="941"/>
      <c r="I54" s="941"/>
      <c r="J54" s="941"/>
      <c r="K54" s="941"/>
      <c r="L54" s="941"/>
      <c r="M54" s="941"/>
      <c r="N54" s="941"/>
      <c r="O54" s="941"/>
      <c r="P54" s="941"/>
      <c r="Q54" s="941"/>
      <c r="R54" s="941"/>
      <c r="S54" s="941"/>
      <c r="T54" s="941"/>
      <c r="AA54" s="115" t="s">
        <v>286</v>
      </c>
      <c r="AZ54" s="232" t="s">
        <v>510</v>
      </c>
      <c r="CH54" t="s">
        <v>576</v>
      </c>
      <c r="DD54" s="232" t="s">
        <v>611</v>
      </c>
      <c r="EF54" s="232" t="s">
        <v>701</v>
      </c>
    </row>
    <row r="55" spans="2:136" x14ac:dyDescent="0.25">
      <c r="B55" s="941" t="s">
        <v>223</v>
      </c>
      <c r="C55" s="941"/>
      <c r="D55" s="941"/>
      <c r="E55" s="941"/>
      <c r="F55" s="941"/>
      <c r="G55" s="941"/>
      <c r="H55" s="941"/>
      <c r="I55" s="941"/>
      <c r="J55" s="941"/>
      <c r="K55" s="941"/>
      <c r="L55" s="941"/>
      <c r="M55" s="941"/>
      <c r="N55" s="941"/>
      <c r="O55" s="941"/>
      <c r="P55" s="941"/>
      <c r="Q55" s="941"/>
      <c r="R55" s="941"/>
      <c r="S55" s="941"/>
      <c r="T55" s="941"/>
      <c r="AA55" s="115" t="s">
        <v>287</v>
      </c>
      <c r="AZ55" s="232" t="s">
        <v>513</v>
      </c>
      <c r="CH55" s="232" t="s">
        <v>577</v>
      </c>
      <c r="DD55" s="232" t="s">
        <v>370</v>
      </c>
      <c r="EF55" s="232" t="s">
        <v>690</v>
      </c>
    </row>
    <row r="56" spans="2:136" x14ac:dyDescent="0.25">
      <c r="B56" s="941" t="s">
        <v>224</v>
      </c>
      <c r="C56" s="941"/>
      <c r="D56" s="941"/>
      <c r="E56" s="941"/>
      <c r="F56" s="941"/>
      <c r="G56" s="941"/>
      <c r="H56" s="941"/>
      <c r="I56" s="941"/>
      <c r="J56" s="941"/>
      <c r="K56" s="941"/>
      <c r="L56" s="941"/>
      <c r="M56" s="941"/>
      <c r="N56" s="941"/>
      <c r="O56" s="941"/>
      <c r="P56" s="941"/>
      <c r="Q56" s="941"/>
      <c r="R56" s="941"/>
      <c r="S56" s="941"/>
      <c r="T56" s="941"/>
      <c r="AA56" s="115" t="s">
        <v>288</v>
      </c>
      <c r="AZ56" s="232" t="s">
        <v>514</v>
      </c>
      <c r="CH56" t="s">
        <v>578</v>
      </c>
      <c r="EF56" s="232" t="s">
        <v>691</v>
      </c>
    </row>
    <row r="57" spans="2:136" x14ac:dyDescent="0.25">
      <c r="B57" s="941" t="s">
        <v>225</v>
      </c>
      <c r="C57" s="941"/>
      <c r="D57" s="941"/>
      <c r="E57" s="941"/>
      <c r="F57" s="941"/>
      <c r="G57" s="941"/>
      <c r="H57" s="941"/>
      <c r="I57" s="941"/>
      <c r="J57" s="941"/>
      <c r="K57" s="941"/>
      <c r="L57" s="941"/>
      <c r="M57" s="941"/>
      <c r="N57" s="941"/>
      <c r="O57" s="941"/>
      <c r="P57" s="941"/>
      <c r="Q57" s="941"/>
      <c r="R57" s="941"/>
      <c r="S57" s="941"/>
      <c r="T57" s="941"/>
      <c r="AA57" s="115" t="s">
        <v>289</v>
      </c>
      <c r="AZ57" s="232" t="s">
        <v>512</v>
      </c>
      <c r="CH57" s="232" t="s">
        <v>579</v>
      </c>
      <c r="EF57" s="232" t="s">
        <v>692</v>
      </c>
    </row>
    <row r="58" spans="2:136" x14ac:dyDescent="0.25">
      <c r="B58" s="941" t="s">
        <v>226</v>
      </c>
      <c r="C58" s="941"/>
      <c r="D58" s="941"/>
      <c r="E58" s="941"/>
      <c r="F58" s="941"/>
      <c r="G58" s="941"/>
      <c r="H58" s="941"/>
      <c r="I58" s="941"/>
      <c r="J58" s="941"/>
      <c r="K58" s="941"/>
      <c r="L58" s="941"/>
      <c r="M58" s="941"/>
      <c r="N58" s="941"/>
      <c r="O58" s="941"/>
      <c r="P58" s="941"/>
      <c r="Q58" s="941"/>
      <c r="R58" s="941"/>
      <c r="S58" s="941"/>
      <c r="T58" s="941"/>
      <c r="AA58" s="115" t="s">
        <v>290</v>
      </c>
      <c r="AZ58" s="232" t="s">
        <v>515</v>
      </c>
      <c r="EF58" s="232" t="s">
        <v>702</v>
      </c>
    </row>
    <row r="59" spans="2:136" x14ac:dyDescent="0.25">
      <c r="B59" s="941" t="s">
        <v>227</v>
      </c>
      <c r="C59" s="941"/>
      <c r="D59" s="941"/>
      <c r="E59" s="941"/>
      <c r="F59" s="941"/>
      <c r="G59" s="941"/>
      <c r="H59" s="941"/>
      <c r="I59" s="941"/>
      <c r="J59" s="941"/>
      <c r="K59" s="941"/>
      <c r="L59" s="941"/>
      <c r="M59" s="941"/>
      <c r="N59" s="941"/>
      <c r="O59" s="941"/>
      <c r="P59" s="941"/>
      <c r="Q59" s="941"/>
      <c r="R59" s="941"/>
      <c r="S59" s="941"/>
      <c r="T59" s="941"/>
      <c r="AA59" s="115" t="s">
        <v>291</v>
      </c>
      <c r="AZ59" s="232" t="s">
        <v>516</v>
      </c>
      <c r="EF59" s="232" t="s">
        <v>703</v>
      </c>
    </row>
    <row r="60" spans="2:136" x14ac:dyDescent="0.25">
      <c r="B60" s="941" t="s">
        <v>139</v>
      </c>
      <c r="C60" s="941"/>
      <c r="D60" s="941"/>
      <c r="E60" s="941"/>
      <c r="F60" s="941"/>
      <c r="G60" s="941"/>
      <c r="H60" s="941"/>
      <c r="I60" s="941"/>
      <c r="J60" s="941"/>
      <c r="K60" s="941"/>
      <c r="L60" s="941"/>
      <c r="M60" s="941"/>
      <c r="N60" s="941"/>
      <c r="O60" s="941"/>
      <c r="P60" s="941"/>
      <c r="Q60" s="941"/>
      <c r="R60" s="941"/>
      <c r="S60" s="941"/>
      <c r="T60" s="941"/>
      <c r="AA60" s="115" t="s">
        <v>292</v>
      </c>
      <c r="AZ60" s="232" t="s">
        <v>517</v>
      </c>
      <c r="EF60" s="232" t="s">
        <v>704</v>
      </c>
    </row>
    <row r="61" spans="2:136" x14ac:dyDescent="0.25">
      <c r="B61" s="941" t="s">
        <v>140</v>
      </c>
      <c r="C61" s="941"/>
      <c r="D61" s="941"/>
      <c r="E61" s="941"/>
      <c r="F61" s="941"/>
      <c r="G61" s="941"/>
      <c r="H61" s="941"/>
      <c r="I61" s="941"/>
      <c r="J61" s="941"/>
      <c r="K61" s="941"/>
      <c r="L61" s="941"/>
      <c r="M61" s="941"/>
      <c r="N61" s="941"/>
      <c r="O61" s="941"/>
      <c r="P61" s="941"/>
      <c r="Q61" s="941"/>
      <c r="R61" s="941"/>
      <c r="S61" s="941"/>
      <c r="T61" s="941"/>
      <c r="AA61" s="115" t="s">
        <v>293</v>
      </c>
      <c r="AZ61" t="s">
        <v>518</v>
      </c>
      <c r="EF61" s="232" t="s">
        <v>696</v>
      </c>
    </row>
    <row r="62" spans="2:136" x14ac:dyDescent="0.25">
      <c r="B62" s="941" t="s">
        <v>228</v>
      </c>
      <c r="C62" s="941"/>
      <c r="D62" s="941"/>
      <c r="E62" s="941"/>
      <c r="F62" s="941"/>
      <c r="G62" s="941"/>
      <c r="H62" s="941"/>
      <c r="I62" s="941"/>
      <c r="J62" s="941"/>
      <c r="K62" s="941"/>
      <c r="L62" s="941"/>
      <c r="M62" s="941"/>
      <c r="N62" s="941"/>
      <c r="O62" s="941"/>
      <c r="P62" s="941"/>
      <c r="Q62" s="941"/>
      <c r="R62" s="941"/>
      <c r="S62" s="941"/>
      <c r="T62" s="941"/>
      <c r="AA62" s="115" t="s">
        <v>294</v>
      </c>
      <c r="AZ62" s="232" t="s">
        <v>520</v>
      </c>
      <c r="EF62" s="232" t="s">
        <v>697</v>
      </c>
    </row>
    <row r="63" spans="2:136" x14ac:dyDescent="0.25">
      <c r="B63" s="941" t="s">
        <v>229</v>
      </c>
      <c r="C63" s="941"/>
      <c r="D63" s="941"/>
      <c r="E63" s="941"/>
      <c r="F63" s="941"/>
      <c r="G63" s="941"/>
      <c r="H63" s="941"/>
      <c r="I63" s="941"/>
      <c r="J63" s="941"/>
      <c r="K63" s="941"/>
      <c r="L63" s="941"/>
      <c r="M63" s="941"/>
      <c r="N63" s="941"/>
      <c r="O63" s="941"/>
      <c r="P63" s="941"/>
      <c r="Q63" s="941"/>
      <c r="R63" s="941"/>
      <c r="S63" s="941"/>
      <c r="T63" s="941"/>
      <c r="AZ63" s="232" t="s">
        <v>519</v>
      </c>
      <c r="EF63" s="232" t="s">
        <v>698</v>
      </c>
    </row>
    <row r="64" spans="2:136" x14ac:dyDescent="0.25">
      <c r="B64" s="941" t="s">
        <v>230</v>
      </c>
      <c r="C64" s="941"/>
      <c r="D64" s="941"/>
      <c r="E64" s="941"/>
      <c r="F64" s="941"/>
      <c r="G64" s="941"/>
      <c r="H64" s="941"/>
      <c r="I64" s="941"/>
      <c r="J64" s="941"/>
      <c r="K64" s="941"/>
      <c r="L64" s="941"/>
      <c r="M64" s="941"/>
      <c r="N64" s="941"/>
      <c r="O64" s="941"/>
      <c r="P64" s="941"/>
      <c r="Q64" s="941"/>
      <c r="R64" s="941"/>
      <c r="S64" s="941"/>
      <c r="T64" s="941"/>
      <c r="AZ64" s="232" t="s">
        <v>521</v>
      </c>
    </row>
    <row r="65" spans="2:52" x14ac:dyDescent="0.25">
      <c r="B65" s="941" t="s">
        <v>231</v>
      </c>
      <c r="C65" s="941"/>
      <c r="D65" s="941"/>
      <c r="E65" s="941"/>
      <c r="F65" s="941"/>
      <c r="G65" s="941"/>
      <c r="H65" s="941"/>
      <c r="I65" s="941"/>
      <c r="J65" s="941"/>
      <c r="K65" s="941"/>
      <c r="L65" s="941"/>
      <c r="M65" s="941"/>
      <c r="N65" s="941"/>
      <c r="O65" s="941"/>
      <c r="P65" s="941"/>
      <c r="Q65" s="941"/>
      <c r="R65" s="941"/>
      <c r="S65" s="941"/>
      <c r="T65" s="941"/>
      <c r="AZ65" s="232" t="s">
        <v>522</v>
      </c>
    </row>
    <row r="66" spans="2:52" x14ac:dyDescent="0.25">
      <c r="B66" s="941" t="s">
        <v>232</v>
      </c>
      <c r="C66" s="941"/>
      <c r="D66" s="941"/>
      <c r="E66" s="941"/>
      <c r="F66" s="941"/>
      <c r="G66" s="941"/>
      <c r="H66" s="941"/>
      <c r="I66" s="941"/>
      <c r="J66" s="941"/>
      <c r="K66" s="941"/>
      <c r="L66" s="941"/>
      <c r="M66" s="941"/>
      <c r="N66" s="941"/>
      <c r="O66" s="941"/>
      <c r="P66" s="941"/>
      <c r="Q66" s="941"/>
      <c r="R66" s="941"/>
      <c r="S66" s="941"/>
      <c r="T66" s="941"/>
      <c r="AZ66" s="232" t="s">
        <v>523</v>
      </c>
    </row>
    <row r="67" spans="2:52" x14ac:dyDescent="0.25">
      <c r="B67" s="941" t="s">
        <v>233</v>
      </c>
      <c r="C67" s="941"/>
      <c r="D67" s="941"/>
      <c r="E67" s="941"/>
      <c r="F67" s="941"/>
      <c r="G67" s="941"/>
      <c r="H67" s="941"/>
      <c r="I67" s="941"/>
      <c r="J67" s="941"/>
      <c r="K67" s="941"/>
      <c r="L67" s="941"/>
      <c r="M67" s="941"/>
      <c r="N67" s="941"/>
      <c r="O67" s="941"/>
      <c r="P67" s="941"/>
      <c r="Q67" s="941"/>
      <c r="R67" s="941"/>
      <c r="S67" s="941"/>
      <c r="T67" s="941"/>
    </row>
    <row r="68" spans="2:52" x14ac:dyDescent="0.25">
      <c r="B68" s="941" t="s">
        <v>234</v>
      </c>
      <c r="C68" s="941"/>
      <c r="D68" s="941"/>
      <c r="E68" s="941"/>
      <c r="F68" s="941"/>
      <c r="G68" s="941"/>
      <c r="H68" s="941"/>
      <c r="I68" s="941"/>
      <c r="J68" s="941"/>
      <c r="K68" s="941"/>
      <c r="L68" s="941"/>
      <c r="M68" s="941"/>
      <c r="N68" s="941"/>
      <c r="O68" s="941"/>
      <c r="P68" s="941"/>
      <c r="Q68" s="941"/>
      <c r="R68" s="941"/>
      <c r="S68" s="941"/>
      <c r="T68" s="941"/>
    </row>
    <row r="69" spans="2:52" x14ac:dyDescent="0.25">
      <c r="B69" s="941" t="s">
        <v>235</v>
      </c>
      <c r="C69" s="941"/>
      <c r="D69" s="941"/>
      <c r="E69" s="941"/>
      <c r="F69" s="941"/>
      <c r="G69" s="941"/>
      <c r="H69" s="941"/>
      <c r="I69" s="941"/>
      <c r="J69" s="941"/>
      <c r="K69" s="941"/>
      <c r="L69" s="941"/>
      <c r="M69" s="941"/>
      <c r="N69" s="941"/>
      <c r="O69" s="941"/>
      <c r="P69" s="941"/>
      <c r="Q69" s="941"/>
      <c r="R69" s="941"/>
      <c r="S69" s="941"/>
      <c r="T69" s="941"/>
    </row>
  </sheetData>
  <sortState ref="DD4:EB24">
    <sortCondition ref="DV4:DV24"/>
  </sortState>
  <mergeCells count="39">
    <mergeCell ref="GG1:GZ1"/>
    <mergeCell ref="GG27:GH27"/>
    <mergeCell ref="HB1:HS1"/>
    <mergeCell ref="HB27:HC27"/>
    <mergeCell ref="AY27:AZ27"/>
    <mergeCell ref="CG27:CH27"/>
    <mergeCell ref="AA27:AB27"/>
    <mergeCell ref="FN1:GE1"/>
    <mergeCell ref="FN27:FO27"/>
    <mergeCell ref="A1:W1"/>
    <mergeCell ref="AA1:AW1"/>
    <mergeCell ref="EE1:FL1"/>
    <mergeCell ref="DC27:DD27"/>
    <mergeCell ref="EE27:EF27"/>
    <mergeCell ref="CG1:DA1"/>
    <mergeCell ref="AY1:CE1"/>
    <mergeCell ref="DC1:EB1"/>
    <mergeCell ref="A27:B27"/>
    <mergeCell ref="B55:T55"/>
    <mergeCell ref="B54:T54"/>
    <mergeCell ref="B53:T53"/>
    <mergeCell ref="B52:T52"/>
    <mergeCell ref="B51:T51"/>
    <mergeCell ref="B50:T50"/>
    <mergeCell ref="B49:T49"/>
    <mergeCell ref="B69:T69"/>
    <mergeCell ref="B68:T68"/>
    <mergeCell ref="B67:T67"/>
    <mergeCell ref="B66:T66"/>
    <mergeCell ref="B65:T65"/>
    <mergeCell ref="B64:T64"/>
    <mergeCell ref="B63:T63"/>
    <mergeCell ref="B62:T62"/>
    <mergeCell ref="B61:T61"/>
    <mergeCell ref="B60:T60"/>
    <mergeCell ref="B59:T59"/>
    <mergeCell ref="B58:T58"/>
    <mergeCell ref="B57:T57"/>
    <mergeCell ref="B56:T56"/>
  </mergeCells>
  <pageMargins left="0.25" right="0.25" top="0.75" bottom="0.75" header="0.3" footer="0.3"/>
  <pageSetup paperSize="9" scale="12" fitToHeight="0" orientation="portrait" r:id="rId1"/>
  <drawing r:id="rId2"/>
  <legacyDrawing r:id="rId3"/>
  <controls>
    <mc:AlternateContent xmlns:mc="http://schemas.openxmlformats.org/markup-compatibility/2006">
      <mc:Choice Requires="x14">
        <control shapeId="3073" r:id="rId4" name="Control 1">
          <controlPr defaultSize="0" r:id="rId5">
            <anchor moveWithCells="1">
              <from>
                <xdr:col>25</xdr:col>
                <xdr:colOff>590550</xdr:colOff>
                <xdr:row>1</xdr:row>
                <xdr:rowOff>161925</xdr:rowOff>
              </from>
              <to>
                <xdr:col>26</xdr:col>
                <xdr:colOff>171450</xdr:colOff>
                <xdr:row>2</xdr:row>
                <xdr:rowOff>171450</xdr:rowOff>
              </to>
            </anchor>
          </controlPr>
        </control>
      </mc:Choice>
      <mc:Fallback>
        <control shapeId="3073" r:id="rId4" name="Control 1"/>
      </mc:Fallback>
    </mc:AlternateContent>
    <mc:AlternateContent xmlns:mc="http://schemas.openxmlformats.org/markup-compatibility/2006">
      <mc:Choice Requires="x14">
        <control shapeId="3074" r:id="rId6" name="Control 2">
          <controlPr defaultSize="0" r:id="rId5">
            <anchor moveWithCells="1">
              <from>
                <xdr:col>25</xdr:col>
                <xdr:colOff>590550</xdr:colOff>
                <xdr:row>2</xdr:row>
                <xdr:rowOff>1609725</xdr:rowOff>
              </from>
              <to>
                <xdr:col>26</xdr:col>
                <xdr:colOff>171450</xdr:colOff>
                <xdr:row>3</xdr:row>
                <xdr:rowOff>171450</xdr:rowOff>
              </to>
            </anchor>
          </controlPr>
        </control>
      </mc:Choice>
      <mc:Fallback>
        <control shapeId="3074" r:id="rId6" name="Control 2"/>
      </mc:Fallback>
    </mc:AlternateContent>
    <mc:AlternateContent xmlns:mc="http://schemas.openxmlformats.org/markup-compatibility/2006">
      <mc:Choice Requires="x14">
        <control shapeId="3075" r:id="rId7" name="Control 3">
          <controlPr defaultSize="0" r:id="rId5">
            <anchor moveWithCells="1">
              <from>
                <xdr:col>25</xdr:col>
                <xdr:colOff>590550</xdr:colOff>
                <xdr:row>3</xdr:row>
                <xdr:rowOff>142875</xdr:rowOff>
              </from>
              <to>
                <xdr:col>26</xdr:col>
                <xdr:colOff>171450</xdr:colOff>
                <xdr:row>4</xdr:row>
                <xdr:rowOff>161925</xdr:rowOff>
              </to>
            </anchor>
          </controlPr>
        </control>
      </mc:Choice>
      <mc:Fallback>
        <control shapeId="3075" r:id="rId7" name="Control 3"/>
      </mc:Fallback>
    </mc:AlternateContent>
    <mc:AlternateContent xmlns:mc="http://schemas.openxmlformats.org/markup-compatibility/2006">
      <mc:Choice Requires="x14">
        <control shapeId="3076" r:id="rId8" name="Control 4">
          <controlPr defaultSize="0" r:id="rId5">
            <anchor moveWithCells="1">
              <from>
                <xdr:col>25</xdr:col>
                <xdr:colOff>590550</xdr:colOff>
                <xdr:row>4</xdr:row>
                <xdr:rowOff>161925</xdr:rowOff>
              </from>
              <to>
                <xdr:col>26</xdr:col>
                <xdr:colOff>171450</xdr:colOff>
                <xdr:row>5</xdr:row>
                <xdr:rowOff>180975</xdr:rowOff>
              </to>
            </anchor>
          </controlPr>
        </control>
      </mc:Choice>
      <mc:Fallback>
        <control shapeId="3076" r:id="rId8" name="Control 4"/>
      </mc:Fallback>
    </mc:AlternateContent>
    <mc:AlternateContent xmlns:mc="http://schemas.openxmlformats.org/markup-compatibility/2006">
      <mc:Choice Requires="x14">
        <control shapeId="3077" r:id="rId9" name="Control 5">
          <controlPr defaultSize="0" r:id="rId5">
            <anchor moveWithCells="1">
              <from>
                <xdr:col>25</xdr:col>
                <xdr:colOff>590550</xdr:colOff>
                <xdr:row>5</xdr:row>
                <xdr:rowOff>123825</xdr:rowOff>
              </from>
              <to>
                <xdr:col>26</xdr:col>
                <xdr:colOff>171450</xdr:colOff>
                <xdr:row>6</xdr:row>
                <xdr:rowOff>142875</xdr:rowOff>
              </to>
            </anchor>
          </controlPr>
        </control>
      </mc:Choice>
      <mc:Fallback>
        <control shapeId="3077" r:id="rId9" name="Control 5"/>
      </mc:Fallback>
    </mc:AlternateContent>
    <mc:AlternateContent xmlns:mc="http://schemas.openxmlformats.org/markup-compatibility/2006">
      <mc:Choice Requires="x14">
        <control shapeId="3078" r:id="rId10" name="Control 6">
          <controlPr defaultSize="0" r:id="rId5">
            <anchor moveWithCells="1">
              <from>
                <xdr:col>25</xdr:col>
                <xdr:colOff>590550</xdr:colOff>
                <xdr:row>6</xdr:row>
                <xdr:rowOff>123825</xdr:rowOff>
              </from>
              <to>
                <xdr:col>26</xdr:col>
                <xdr:colOff>171450</xdr:colOff>
                <xdr:row>7</xdr:row>
                <xdr:rowOff>142875</xdr:rowOff>
              </to>
            </anchor>
          </controlPr>
        </control>
      </mc:Choice>
      <mc:Fallback>
        <control shapeId="3078" r:id="rId10" name="Control 6"/>
      </mc:Fallback>
    </mc:AlternateContent>
    <mc:AlternateContent xmlns:mc="http://schemas.openxmlformats.org/markup-compatibility/2006">
      <mc:Choice Requires="x14">
        <control shapeId="3079" r:id="rId11" name="Control 7">
          <controlPr defaultSize="0" r:id="rId5">
            <anchor moveWithCells="1">
              <from>
                <xdr:col>25</xdr:col>
                <xdr:colOff>590550</xdr:colOff>
                <xdr:row>7</xdr:row>
                <xdr:rowOff>95250</xdr:rowOff>
              </from>
              <to>
                <xdr:col>26</xdr:col>
                <xdr:colOff>171450</xdr:colOff>
                <xdr:row>8</xdr:row>
                <xdr:rowOff>114300</xdr:rowOff>
              </to>
            </anchor>
          </controlPr>
        </control>
      </mc:Choice>
      <mc:Fallback>
        <control shapeId="3079" r:id="rId11" name="Control 7"/>
      </mc:Fallback>
    </mc:AlternateContent>
    <mc:AlternateContent xmlns:mc="http://schemas.openxmlformats.org/markup-compatibility/2006">
      <mc:Choice Requires="x14">
        <control shapeId="3080" r:id="rId12" name="Control 8">
          <controlPr defaultSize="0" r:id="rId5">
            <anchor moveWithCells="1">
              <from>
                <xdr:col>25</xdr:col>
                <xdr:colOff>590550</xdr:colOff>
                <xdr:row>8</xdr:row>
                <xdr:rowOff>95250</xdr:rowOff>
              </from>
              <to>
                <xdr:col>26</xdr:col>
                <xdr:colOff>171450</xdr:colOff>
                <xdr:row>9</xdr:row>
                <xdr:rowOff>114300</xdr:rowOff>
              </to>
            </anchor>
          </controlPr>
        </control>
      </mc:Choice>
      <mc:Fallback>
        <control shapeId="3080" r:id="rId12" name="Control 8"/>
      </mc:Fallback>
    </mc:AlternateContent>
    <mc:AlternateContent xmlns:mc="http://schemas.openxmlformats.org/markup-compatibility/2006">
      <mc:Choice Requires="x14">
        <control shapeId="3081" r:id="rId13" name="Control 9">
          <controlPr defaultSize="0" r:id="rId5">
            <anchor moveWithCells="1">
              <from>
                <xdr:col>25</xdr:col>
                <xdr:colOff>590550</xdr:colOff>
                <xdr:row>9</xdr:row>
                <xdr:rowOff>95250</xdr:rowOff>
              </from>
              <to>
                <xdr:col>26</xdr:col>
                <xdr:colOff>171450</xdr:colOff>
                <xdr:row>10</xdr:row>
                <xdr:rowOff>114300</xdr:rowOff>
              </to>
            </anchor>
          </controlPr>
        </control>
      </mc:Choice>
      <mc:Fallback>
        <control shapeId="3081" r:id="rId13" name="Control 9"/>
      </mc:Fallback>
    </mc:AlternateContent>
    <mc:AlternateContent xmlns:mc="http://schemas.openxmlformats.org/markup-compatibility/2006">
      <mc:Choice Requires="x14">
        <control shapeId="3082" r:id="rId14" name="Control 10">
          <controlPr defaultSize="0" r:id="rId15">
            <anchor moveWithCells="1">
              <from>
                <xdr:col>25</xdr:col>
                <xdr:colOff>590550</xdr:colOff>
                <xdr:row>10</xdr:row>
                <xdr:rowOff>38100</xdr:rowOff>
              </from>
              <to>
                <xdr:col>26</xdr:col>
                <xdr:colOff>171450</xdr:colOff>
                <xdr:row>11</xdr:row>
                <xdr:rowOff>38100</xdr:rowOff>
              </to>
            </anchor>
          </controlPr>
        </control>
      </mc:Choice>
      <mc:Fallback>
        <control shapeId="3082" r:id="rId14" name="Control 10"/>
      </mc:Fallback>
    </mc:AlternateContent>
    <mc:AlternateContent xmlns:mc="http://schemas.openxmlformats.org/markup-compatibility/2006">
      <mc:Choice Requires="x14">
        <control shapeId="3083" r:id="rId16" name="Control 11">
          <controlPr defaultSize="0" r:id="rId15">
            <anchor moveWithCells="1">
              <from>
                <xdr:col>25</xdr:col>
                <xdr:colOff>590550</xdr:colOff>
                <xdr:row>10</xdr:row>
                <xdr:rowOff>152400</xdr:rowOff>
              </from>
              <to>
                <xdr:col>26</xdr:col>
                <xdr:colOff>171450</xdr:colOff>
                <xdr:row>11</xdr:row>
                <xdr:rowOff>152400</xdr:rowOff>
              </to>
            </anchor>
          </controlPr>
        </control>
      </mc:Choice>
      <mc:Fallback>
        <control shapeId="3083" r:id="rId16" name="Control 11"/>
      </mc:Fallback>
    </mc:AlternateContent>
    <mc:AlternateContent xmlns:mc="http://schemas.openxmlformats.org/markup-compatibility/2006">
      <mc:Choice Requires="x14">
        <control shapeId="3084" r:id="rId17" name="Control 12">
          <controlPr defaultSize="0" r:id="rId5">
            <anchor moveWithCells="1">
              <from>
                <xdr:col>25</xdr:col>
                <xdr:colOff>590550</xdr:colOff>
                <xdr:row>11</xdr:row>
                <xdr:rowOff>95250</xdr:rowOff>
              </from>
              <to>
                <xdr:col>26</xdr:col>
                <xdr:colOff>171450</xdr:colOff>
                <xdr:row>12</xdr:row>
                <xdr:rowOff>114300</xdr:rowOff>
              </to>
            </anchor>
          </controlPr>
        </control>
      </mc:Choice>
      <mc:Fallback>
        <control shapeId="3084" r:id="rId17" name="Control 12"/>
      </mc:Fallback>
    </mc:AlternateContent>
    <mc:AlternateContent xmlns:mc="http://schemas.openxmlformats.org/markup-compatibility/2006">
      <mc:Choice Requires="x14">
        <control shapeId="3085" r:id="rId18" name="Control 13">
          <controlPr defaultSize="0" r:id="rId5">
            <anchor moveWithCells="1">
              <from>
                <xdr:col>25</xdr:col>
                <xdr:colOff>590550</xdr:colOff>
                <xdr:row>12</xdr:row>
                <xdr:rowOff>85725</xdr:rowOff>
              </from>
              <to>
                <xdr:col>26</xdr:col>
                <xdr:colOff>171450</xdr:colOff>
                <xdr:row>13</xdr:row>
                <xdr:rowOff>95250</xdr:rowOff>
              </to>
            </anchor>
          </controlPr>
        </control>
      </mc:Choice>
      <mc:Fallback>
        <control shapeId="3085" r:id="rId18" name="Control 13"/>
      </mc:Fallback>
    </mc:AlternateContent>
    <mc:AlternateContent xmlns:mc="http://schemas.openxmlformats.org/markup-compatibility/2006">
      <mc:Choice Requires="x14">
        <control shapeId="3086" r:id="rId19" name="Control 14">
          <controlPr defaultSize="0" r:id="rId5">
            <anchor moveWithCells="1">
              <from>
                <xdr:col>25</xdr:col>
                <xdr:colOff>590550</xdr:colOff>
                <xdr:row>13</xdr:row>
                <xdr:rowOff>66675</xdr:rowOff>
              </from>
              <to>
                <xdr:col>26</xdr:col>
                <xdr:colOff>171450</xdr:colOff>
                <xdr:row>14</xdr:row>
                <xdr:rowOff>85725</xdr:rowOff>
              </to>
            </anchor>
          </controlPr>
        </control>
      </mc:Choice>
      <mc:Fallback>
        <control shapeId="3086" r:id="rId19" name="Control 14"/>
      </mc:Fallback>
    </mc:AlternateContent>
    <mc:AlternateContent xmlns:mc="http://schemas.openxmlformats.org/markup-compatibility/2006">
      <mc:Choice Requires="x14">
        <control shapeId="3087" r:id="rId20" name="Control 15">
          <controlPr defaultSize="0" r:id="rId5">
            <anchor moveWithCells="1">
              <from>
                <xdr:col>25</xdr:col>
                <xdr:colOff>590550</xdr:colOff>
                <xdr:row>14</xdr:row>
                <xdr:rowOff>85725</xdr:rowOff>
              </from>
              <to>
                <xdr:col>26</xdr:col>
                <xdr:colOff>171450</xdr:colOff>
                <xdr:row>15</xdr:row>
                <xdr:rowOff>104775</xdr:rowOff>
              </to>
            </anchor>
          </controlPr>
        </control>
      </mc:Choice>
      <mc:Fallback>
        <control shapeId="3087" r:id="rId20" name="Control 15"/>
      </mc:Fallback>
    </mc:AlternateContent>
    <mc:AlternateContent xmlns:mc="http://schemas.openxmlformats.org/markup-compatibility/2006">
      <mc:Choice Requires="x14">
        <control shapeId="3088" r:id="rId21" name="Control 16">
          <controlPr defaultSize="0" r:id="rId5">
            <anchor moveWithCells="1">
              <from>
                <xdr:col>25</xdr:col>
                <xdr:colOff>590550</xdr:colOff>
                <xdr:row>15</xdr:row>
                <xdr:rowOff>57150</xdr:rowOff>
              </from>
              <to>
                <xdr:col>26</xdr:col>
                <xdr:colOff>171450</xdr:colOff>
                <xdr:row>16</xdr:row>
                <xdr:rowOff>66675</xdr:rowOff>
              </to>
            </anchor>
          </controlPr>
        </control>
      </mc:Choice>
      <mc:Fallback>
        <control shapeId="3088" r:id="rId21" name="Control 16"/>
      </mc:Fallback>
    </mc:AlternateContent>
    <mc:AlternateContent xmlns:mc="http://schemas.openxmlformats.org/markup-compatibility/2006">
      <mc:Choice Requires="x14">
        <control shapeId="3089" r:id="rId22" name="Control 17">
          <controlPr defaultSize="0" r:id="rId5">
            <anchor moveWithCells="1">
              <from>
                <xdr:col>25</xdr:col>
                <xdr:colOff>590550</xdr:colOff>
                <xdr:row>16</xdr:row>
                <xdr:rowOff>28575</xdr:rowOff>
              </from>
              <to>
                <xdr:col>26</xdr:col>
                <xdr:colOff>171450</xdr:colOff>
                <xdr:row>17</xdr:row>
                <xdr:rowOff>47625</xdr:rowOff>
              </to>
            </anchor>
          </controlPr>
        </control>
      </mc:Choice>
      <mc:Fallback>
        <control shapeId="3089" r:id="rId22" name="Control 17"/>
      </mc:Fallback>
    </mc:AlternateContent>
    <mc:AlternateContent xmlns:mc="http://schemas.openxmlformats.org/markup-compatibility/2006">
      <mc:Choice Requires="x14">
        <control shapeId="3090" r:id="rId23" name="Control 18">
          <controlPr defaultSize="0" r:id="rId5">
            <anchor moveWithCells="1">
              <from>
                <xdr:col>25</xdr:col>
                <xdr:colOff>590550</xdr:colOff>
                <xdr:row>17</xdr:row>
                <xdr:rowOff>19050</xdr:rowOff>
              </from>
              <to>
                <xdr:col>26</xdr:col>
                <xdr:colOff>171450</xdr:colOff>
                <xdr:row>18</xdr:row>
                <xdr:rowOff>38100</xdr:rowOff>
              </to>
            </anchor>
          </controlPr>
        </control>
      </mc:Choice>
      <mc:Fallback>
        <control shapeId="3090" r:id="rId23" name="Control 18"/>
      </mc:Fallback>
    </mc:AlternateContent>
    <mc:AlternateContent xmlns:mc="http://schemas.openxmlformats.org/markup-compatibility/2006">
      <mc:Choice Requires="x14">
        <control shapeId="3091" r:id="rId24" name="Control 19">
          <controlPr defaultSize="0" r:id="rId5">
            <anchor moveWithCells="1">
              <from>
                <xdr:col>25</xdr:col>
                <xdr:colOff>590550</xdr:colOff>
                <xdr:row>17</xdr:row>
                <xdr:rowOff>180975</xdr:rowOff>
              </from>
              <to>
                <xdr:col>26</xdr:col>
                <xdr:colOff>171450</xdr:colOff>
                <xdr:row>19</xdr:row>
                <xdr:rowOff>0</xdr:rowOff>
              </to>
            </anchor>
          </controlPr>
        </control>
      </mc:Choice>
      <mc:Fallback>
        <control shapeId="3091" r:id="rId24" name="Control 19"/>
      </mc:Fallback>
    </mc:AlternateContent>
    <mc:AlternateContent xmlns:mc="http://schemas.openxmlformats.org/markup-compatibility/2006">
      <mc:Choice Requires="x14">
        <control shapeId="3092" r:id="rId25" name="Control 20">
          <controlPr defaultSize="0" r:id="rId5">
            <anchor moveWithCells="1">
              <from>
                <xdr:col>25</xdr:col>
                <xdr:colOff>590550</xdr:colOff>
                <xdr:row>18</xdr:row>
                <xdr:rowOff>171450</xdr:rowOff>
              </from>
              <to>
                <xdr:col>26</xdr:col>
                <xdr:colOff>171450</xdr:colOff>
                <xdr:row>19</xdr:row>
                <xdr:rowOff>180975</xdr:rowOff>
              </to>
            </anchor>
          </controlPr>
        </control>
      </mc:Choice>
      <mc:Fallback>
        <control shapeId="3092" r:id="rId25" name="Control 20"/>
      </mc:Fallback>
    </mc:AlternateContent>
  </control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B121"/>
  <sheetViews>
    <sheetView zoomScale="80" zoomScaleNormal="80" workbookViewId="0">
      <selection activeCell="AO24" sqref="AO24"/>
    </sheetView>
  </sheetViews>
  <sheetFormatPr defaultRowHeight="15" x14ac:dyDescent="0.25"/>
  <cols>
    <col min="1" max="1" width="3.28515625" bestFit="1" customWidth="1"/>
    <col min="2" max="2" width="22.42578125" bestFit="1" customWidth="1"/>
    <col min="3" max="3" width="6.7109375" bestFit="1" customWidth="1"/>
    <col min="4" max="4" width="5.42578125" bestFit="1" customWidth="1"/>
    <col min="5" max="5" width="5.28515625" customWidth="1"/>
    <col min="6" max="6" width="4.5703125" customWidth="1"/>
    <col min="7" max="7" width="4.28515625" bestFit="1" customWidth="1"/>
    <col min="8" max="8" width="5.42578125" bestFit="1" customWidth="1"/>
    <col min="9" max="9" width="4.85546875" bestFit="1" customWidth="1"/>
    <col min="10" max="10" width="4.42578125" customWidth="1"/>
    <col min="11" max="11" width="4.28515625" bestFit="1" customWidth="1"/>
    <col min="12" max="12" width="5.42578125" bestFit="1" customWidth="1"/>
    <col min="13" max="13" width="4.85546875" bestFit="1" customWidth="1"/>
    <col min="14" max="14" width="4.42578125" customWidth="1"/>
    <col min="15" max="15" width="4.28515625" bestFit="1" customWidth="1"/>
    <col min="16" max="16" width="5.42578125" bestFit="1" customWidth="1"/>
    <col min="17" max="17" width="4.85546875" bestFit="1" customWidth="1"/>
    <col min="18" max="19" width="4.42578125" customWidth="1"/>
    <col min="20" max="20" width="5.42578125" bestFit="1" customWidth="1"/>
    <col min="21" max="21" width="4.85546875" bestFit="1" customWidth="1"/>
    <col min="22" max="22" width="4.42578125" customWidth="1"/>
    <col min="23" max="23" width="4.28515625" bestFit="1" customWidth="1"/>
    <col min="24" max="24" width="5.42578125" bestFit="1" customWidth="1"/>
    <col min="25" max="25" width="4.85546875" bestFit="1" customWidth="1"/>
    <col min="26" max="26" width="4.42578125" customWidth="1"/>
    <col min="27" max="27" width="4.28515625" bestFit="1" customWidth="1"/>
    <col min="28" max="38" width="4.28515625" customWidth="1"/>
    <col min="39" max="39" width="5.28515625" bestFit="1" customWidth="1"/>
    <col min="40" max="41" width="4.28515625" customWidth="1"/>
    <col min="43" max="43" width="19.7109375" bestFit="1" customWidth="1"/>
    <col min="44" max="44" width="11.5703125" customWidth="1"/>
    <col min="45" max="45" width="15" customWidth="1"/>
    <col min="53" max="53" width="11.5703125" customWidth="1"/>
  </cols>
  <sheetData>
    <row r="1" spans="1:54" ht="16.5" thickBot="1" x14ac:dyDescent="0.3">
      <c r="A1" s="911" t="s">
        <v>765</v>
      </c>
      <c r="B1" s="912"/>
      <c r="C1" s="912"/>
      <c r="D1" s="912"/>
      <c r="E1" s="912"/>
      <c r="F1" s="912"/>
      <c r="G1" s="912"/>
      <c r="H1" s="912"/>
      <c r="I1" s="912"/>
      <c r="J1" s="912"/>
      <c r="K1" s="912"/>
      <c r="L1" s="912"/>
      <c r="M1" s="912"/>
      <c r="N1" s="912"/>
      <c r="O1" s="912"/>
      <c r="P1" s="912"/>
      <c r="Q1" s="912"/>
      <c r="R1" s="912"/>
      <c r="S1" s="912"/>
      <c r="T1" s="912"/>
      <c r="U1" s="912"/>
      <c r="V1" s="912"/>
      <c r="W1" s="912"/>
      <c r="X1" s="912"/>
      <c r="Y1" s="912"/>
      <c r="Z1" s="912"/>
      <c r="AA1" s="912"/>
      <c r="AB1" s="654"/>
      <c r="AC1" s="654"/>
      <c r="AD1" s="654"/>
      <c r="AE1" s="654"/>
      <c r="AF1" s="654"/>
      <c r="AG1" s="654"/>
      <c r="AH1" s="654"/>
      <c r="AI1" s="654"/>
      <c r="AJ1" s="654"/>
      <c r="AK1" s="654"/>
      <c r="AL1" s="654"/>
      <c r="AM1" s="654"/>
      <c r="AN1" s="654"/>
      <c r="AO1" s="654"/>
    </row>
    <row r="2" spans="1:54" ht="15" customHeight="1" thickBot="1" x14ac:dyDescent="0.3">
      <c r="A2" s="896">
        <v>20</v>
      </c>
      <c r="B2" s="897"/>
      <c r="C2" s="898"/>
      <c r="D2" s="916" t="s">
        <v>1</v>
      </c>
      <c r="E2" s="917"/>
      <c r="F2" s="917"/>
      <c r="G2" s="917"/>
      <c r="H2" s="916" t="s">
        <v>4</v>
      </c>
      <c r="I2" s="917"/>
      <c r="J2" s="917"/>
      <c r="K2" s="917"/>
      <c r="L2" s="916" t="s">
        <v>5</v>
      </c>
      <c r="M2" s="917"/>
      <c r="N2" s="917"/>
      <c r="O2" s="917"/>
      <c r="P2" s="916" t="s">
        <v>7</v>
      </c>
      <c r="Q2" s="917"/>
      <c r="R2" s="917"/>
      <c r="S2" s="917"/>
      <c r="T2" s="916" t="s">
        <v>146</v>
      </c>
      <c r="U2" s="917"/>
      <c r="V2" s="917"/>
      <c r="W2" s="917"/>
      <c r="X2" s="916" t="s">
        <v>34</v>
      </c>
      <c r="Y2" s="917"/>
      <c r="Z2" s="917"/>
      <c r="AA2" s="937"/>
      <c r="AB2" s="916" t="s">
        <v>12</v>
      </c>
      <c r="AC2" s="917"/>
      <c r="AD2" s="917"/>
      <c r="AE2" s="937"/>
      <c r="AF2" s="916" t="s">
        <v>8</v>
      </c>
      <c r="AG2" s="917"/>
      <c r="AH2" s="917"/>
      <c r="AI2" s="937"/>
      <c r="AJ2" s="916" t="s">
        <v>807</v>
      </c>
      <c r="AK2" s="917"/>
      <c r="AL2" s="917"/>
      <c r="AM2" s="937"/>
      <c r="AN2" s="655"/>
      <c r="AO2" s="655"/>
      <c r="AQ2" s="938">
        <v>2021</v>
      </c>
      <c r="AR2" s="939"/>
      <c r="AS2" s="939"/>
      <c r="AT2" s="939"/>
      <c r="AU2" s="939"/>
      <c r="AV2" s="939"/>
      <c r="AW2" s="939"/>
      <c r="AX2" s="939"/>
      <c r="AY2" s="939"/>
      <c r="AZ2" s="939"/>
      <c r="BA2" s="940"/>
    </row>
    <row r="3" spans="1:54" ht="63.75" thickBot="1" x14ac:dyDescent="0.3">
      <c r="A3" s="956"/>
      <c r="B3" s="957"/>
      <c r="C3" s="957"/>
      <c r="D3" s="359" t="s">
        <v>2</v>
      </c>
      <c r="E3" s="360" t="s">
        <v>3</v>
      </c>
      <c r="F3" s="359"/>
      <c r="G3" s="360" t="s">
        <v>775</v>
      </c>
      <c r="H3" s="12" t="s">
        <v>2</v>
      </c>
      <c r="I3" s="13" t="s">
        <v>3</v>
      </c>
      <c r="J3" s="359"/>
      <c r="K3" s="360" t="s">
        <v>775</v>
      </c>
      <c r="L3" s="359" t="s">
        <v>2</v>
      </c>
      <c r="M3" s="360" t="s">
        <v>3</v>
      </c>
      <c r="N3" s="359"/>
      <c r="O3" s="360" t="s">
        <v>775</v>
      </c>
      <c r="P3" s="12" t="s">
        <v>2</v>
      </c>
      <c r="Q3" s="13" t="s">
        <v>3</v>
      </c>
      <c r="R3" s="12"/>
      <c r="S3" s="360" t="s">
        <v>775</v>
      </c>
      <c r="T3" s="359" t="s">
        <v>2</v>
      </c>
      <c r="U3" s="360" t="s">
        <v>3</v>
      </c>
      <c r="V3" s="359"/>
      <c r="W3" s="360" t="s">
        <v>775</v>
      </c>
      <c r="X3" s="12" t="s">
        <v>2</v>
      </c>
      <c r="Y3" s="13" t="s">
        <v>3</v>
      </c>
      <c r="Z3" s="359"/>
      <c r="AA3" s="360" t="s">
        <v>775</v>
      </c>
      <c r="AB3" s="359" t="s">
        <v>2</v>
      </c>
      <c r="AC3" s="360" t="s">
        <v>3</v>
      </c>
      <c r="AD3" s="359"/>
      <c r="AE3" s="360" t="s">
        <v>775</v>
      </c>
      <c r="AF3" s="12" t="s">
        <v>2</v>
      </c>
      <c r="AG3" s="13" t="s">
        <v>3</v>
      </c>
      <c r="AH3" s="359"/>
      <c r="AI3" s="360" t="s">
        <v>775</v>
      </c>
      <c r="AJ3" s="359" t="s">
        <v>2</v>
      </c>
      <c r="AK3" s="360" t="s">
        <v>3</v>
      </c>
      <c r="AL3" s="12"/>
      <c r="AM3" s="13" t="s">
        <v>775</v>
      </c>
      <c r="AN3" s="36"/>
      <c r="AO3" s="36"/>
      <c r="AQ3" s="658" t="s">
        <v>14</v>
      </c>
      <c r="AR3" s="659" t="s">
        <v>15</v>
      </c>
      <c r="AS3" s="660" t="s">
        <v>52</v>
      </c>
      <c r="AT3" s="660" t="s">
        <v>16</v>
      </c>
      <c r="AU3" s="660" t="s">
        <v>731</v>
      </c>
      <c r="AV3" s="660" t="s">
        <v>17</v>
      </c>
      <c r="AW3" s="660" t="s">
        <v>18</v>
      </c>
      <c r="AX3" s="661" t="s">
        <v>49</v>
      </c>
      <c r="AY3" s="662" t="s">
        <v>737</v>
      </c>
      <c r="AZ3" s="663" t="s">
        <v>738</v>
      </c>
      <c r="BA3" s="664" t="s">
        <v>732</v>
      </c>
    </row>
    <row r="4" spans="1:54" ht="15.75" x14ac:dyDescent="0.25">
      <c r="A4" s="473">
        <v>1</v>
      </c>
      <c r="B4" s="465" t="s">
        <v>68</v>
      </c>
      <c r="C4" s="246">
        <v>70001</v>
      </c>
      <c r="D4" s="594">
        <v>3</v>
      </c>
      <c r="E4" s="288">
        <f>D4*100/37</f>
        <v>8.1081081081081088</v>
      </c>
      <c r="F4" s="155">
        <v>2</v>
      </c>
      <c r="G4" s="290">
        <v>3</v>
      </c>
      <c r="H4" s="656">
        <v>12</v>
      </c>
      <c r="I4" s="685">
        <f>H4*100/51</f>
        <v>23.529411764705884</v>
      </c>
      <c r="J4" s="294">
        <v>2</v>
      </c>
      <c r="K4" s="290">
        <v>3</v>
      </c>
      <c r="L4" s="155">
        <v>2</v>
      </c>
      <c r="M4" s="235">
        <f>L4*100/19</f>
        <v>10.526315789473685</v>
      </c>
      <c r="N4" s="294">
        <v>2</v>
      </c>
      <c r="O4" s="290">
        <v>3</v>
      </c>
      <c r="P4" s="619">
        <v>11</v>
      </c>
      <c r="Q4" s="468">
        <f>P4*100/28</f>
        <v>39.285714285714285</v>
      </c>
      <c r="R4" s="100">
        <v>3</v>
      </c>
      <c r="S4" s="371">
        <v>3</v>
      </c>
      <c r="T4" s="594">
        <v>6</v>
      </c>
      <c r="U4" s="235">
        <f>T4*100/23</f>
        <v>26.086956521739129</v>
      </c>
      <c r="V4" s="756">
        <v>2</v>
      </c>
      <c r="W4" s="290">
        <v>4</v>
      </c>
      <c r="X4" s="656">
        <v>2</v>
      </c>
      <c r="Y4" s="685">
        <f>X4*100/25</f>
        <v>8</v>
      </c>
      <c r="Z4" s="324">
        <v>2</v>
      </c>
      <c r="AA4" s="290">
        <v>3</v>
      </c>
      <c r="AB4" s="759">
        <v>4</v>
      </c>
      <c r="AC4" s="235">
        <f>AB4*100/30</f>
        <v>13.333333333333334</v>
      </c>
      <c r="AD4" s="294">
        <v>2</v>
      </c>
      <c r="AE4" s="290">
        <v>4</v>
      </c>
      <c r="AF4" s="656">
        <v>2</v>
      </c>
      <c r="AG4" s="685">
        <f>AF4*100/18</f>
        <v>11.111111111111111</v>
      </c>
      <c r="AH4" s="324">
        <v>2</v>
      </c>
      <c r="AI4" s="290">
        <v>3</v>
      </c>
      <c r="AJ4" s="640">
        <v>4</v>
      </c>
      <c r="AK4" s="235">
        <f>AJ4*100/30</f>
        <v>13.333333333333334</v>
      </c>
      <c r="AL4" s="294">
        <v>2</v>
      </c>
      <c r="AM4" s="290">
        <v>4</v>
      </c>
      <c r="AN4" s="284"/>
      <c r="AO4" s="468">
        <v>39.285714285714285</v>
      </c>
      <c r="AQ4" s="666" t="s">
        <v>1</v>
      </c>
      <c r="AR4" s="670">
        <v>37</v>
      </c>
      <c r="AS4" s="671">
        <f>MAX(D4:D25)</f>
        <v>23</v>
      </c>
      <c r="AT4" s="672">
        <f>D27</f>
        <v>8.85</v>
      </c>
      <c r="AU4" s="672">
        <f>(10*100)/AR4</f>
        <v>27.027027027027028</v>
      </c>
      <c r="AV4" s="672">
        <f>E27</f>
        <v>23.918918918918919</v>
      </c>
      <c r="AW4" s="671">
        <v>13</v>
      </c>
      <c r="AX4" s="672">
        <f>AW4*100/20</f>
        <v>65</v>
      </c>
      <c r="AY4" s="683">
        <f>F27</f>
        <v>2.35</v>
      </c>
      <c r="AZ4" s="673">
        <f>G27</f>
        <v>3.8</v>
      </c>
      <c r="BA4" s="675">
        <v>3</v>
      </c>
      <c r="BB4" s="49">
        <f>AZ4-AY4</f>
        <v>1.4499999999999997</v>
      </c>
    </row>
    <row r="5" spans="1:54" ht="16.5" thickBot="1" x14ac:dyDescent="0.3">
      <c r="A5" s="474">
        <v>2</v>
      </c>
      <c r="B5" s="386" t="s">
        <v>793</v>
      </c>
      <c r="C5" s="244">
        <v>70002</v>
      </c>
      <c r="D5" s="338">
        <v>4</v>
      </c>
      <c r="E5" s="236">
        <f t="shared" ref="E5:E25" si="0">D5*100/37</f>
        <v>10.810810810810811</v>
      </c>
      <c r="F5" s="156">
        <v>2</v>
      </c>
      <c r="G5" s="174">
        <v>3</v>
      </c>
      <c r="H5" s="602">
        <v>7</v>
      </c>
      <c r="I5" s="382">
        <f t="shared" ref="I5:I24" si="1">H5*100/51</f>
        <v>13.725490196078431</v>
      </c>
      <c r="J5" s="296">
        <v>2</v>
      </c>
      <c r="K5" s="174">
        <v>3</v>
      </c>
      <c r="L5" s="156">
        <v>4</v>
      </c>
      <c r="M5" s="238">
        <f t="shared" ref="M5:M25" si="2">L5*100/19</f>
        <v>21.05263157894737</v>
      </c>
      <c r="N5" s="296">
        <v>2</v>
      </c>
      <c r="O5" s="174">
        <v>3</v>
      </c>
      <c r="P5" s="602">
        <v>6</v>
      </c>
      <c r="Q5" s="238">
        <f t="shared" ref="Q5:Q25" si="3">P5*100/28</f>
        <v>21.428571428571427</v>
      </c>
      <c r="R5" s="283">
        <v>2</v>
      </c>
      <c r="S5" s="148">
        <v>3</v>
      </c>
      <c r="T5" s="338">
        <v>5</v>
      </c>
      <c r="U5" s="238">
        <f t="shared" ref="U5:U25" si="4">T5*100/23</f>
        <v>21.739130434782609</v>
      </c>
      <c r="V5" s="165">
        <v>2</v>
      </c>
      <c r="W5" s="174">
        <v>3</v>
      </c>
      <c r="X5" s="602"/>
      <c r="Y5" s="685"/>
      <c r="Z5" s="325"/>
      <c r="AA5" s="174" t="s">
        <v>177</v>
      </c>
      <c r="AB5" s="602">
        <v>5</v>
      </c>
      <c r="AC5" s="238">
        <f t="shared" ref="AC5:AC25" si="5">AB5*100/30</f>
        <v>16.666666666666668</v>
      </c>
      <c r="AD5" s="296">
        <v>2</v>
      </c>
      <c r="AE5" s="174">
        <v>3</v>
      </c>
      <c r="AF5" s="602">
        <v>1</v>
      </c>
      <c r="AG5" s="685">
        <f t="shared" ref="AG5:AG25" si="6">AF5*100/18</f>
        <v>5.5555555555555554</v>
      </c>
      <c r="AH5" s="325">
        <v>2</v>
      </c>
      <c r="AI5" s="174">
        <v>3</v>
      </c>
      <c r="AJ5" s="355">
        <v>2</v>
      </c>
      <c r="AK5" s="238">
        <f t="shared" ref="AK5:AK24" si="7">AJ5*100/30</f>
        <v>6.666666666666667</v>
      </c>
      <c r="AL5" s="296">
        <v>2</v>
      </c>
      <c r="AM5" s="174">
        <v>0</v>
      </c>
      <c r="AN5" s="284"/>
      <c r="AO5" s="238">
        <v>21.428571428571427</v>
      </c>
      <c r="AQ5" s="667" t="s">
        <v>4</v>
      </c>
      <c r="AR5" s="270">
        <v>51</v>
      </c>
      <c r="AS5" s="30">
        <f>MAX(H4:H25)</f>
        <v>24</v>
      </c>
      <c r="AT5" s="32">
        <f>H27</f>
        <v>13</v>
      </c>
      <c r="AU5" s="32">
        <f>(25*100)/AR5</f>
        <v>49.019607843137258</v>
      </c>
      <c r="AV5" s="32">
        <f>I27</f>
        <v>25.490196078431374</v>
      </c>
      <c r="AW5" s="30">
        <v>19</v>
      </c>
      <c r="AX5" s="32">
        <f>AW5*100/20</f>
        <v>95</v>
      </c>
      <c r="AY5" s="684">
        <f>J27</f>
        <v>2.0499999999999998</v>
      </c>
      <c r="AZ5" s="674">
        <f>K27</f>
        <v>3.5</v>
      </c>
      <c r="BA5" s="676">
        <v>8</v>
      </c>
      <c r="BB5" s="49">
        <f t="shared" ref="BB5:BB6" si="8">AZ5-AY5</f>
        <v>1.4500000000000002</v>
      </c>
    </row>
    <row r="6" spans="1:54" ht="15.75" x14ac:dyDescent="0.25">
      <c r="A6" s="474">
        <v>3</v>
      </c>
      <c r="B6" s="191" t="s">
        <v>69</v>
      </c>
      <c r="C6" s="243">
        <v>70003</v>
      </c>
      <c r="D6" s="256">
        <v>12</v>
      </c>
      <c r="E6" s="236">
        <f t="shared" si="0"/>
        <v>32.432432432432435</v>
      </c>
      <c r="F6" s="156">
        <v>3</v>
      </c>
      <c r="G6" s="174">
        <v>4</v>
      </c>
      <c r="H6" s="602">
        <v>18</v>
      </c>
      <c r="I6" s="382">
        <f t="shared" si="1"/>
        <v>35.294117647058826</v>
      </c>
      <c r="J6" s="296">
        <v>2</v>
      </c>
      <c r="K6" s="174">
        <v>4</v>
      </c>
      <c r="L6" s="156">
        <v>5</v>
      </c>
      <c r="M6" s="238">
        <f t="shared" si="2"/>
        <v>26.315789473684209</v>
      </c>
      <c r="N6" s="296">
        <v>2</v>
      </c>
      <c r="O6" s="174">
        <v>3</v>
      </c>
      <c r="P6" s="375">
        <v>16</v>
      </c>
      <c r="Q6" s="238">
        <f t="shared" si="3"/>
        <v>57.142857142857146</v>
      </c>
      <c r="R6" s="283">
        <v>3</v>
      </c>
      <c r="S6" s="148">
        <v>5</v>
      </c>
      <c r="T6" s="256">
        <v>12</v>
      </c>
      <c r="U6" s="238">
        <f t="shared" si="4"/>
        <v>52.173913043478258</v>
      </c>
      <c r="V6" s="165">
        <v>3</v>
      </c>
      <c r="W6" s="174">
        <v>4</v>
      </c>
      <c r="X6" s="602">
        <v>4</v>
      </c>
      <c r="Y6" s="685">
        <f t="shared" ref="Y6:Y25" si="9">X6*100/25</f>
        <v>16</v>
      </c>
      <c r="Z6" s="325">
        <v>2</v>
      </c>
      <c r="AA6" s="174">
        <v>4</v>
      </c>
      <c r="AB6" s="375">
        <v>17</v>
      </c>
      <c r="AC6" s="238">
        <f t="shared" si="5"/>
        <v>56.666666666666664</v>
      </c>
      <c r="AD6" s="296">
        <v>3</v>
      </c>
      <c r="AE6" s="174">
        <v>4</v>
      </c>
      <c r="AF6" s="602">
        <v>1</v>
      </c>
      <c r="AG6" s="685">
        <f t="shared" si="6"/>
        <v>5.5555555555555554</v>
      </c>
      <c r="AH6" s="325">
        <v>2</v>
      </c>
      <c r="AI6" s="174">
        <v>4</v>
      </c>
      <c r="AJ6" s="355">
        <v>5</v>
      </c>
      <c r="AK6" s="238">
        <f t="shared" si="7"/>
        <v>16.666666666666668</v>
      </c>
      <c r="AL6" s="296">
        <v>2</v>
      </c>
      <c r="AM6" s="174">
        <v>4</v>
      </c>
      <c r="AN6" s="284"/>
      <c r="AO6" s="238">
        <v>57.142857142857146</v>
      </c>
      <c r="AQ6" s="667" t="s">
        <v>5</v>
      </c>
      <c r="AR6" s="270">
        <v>19</v>
      </c>
      <c r="AS6" s="30">
        <f>MAX(L4:L25)</f>
        <v>12</v>
      </c>
      <c r="AT6" s="32">
        <f>L27</f>
        <v>4.7142857142857144</v>
      </c>
      <c r="AU6" s="32">
        <f>(6*100)/AR6</f>
        <v>31.578947368421051</v>
      </c>
      <c r="AV6" s="32">
        <f>M27</f>
        <v>24.812030075187966</v>
      </c>
      <c r="AW6" s="30">
        <v>16</v>
      </c>
      <c r="AX6" s="32">
        <f>AW6*100/21</f>
        <v>76.19047619047619</v>
      </c>
      <c r="AY6" s="684">
        <f>N27</f>
        <v>2.2857142857142856</v>
      </c>
      <c r="AZ6" s="674">
        <f>O27</f>
        <v>2.8095238095238093</v>
      </c>
      <c r="BA6" s="676">
        <v>4</v>
      </c>
      <c r="BB6" s="49">
        <f t="shared" si="8"/>
        <v>0.52380952380952372</v>
      </c>
    </row>
    <row r="7" spans="1:54" ht="16.5" thickBot="1" x14ac:dyDescent="0.3">
      <c r="A7" s="474">
        <v>4</v>
      </c>
      <c r="B7" s="191" t="s">
        <v>70</v>
      </c>
      <c r="C7" s="244">
        <v>70004</v>
      </c>
      <c r="D7" s="338">
        <v>4</v>
      </c>
      <c r="E7" s="236">
        <f t="shared" si="0"/>
        <v>10.810810810810811</v>
      </c>
      <c r="F7" s="156">
        <v>2</v>
      </c>
      <c r="G7" s="174">
        <v>4</v>
      </c>
      <c r="H7" s="602">
        <v>10</v>
      </c>
      <c r="I7" s="382">
        <f t="shared" si="1"/>
        <v>19.607843137254903</v>
      </c>
      <c r="J7" s="296">
        <v>2</v>
      </c>
      <c r="K7" s="174">
        <v>4</v>
      </c>
      <c r="L7" s="156">
        <v>3</v>
      </c>
      <c r="M7" s="238">
        <f t="shared" si="2"/>
        <v>15.789473684210526</v>
      </c>
      <c r="N7" s="296">
        <v>2</v>
      </c>
      <c r="O7" s="174">
        <v>3</v>
      </c>
      <c r="P7" s="602">
        <v>7</v>
      </c>
      <c r="Q7" s="238">
        <f t="shared" si="3"/>
        <v>25</v>
      </c>
      <c r="R7" s="283">
        <v>2</v>
      </c>
      <c r="S7" s="148">
        <v>4</v>
      </c>
      <c r="T7" s="338">
        <v>9</v>
      </c>
      <c r="U7" s="238">
        <f t="shared" si="4"/>
        <v>39.130434782608695</v>
      </c>
      <c r="V7" s="165">
        <v>2</v>
      </c>
      <c r="W7" s="174">
        <v>4</v>
      </c>
      <c r="X7" s="602">
        <v>3</v>
      </c>
      <c r="Y7" s="685">
        <f t="shared" si="9"/>
        <v>12</v>
      </c>
      <c r="Z7" s="325">
        <v>2</v>
      </c>
      <c r="AA7" s="174">
        <v>4</v>
      </c>
      <c r="AB7" s="602">
        <v>3</v>
      </c>
      <c r="AC7" s="238">
        <f t="shared" si="5"/>
        <v>10</v>
      </c>
      <c r="AD7" s="296">
        <v>2</v>
      </c>
      <c r="AE7" s="174">
        <v>4</v>
      </c>
      <c r="AF7" s="602">
        <v>0</v>
      </c>
      <c r="AG7" s="685">
        <f t="shared" si="6"/>
        <v>0</v>
      </c>
      <c r="AH7" s="325">
        <v>2</v>
      </c>
      <c r="AI7" s="174">
        <v>3</v>
      </c>
      <c r="AJ7" s="355">
        <v>3</v>
      </c>
      <c r="AK7" s="238">
        <f t="shared" si="7"/>
        <v>10</v>
      </c>
      <c r="AL7" s="296">
        <v>2</v>
      </c>
      <c r="AM7" s="174">
        <v>4</v>
      </c>
      <c r="AN7" s="284"/>
      <c r="AO7" s="238">
        <v>25</v>
      </c>
      <c r="AQ7" s="667" t="s">
        <v>7</v>
      </c>
      <c r="AR7" s="270">
        <v>28</v>
      </c>
      <c r="AS7" s="30">
        <f>MAX(P4:P25)</f>
        <v>16</v>
      </c>
      <c r="AT7" s="32">
        <f>P27</f>
        <v>10.263157894736842</v>
      </c>
      <c r="AU7" s="32">
        <f>(9*100)/AR7</f>
        <v>32.142857142857146</v>
      </c>
      <c r="AV7" s="32">
        <f>Q27</f>
        <v>36.654135338345867</v>
      </c>
      <c r="AW7" s="30">
        <v>8</v>
      </c>
      <c r="AX7" s="32">
        <f>AW7*100/19</f>
        <v>42.10526315789474</v>
      </c>
      <c r="AY7" s="684">
        <f>R27</f>
        <v>2.5789473684210527</v>
      </c>
      <c r="AZ7" s="674">
        <f>S27</f>
        <v>3.5263157894736841</v>
      </c>
      <c r="BA7" s="676">
        <v>5</v>
      </c>
      <c r="BB7" s="49">
        <f>AZ7-AY7</f>
        <v>0.94736842105263142</v>
      </c>
    </row>
    <row r="8" spans="1:54" ht="15.75" x14ac:dyDescent="0.25">
      <c r="A8" s="474">
        <v>5</v>
      </c>
      <c r="B8" s="191" t="s">
        <v>71</v>
      </c>
      <c r="C8" s="243">
        <v>70005</v>
      </c>
      <c r="D8" s="338"/>
      <c r="E8" s="236"/>
      <c r="F8" s="165"/>
      <c r="G8" s="174" t="s">
        <v>177</v>
      </c>
      <c r="H8" s="602">
        <v>4</v>
      </c>
      <c r="I8" s="382">
        <f t="shared" si="1"/>
        <v>7.8431372549019605</v>
      </c>
      <c r="J8" s="296">
        <v>2</v>
      </c>
      <c r="K8" s="174">
        <v>3</v>
      </c>
      <c r="L8" s="156">
        <v>3</v>
      </c>
      <c r="M8" s="238">
        <f t="shared" si="2"/>
        <v>15.789473684210526</v>
      </c>
      <c r="N8" s="365">
        <v>2</v>
      </c>
      <c r="O8" s="364">
        <v>2</v>
      </c>
      <c r="P8" s="602"/>
      <c r="Q8" s="238"/>
      <c r="R8" s="283"/>
      <c r="S8" s="148" t="s">
        <v>177</v>
      </c>
      <c r="T8" s="338">
        <v>6</v>
      </c>
      <c r="U8" s="238">
        <f t="shared" si="4"/>
        <v>26.086956521739129</v>
      </c>
      <c r="V8" s="165">
        <v>2</v>
      </c>
      <c r="W8" s="174">
        <v>3</v>
      </c>
      <c r="X8" s="602">
        <v>3</v>
      </c>
      <c r="Y8" s="685">
        <f t="shared" si="9"/>
        <v>12</v>
      </c>
      <c r="Z8" s="325">
        <v>2</v>
      </c>
      <c r="AA8" s="174">
        <v>3</v>
      </c>
      <c r="AB8" s="602">
        <v>5</v>
      </c>
      <c r="AC8" s="238">
        <f t="shared" si="5"/>
        <v>16.666666666666668</v>
      </c>
      <c r="AD8" s="296">
        <v>2</v>
      </c>
      <c r="AE8" s="174">
        <v>3</v>
      </c>
      <c r="AF8" s="602">
        <v>2</v>
      </c>
      <c r="AG8" s="685">
        <f t="shared" si="6"/>
        <v>11.111111111111111</v>
      </c>
      <c r="AH8" s="363">
        <v>2</v>
      </c>
      <c r="AI8" s="364">
        <v>2</v>
      </c>
      <c r="AJ8" s="355">
        <v>3</v>
      </c>
      <c r="AK8" s="238">
        <f t="shared" si="7"/>
        <v>10</v>
      </c>
      <c r="AL8" s="296">
        <v>2</v>
      </c>
      <c r="AM8" s="174">
        <v>4</v>
      </c>
      <c r="AN8" s="284"/>
      <c r="AO8" s="238">
        <v>50</v>
      </c>
      <c r="AQ8" s="667" t="s">
        <v>9</v>
      </c>
      <c r="AR8" s="270">
        <v>23</v>
      </c>
      <c r="AS8" s="30">
        <f>MAX(T4:T25)</f>
        <v>17</v>
      </c>
      <c r="AT8" s="32">
        <f>T27</f>
        <v>9.7619047619047628</v>
      </c>
      <c r="AU8" s="32">
        <f>(9*100)/AR8</f>
        <v>39.130434782608695</v>
      </c>
      <c r="AV8" s="32">
        <f>U27</f>
        <v>42.443064182194618</v>
      </c>
      <c r="AW8" s="30">
        <v>10</v>
      </c>
      <c r="AX8" s="32">
        <f>AW8*100/21</f>
        <v>47.61904761904762</v>
      </c>
      <c r="AY8" s="684">
        <f>V27</f>
        <v>2.6190476190476191</v>
      </c>
      <c r="AZ8" s="674">
        <f>W27</f>
        <v>3.5238095238095237</v>
      </c>
      <c r="BA8" s="676">
        <v>6</v>
      </c>
      <c r="BB8" s="49">
        <f>AZ8-AY8</f>
        <v>0.90476190476190466</v>
      </c>
    </row>
    <row r="9" spans="1:54" ht="16.5" thickBot="1" x14ac:dyDescent="0.3">
      <c r="A9" s="474">
        <v>6</v>
      </c>
      <c r="B9" s="386" t="s">
        <v>72</v>
      </c>
      <c r="C9" s="244">
        <v>70006</v>
      </c>
      <c r="D9" s="338">
        <v>5</v>
      </c>
      <c r="E9" s="236">
        <f t="shared" si="0"/>
        <v>13.513513513513514</v>
      </c>
      <c r="F9" s="156">
        <v>2</v>
      </c>
      <c r="G9" s="174">
        <v>4</v>
      </c>
      <c r="H9" s="602">
        <v>14</v>
      </c>
      <c r="I9" s="382">
        <f t="shared" si="1"/>
        <v>27.450980392156861</v>
      </c>
      <c r="J9" s="296">
        <v>2</v>
      </c>
      <c r="K9" s="174">
        <v>3</v>
      </c>
      <c r="L9" s="156">
        <v>2</v>
      </c>
      <c r="M9" s="238">
        <f t="shared" si="2"/>
        <v>10.526315789473685</v>
      </c>
      <c r="N9" s="365">
        <v>2</v>
      </c>
      <c r="O9" s="364">
        <v>2</v>
      </c>
      <c r="P9" s="375">
        <v>14</v>
      </c>
      <c r="Q9" s="238">
        <f t="shared" si="3"/>
        <v>50</v>
      </c>
      <c r="R9" s="100">
        <v>3</v>
      </c>
      <c r="S9" s="371">
        <v>3</v>
      </c>
      <c r="T9" s="338">
        <v>8</v>
      </c>
      <c r="U9" s="238">
        <f t="shared" si="4"/>
        <v>34.782608695652172</v>
      </c>
      <c r="V9" s="165">
        <v>2</v>
      </c>
      <c r="W9" s="174">
        <v>3</v>
      </c>
      <c r="X9" s="602">
        <v>4</v>
      </c>
      <c r="Y9" s="685">
        <f t="shared" si="9"/>
        <v>16</v>
      </c>
      <c r="Z9" s="325">
        <v>2</v>
      </c>
      <c r="AA9" s="174">
        <v>3</v>
      </c>
      <c r="AB9" s="602">
        <v>4</v>
      </c>
      <c r="AC9" s="238">
        <f t="shared" si="5"/>
        <v>13.333333333333334</v>
      </c>
      <c r="AD9" s="296">
        <v>2</v>
      </c>
      <c r="AE9" s="174">
        <v>3</v>
      </c>
      <c r="AF9" s="602">
        <v>1</v>
      </c>
      <c r="AG9" s="685">
        <f t="shared" si="6"/>
        <v>5.5555555555555554</v>
      </c>
      <c r="AH9" s="325">
        <v>2</v>
      </c>
      <c r="AI9" s="174">
        <v>3</v>
      </c>
      <c r="AJ9" s="355">
        <v>4</v>
      </c>
      <c r="AK9" s="238">
        <f t="shared" si="7"/>
        <v>13.333333333333334</v>
      </c>
      <c r="AL9" s="296">
        <v>2</v>
      </c>
      <c r="AM9" s="174">
        <v>3</v>
      </c>
      <c r="AN9" s="284"/>
      <c r="AO9" s="238">
        <v>42.857142857142854</v>
      </c>
      <c r="AQ9" s="668" t="s">
        <v>34</v>
      </c>
      <c r="AR9" s="269">
        <v>25</v>
      </c>
      <c r="AS9" s="82">
        <f>MAX(X4:X25)</f>
        <v>9</v>
      </c>
      <c r="AT9" s="665">
        <f>X27</f>
        <v>3.5789473684210527</v>
      </c>
      <c r="AU9" s="32">
        <f>(6*100)/AR9</f>
        <v>24</v>
      </c>
      <c r="AV9" s="32">
        <f>Y27</f>
        <v>14.315789473684211</v>
      </c>
      <c r="AW9" s="82">
        <v>18</v>
      </c>
      <c r="AX9" s="32">
        <f>AW9*100/19</f>
        <v>94.736842105263165</v>
      </c>
      <c r="AY9" s="684">
        <f>Z27</f>
        <v>2.0526315789473686</v>
      </c>
      <c r="AZ9" s="674">
        <f>AA27</f>
        <v>3.4210526315789473</v>
      </c>
      <c r="BA9" s="676">
        <v>2</v>
      </c>
      <c r="BB9" s="49">
        <f>AZ9-AY9</f>
        <v>1.3684210526315788</v>
      </c>
    </row>
    <row r="10" spans="1:54" ht="15.75" x14ac:dyDescent="0.25">
      <c r="A10" s="474">
        <v>7</v>
      </c>
      <c r="B10" s="191" t="s">
        <v>73</v>
      </c>
      <c r="C10" s="243">
        <v>70007</v>
      </c>
      <c r="D10" s="338">
        <v>5</v>
      </c>
      <c r="E10" s="236">
        <f t="shared" si="0"/>
        <v>13.513513513513514</v>
      </c>
      <c r="F10" s="156">
        <v>2</v>
      </c>
      <c r="G10" s="174">
        <v>3</v>
      </c>
      <c r="H10" s="602">
        <v>9</v>
      </c>
      <c r="I10" s="382">
        <f t="shared" si="1"/>
        <v>17.647058823529413</v>
      </c>
      <c r="J10" s="296">
        <v>2</v>
      </c>
      <c r="K10" s="174">
        <v>3</v>
      </c>
      <c r="L10" s="156">
        <v>3</v>
      </c>
      <c r="M10" s="238">
        <f t="shared" si="2"/>
        <v>15.789473684210526</v>
      </c>
      <c r="N10" s="365">
        <v>2</v>
      </c>
      <c r="O10" s="364">
        <v>2</v>
      </c>
      <c r="P10" s="375">
        <v>12</v>
      </c>
      <c r="Q10" s="238">
        <f t="shared" si="3"/>
        <v>42.857142857142854</v>
      </c>
      <c r="R10" s="100">
        <v>3</v>
      </c>
      <c r="S10" s="371">
        <v>3</v>
      </c>
      <c r="T10" s="256">
        <v>10</v>
      </c>
      <c r="U10" s="238">
        <f t="shared" si="4"/>
        <v>43.478260869565219</v>
      </c>
      <c r="V10" s="165">
        <v>3</v>
      </c>
      <c r="W10" s="174">
        <v>4</v>
      </c>
      <c r="X10" s="602">
        <v>3</v>
      </c>
      <c r="Y10" s="685">
        <f t="shared" si="9"/>
        <v>12</v>
      </c>
      <c r="Z10" s="325">
        <v>2</v>
      </c>
      <c r="AA10" s="174">
        <v>3</v>
      </c>
      <c r="AB10" s="602">
        <v>6</v>
      </c>
      <c r="AC10" s="238">
        <f t="shared" si="5"/>
        <v>20</v>
      </c>
      <c r="AD10" s="296">
        <v>2</v>
      </c>
      <c r="AE10" s="174">
        <v>4</v>
      </c>
      <c r="AF10" s="602">
        <v>2</v>
      </c>
      <c r="AG10" s="685">
        <f t="shared" si="6"/>
        <v>11.111111111111111</v>
      </c>
      <c r="AH10" s="325">
        <v>2</v>
      </c>
      <c r="AI10" s="174">
        <v>3</v>
      </c>
      <c r="AJ10" s="355">
        <v>5</v>
      </c>
      <c r="AK10" s="238">
        <f t="shared" si="7"/>
        <v>16.666666666666668</v>
      </c>
      <c r="AL10" s="296">
        <v>2</v>
      </c>
      <c r="AM10" s="174">
        <v>4</v>
      </c>
      <c r="AN10" s="284"/>
      <c r="AO10" s="238">
        <v>46.428571428571431</v>
      </c>
      <c r="AQ10" s="668" t="s">
        <v>12</v>
      </c>
      <c r="AR10" s="269">
        <v>30</v>
      </c>
      <c r="AS10" s="82">
        <f>MAX(AB4:AB25)</f>
        <v>17</v>
      </c>
      <c r="AT10" s="665">
        <f>AB27</f>
        <v>6.2727272727272725</v>
      </c>
      <c r="AU10" s="32">
        <f>(12*100)/AR10</f>
        <v>40</v>
      </c>
      <c r="AV10" s="32">
        <f>AC27</f>
        <v>20.90909090909091</v>
      </c>
      <c r="AW10" s="772">
        <v>19</v>
      </c>
      <c r="AX10" s="32">
        <f t="shared" ref="AX10:AX11" si="10">AW10*100/22</f>
        <v>86.36363636363636</v>
      </c>
      <c r="AY10" s="684">
        <f>AD27</f>
        <v>2.1363636363636362</v>
      </c>
      <c r="AZ10" s="674">
        <f>AE27</f>
        <v>3.7727272727272729</v>
      </c>
      <c r="BA10" s="676">
        <v>7</v>
      </c>
      <c r="BB10" s="49">
        <f t="shared" ref="BB10:BB12" si="11">AZ10-AY10</f>
        <v>1.6363636363636367</v>
      </c>
    </row>
    <row r="11" spans="1:54" ht="16.5" thickBot="1" x14ac:dyDescent="0.3">
      <c r="A11" s="474">
        <v>8</v>
      </c>
      <c r="B11" s="191" t="s">
        <v>74</v>
      </c>
      <c r="C11" s="244">
        <v>70008</v>
      </c>
      <c r="D11" s="338">
        <v>7</v>
      </c>
      <c r="E11" s="236">
        <f t="shared" si="0"/>
        <v>18.918918918918919</v>
      </c>
      <c r="F11" s="156">
        <v>2</v>
      </c>
      <c r="G11" s="174">
        <v>4</v>
      </c>
      <c r="H11" s="602">
        <v>11</v>
      </c>
      <c r="I11" s="382">
        <f t="shared" si="1"/>
        <v>21.568627450980394</v>
      </c>
      <c r="J11" s="296">
        <v>2</v>
      </c>
      <c r="K11" s="174">
        <v>3</v>
      </c>
      <c r="L11" s="156">
        <v>5</v>
      </c>
      <c r="M11" s="238">
        <f t="shared" si="2"/>
        <v>26.315789473684209</v>
      </c>
      <c r="N11" s="365">
        <v>2</v>
      </c>
      <c r="O11" s="364">
        <v>2</v>
      </c>
      <c r="P11" s="602"/>
      <c r="Q11" s="238"/>
      <c r="R11" s="283"/>
      <c r="S11" s="148" t="s">
        <v>177</v>
      </c>
      <c r="T11" s="338">
        <v>7</v>
      </c>
      <c r="U11" s="238">
        <f t="shared" si="4"/>
        <v>30.434782608695652</v>
      </c>
      <c r="V11" s="165">
        <v>2</v>
      </c>
      <c r="W11" s="174">
        <v>4</v>
      </c>
      <c r="X11" s="602"/>
      <c r="Y11" s="685"/>
      <c r="Z11" s="325"/>
      <c r="AA11" s="174" t="s">
        <v>177</v>
      </c>
      <c r="AB11" s="602">
        <v>4</v>
      </c>
      <c r="AC11" s="238">
        <f t="shared" si="5"/>
        <v>13.333333333333334</v>
      </c>
      <c r="AD11" s="296">
        <v>2</v>
      </c>
      <c r="AE11" s="174">
        <v>3</v>
      </c>
      <c r="AF11" s="602">
        <v>2</v>
      </c>
      <c r="AG11" s="685">
        <f t="shared" si="6"/>
        <v>11.111111111111111</v>
      </c>
      <c r="AH11" s="325">
        <v>2</v>
      </c>
      <c r="AI11" s="174">
        <v>3</v>
      </c>
      <c r="AJ11" s="355">
        <v>2</v>
      </c>
      <c r="AK11" s="238">
        <f t="shared" si="7"/>
        <v>6.666666666666667</v>
      </c>
      <c r="AL11" s="296">
        <v>2</v>
      </c>
      <c r="AM11" s="174">
        <v>5</v>
      </c>
      <c r="AN11" s="284"/>
      <c r="AO11" s="238">
        <v>50</v>
      </c>
      <c r="AQ11" s="667" t="s">
        <v>8</v>
      </c>
      <c r="AR11" s="270">
        <v>18</v>
      </c>
      <c r="AS11" s="82">
        <f>MAX(AF4:AF25)</f>
        <v>8</v>
      </c>
      <c r="AT11" s="665">
        <f>AF27</f>
        <v>2.1818181818181817</v>
      </c>
      <c r="AU11" s="32">
        <f>(4*100)/AR11</f>
        <v>22.222222222222221</v>
      </c>
      <c r="AV11" s="32">
        <f>AG27</f>
        <v>12.121212121212119</v>
      </c>
      <c r="AW11" s="30">
        <v>20</v>
      </c>
      <c r="AX11" s="32">
        <f t="shared" si="10"/>
        <v>90.909090909090907</v>
      </c>
      <c r="AY11" s="684">
        <f>AH27</f>
        <v>2.1363636363636362</v>
      </c>
      <c r="AZ11" s="674">
        <f>AI27</f>
        <v>3.2727272727272729</v>
      </c>
      <c r="BA11" s="676">
        <v>1</v>
      </c>
      <c r="BB11" s="49">
        <f t="shared" si="11"/>
        <v>1.1363636363636367</v>
      </c>
    </row>
    <row r="12" spans="1:54" ht="16.5" thickBot="1" x14ac:dyDescent="0.3">
      <c r="A12" s="474">
        <v>9</v>
      </c>
      <c r="B12" s="191" t="s">
        <v>75</v>
      </c>
      <c r="C12" s="243">
        <v>70009</v>
      </c>
      <c r="D12" s="256">
        <v>23</v>
      </c>
      <c r="E12" s="236">
        <f t="shared" si="0"/>
        <v>62.162162162162161</v>
      </c>
      <c r="F12" s="156">
        <v>3</v>
      </c>
      <c r="G12" s="174">
        <v>4</v>
      </c>
      <c r="H12" s="602">
        <v>14</v>
      </c>
      <c r="I12" s="382">
        <f t="shared" si="1"/>
        <v>27.450980392156861</v>
      </c>
      <c r="J12" s="296">
        <v>2</v>
      </c>
      <c r="K12" s="174">
        <v>4</v>
      </c>
      <c r="L12" s="256">
        <v>9</v>
      </c>
      <c r="M12" s="238">
        <f t="shared" si="2"/>
        <v>47.368421052631582</v>
      </c>
      <c r="N12" s="365">
        <v>3</v>
      </c>
      <c r="O12" s="364">
        <v>3</v>
      </c>
      <c r="P12" s="375">
        <v>13</v>
      </c>
      <c r="Q12" s="238">
        <f t="shared" si="3"/>
        <v>46.428571428571431</v>
      </c>
      <c r="R12" s="283">
        <v>3</v>
      </c>
      <c r="S12" s="148">
        <v>4</v>
      </c>
      <c r="T12" s="256">
        <v>16</v>
      </c>
      <c r="U12" s="238">
        <f t="shared" si="4"/>
        <v>69.565217391304344</v>
      </c>
      <c r="V12" s="363">
        <v>4</v>
      </c>
      <c r="W12" s="364">
        <v>4</v>
      </c>
      <c r="X12" s="375">
        <v>9</v>
      </c>
      <c r="Y12" s="685">
        <f t="shared" si="9"/>
        <v>36</v>
      </c>
      <c r="Z12" s="325">
        <v>3</v>
      </c>
      <c r="AA12" s="174">
        <v>4</v>
      </c>
      <c r="AB12" s="602">
        <v>7</v>
      </c>
      <c r="AC12" s="238">
        <f t="shared" si="5"/>
        <v>23.333333333333332</v>
      </c>
      <c r="AD12" s="296">
        <v>2</v>
      </c>
      <c r="AE12" s="174">
        <v>5</v>
      </c>
      <c r="AF12" s="375">
        <v>6</v>
      </c>
      <c r="AG12" s="685">
        <f t="shared" si="6"/>
        <v>33.333333333333336</v>
      </c>
      <c r="AH12" s="325">
        <v>3</v>
      </c>
      <c r="AI12" s="174">
        <v>4</v>
      </c>
      <c r="AJ12" s="355">
        <v>4</v>
      </c>
      <c r="AK12" s="238">
        <f t="shared" si="7"/>
        <v>13.333333333333334</v>
      </c>
      <c r="AL12" s="296">
        <v>2</v>
      </c>
      <c r="AM12" s="174">
        <v>5</v>
      </c>
      <c r="AN12" s="284"/>
      <c r="AO12" s="238">
        <v>35.714285714285715</v>
      </c>
      <c r="AQ12" s="669" t="s">
        <v>807</v>
      </c>
      <c r="AR12" s="271">
        <v>30</v>
      </c>
      <c r="AS12" s="251">
        <f>MAX(AJ4:AJ26)</f>
        <v>8</v>
      </c>
      <c r="AT12" s="252">
        <f>AJ27</f>
        <v>4.2105263157894735</v>
      </c>
      <c r="AU12" s="262">
        <f>(12*100)/AR12</f>
        <v>40</v>
      </c>
      <c r="AV12" s="262">
        <f>AK27</f>
        <v>14.035087719298243</v>
      </c>
      <c r="AW12" s="279">
        <v>19</v>
      </c>
      <c r="AX12" s="262">
        <f>AW12*100/19</f>
        <v>100</v>
      </c>
      <c r="AY12" s="779">
        <f>AL27</f>
        <v>2</v>
      </c>
      <c r="AZ12" s="780">
        <f>AM27</f>
        <v>3.8947368421052633</v>
      </c>
      <c r="BA12" s="781">
        <v>7</v>
      </c>
      <c r="BB12" s="49">
        <f t="shared" si="11"/>
        <v>1.8947368421052633</v>
      </c>
    </row>
    <row r="13" spans="1:54" ht="15.75" thickBot="1" x14ac:dyDescent="0.3">
      <c r="A13" s="474">
        <v>10</v>
      </c>
      <c r="B13" s="191" t="s">
        <v>76</v>
      </c>
      <c r="C13" s="244">
        <v>70010</v>
      </c>
      <c r="D13" s="256">
        <v>17</v>
      </c>
      <c r="E13" s="236">
        <f t="shared" si="0"/>
        <v>45.945945945945944</v>
      </c>
      <c r="F13" s="156">
        <v>3</v>
      </c>
      <c r="G13" s="174">
        <v>5</v>
      </c>
      <c r="H13" s="375">
        <v>24</v>
      </c>
      <c r="I13" s="382">
        <f t="shared" si="1"/>
        <v>47.058823529411768</v>
      </c>
      <c r="J13" s="296">
        <v>3</v>
      </c>
      <c r="K13" s="174">
        <v>4</v>
      </c>
      <c r="L13" s="156">
        <v>4</v>
      </c>
      <c r="M13" s="238">
        <f t="shared" si="2"/>
        <v>21.05263157894737</v>
      </c>
      <c r="N13" s="296">
        <v>2</v>
      </c>
      <c r="O13" s="174">
        <v>4</v>
      </c>
      <c r="P13" s="375">
        <v>14</v>
      </c>
      <c r="Q13" s="238">
        <f t="shared" si="3"/>
        <v>50</v>
      </c>
      <c r="R13" s="283">
        <v>3</v>
      </c>
      <c r="S13" s="148">
        <v>4</v>
      </c>
      <c r="T13" s="338"/>
      <c r="U13" s="238"/>
      <c r="V13" s="165" t="s">
        <v>177</v>
      </c>
      <c r="W13" s="174" t="s">
        <v>177</v>
      </c>
      <c r="X13" s="602">
        <v>5</v>
      </c>
      <c r="Y13" s="685">
        <f t="shared" si="9"/>
        <v>20</v>
      </c>
      <c r="Z13" s="325">
        <v>2</v>
      </c>
      <c r="AA13" s="174">
        <v>4</v>
      </c>
      <c r="AB13" s="375">
        <v>13</v>
      </c>
      <c r="AC13" s="238">
        <f t="shared" si="5"/>
        <v>43.333333333333336</v>
      </c>
      <c r="AD13" s="296">
        <v>3</v>
      </c>
      <c r="AE13" s="174">
        <v>4</v>
      </c>
      <c r="AF13" s="602">
        <v>3</v>
      </c>
      <c r="AG13" s="685">
        <f t="shared" si="6"/>
        <v>16.666666666666668</v>
      </c>
      <c r="AH13" s="325">
        <v>2</v>
      </c>
      <c r="AI13" s="174">
        <v>4</v>
      </c>
      <c r="AJ13" s="355">
        <v>2</v>
      </c>
      <c r="AK13" s="238">
        <f t="shared" si="7"/>
        <v>6.666666666666667</v>
      </c>
      <c r="AL13" s="296">
        <v>2</v>
      </c>
      <c r="AM13" s="174">
        <v>5</v>
      </c>
      <c r="AN13" s="284"/>
      <c r="AO13" s="238">
        <v>25</v>
      </c>
      <c r="AQ13" s="37"/>
      <c r="AR13" s="37"/>
      <c r="AS13" s="37"/>
      <c r="AT13" s="37"/>
      <c r="AU13" s="37"/>
      <c r="AV13" s="37"/>
      <c r="AW13" s="37"/>
      <c r="AX13" s="37"/>
      <c r="AY13" s="37"/>
      <c r="AZ13" s="37"/>
      <c r="BA13" s="37"/>
      <c r="BB13" s="37"/>
    </row>
    <row r="14" spans="1:54" x14ac:dyDescent="0.25">
      <c r="A14" s="474">
        <v>11</v>
      </c>
      <c r="B14" s="386" t="s">
        <v>77</v>
      </c>
      <c r="C14" s="243">
        <v>70011</v>
      </c>
      <c r="D14" s="338">
        <v>9</v>
      </c>
      <c r="E14" s="236">
        <f t="shared" si="0"/>
        <v>24.324324324324323</v>
      </c>
      <c r="F14" s="156">
        <v>2</v>
      </c>
      <c r="G14" s="174">
        <v>4</v>
      </c>
      <c r="H14" s="602">
        <v>15</v>
      </c>
      <c r="I14" s="382">
        <f t="shared" si="1"/>
        <v>29.411764705882351</v>
      </c>
      <c r="J14" s="296">
        <v>2</v>
      </c>
      <c r="K14" s="174">
        <v>4</v>
      </c>
      <c r="L14" s="156">
        <v>2</v>
      </c>
      <c r="M14" s="238">
        <f t="shared" si="2"/>
        <v>10.526315789473685</v>
      </c>
      <c r="N14" s="296">
        <v>2</v>
      </c>
      <c r="O14" s="174">
        <v>3</v>
      </c>
      <c r="P14" s="375">
        <v>10</v>
      </c>
      <c r="Q14" s="238">
        <f t="shared" si="3"/>
        <v>35.714285714285715</v>
      </c>
      <c r="R14" s="100">
        <v>3</v>
      </c>
      <c r="S14" s="371">
        <v>3</v>
      </c>
      <c r="T14" s="338">
        <v>7</v>
      </c>
      <c r="U14" s="238">
        <f t="shared" si="4"/>
        <v>30.434782608695652</v>
      </c>
      <c r="V14" s="165">
        <v>2</v>
      </c>
      <c r="W14" s="174">
        <v>4</v>
      </c>
      <c r="X14" s="602">
        <v>2</v>
      </c>
      <c r="Y14" s="685">
        <f t="shared" si="9"/>
        <v>8</v>
      </c>
      <c r="Z14" s="325">
        <v>2</v>
      </c>
      <c r="AA14" s="174">
        <v>3</v>
      </c>
      <c r="AB14" s="602">
        <v>4</v>
      </c>
      <c r="AC14" s="238">
        <f t="shared" si="5"/>
        <v>13.333333333333334</v>
      </c>
      <c r="AD14" s="296">
        <v>2</v>
      </c>
      <c r="AE14" s="174">
        <v>4</v>
      </c>
      <c r="AF14" s="602">
        <v>3</v>
      </c>
      <c r="AG14" s="685">
        <f t="shared" si="6"/>
        <v>16.666666666666668</v>
      </c>
      <c r="AH14" s="325">
        <v>2</v>
      </c>
      <c r="AI14" s="174">
        <v>3</v>
      </c>
      <c r="AJ14" s="355">
        <v>4</v>
      </c>
      <c r="AK14" s="238">
        <f t="shared" si="7"/>
        <v>13.333333333333334</v>
      </c>
      <c r="AL14" s="296">
        <v>2</v>
      </c>
      <c r="AM14" s="174">
        <v>4</v>
      </c>
      <c r="AN14" s="284"/>
      <c r="AO14" s="238">
        <v>46.428571428571431</v>
      </c>
    </row>
    <row r="15" spans="1:54" ht="15.75" thickBot="1" x14ac:dyDescent="0.3">
      <c r="A15" s="474">
        <v>12</v>
      </c>
      <c r="B15" s="387" t="s">
        <v>78</v>
      </c>
      <c r="C15" s="244">
        <v>70012</v>
      </c>
      <c r="D15" s="338">
        <v>3</v>
      </c>
      <c r="E15" s="236">
        <f t="shared" si="0"/>
        <v>8.1081081081081088</v>
      </c>
      <c r="F15" s="156">
        <v>2</v>
      </c>
      <c r="G15" s="174">
        <v>3</v>
      </c>
      <c r="H15" s="602">
        <v>5</v>
      </c>
      <c r="I15" s="382">
        <f t="shared" si="1"/>
        <v>9.8039215686274517</v>
      </c>
      <c r="J15" s="296">
        <v>2</v>
      </c>
      <c r="K15" s="174">
        <v>2</v>
      </c>
      <c r="L15" s="156">
        <v>6</v>
      </c>
      <c r="M15" s="238">
        <f t="shared" si="2"/>
        <v>31.578947368421051</v>
      </c>
      <c r="N15" s="365">
        <v>2</v>
      </c>
      <c r="O15" s="364">
        <v>2</v>
      </c>
      <c r="P15" s="602">
        <v>7</v>
      </c>
      <c r="Q15" s="238">
        <f t="shared" si="3"/>
        <v>25</v>
      </c>
      <c r="R15" s="283">
        <v>2</v>
      </c>
      <c r="S15" s="148">
        <v>3</v>
      </c>
      <c r="T15" s="338">
        <v>5</v>
      </c>
      <c r="U15" s="238">
        <f t="shared" si="4"/>
        <v>21.739130434782609</v>
      </c>
      <c r="V15" s="165">
        <v>2</v>
      </c>
      <c r="W15" s="174">
        <v>3</v>
      </c>
      <c r="X15" s="602">
        <v>2</v>
      </c>
      <c r="Y15" s="685">
        <f t="shared" si="9"/>
        <v>8</v>
      </c>
      <c r="Z15" s="325">
        <v>2</v>
      </c>
      <c r="AA15" s="174">
        <v>3</v>
      </c>
      <c r="AB15" s="602">
        <v>4</v>
      </c>
      <c r="AC15" s="238">
        <f t="shared" si="5"/>
        <v>13.333333333333334</v>
      </c>
      <c r="AD15" s="296">
        <v>2</v>
      </c>
      <c r="AE15" s="174">
        <v>4</v>
      </c>
      <c r="AF15" s="602">
        <v>1</v>
      </c>
      <c r="AG15" s="685">
        <f t="shared" si="6"/>
        <v>5.5555555555555554</v>
      </c>
      <c r="AH15" s="325">
        <v>2</v>
      </c>
      <c r="AI15" s="174">
        <v>3</v>
      </c>
      <c r="AJ15" s="355"/>
      <c r="AK15" s="238"/>
      <c r="AL15" s="296"/>
      <c r="AM15" s="174" t="s">
        <v>177</v>
      </c>
      <c r="AN15" s="284"/>
      <c r="AO15" s="238">
        <v>57.142857142857146</v>
      </c>
    </row>
    <row r="16" spans="1:54" x14ac:dyDescent="0.25">
      <c r="A16" s="474">
        <v>13</v>
      </c>
      <c r="B16" s="190" t="s">
        <v>0</v>
      </c>
      <c r="C16" s="243">
        <v>70013</v>
      </c>
      <c r="D16" s="256">
        <v>15</v>
      </c>
      <c r="E16" s="236">
        <f t="shared" si="0"/>
        <v>40.54054054054054</v>
      </c>
      <c r="F16" s="156">
        <v>3</v>
      </c>
      <c r="G16" s="174">
        <v>4</v>
      </c>
      <c r="H16" s="602">
        <v>16</v>
      </c>
      <c r="I16" s="382">
        <f t="shared" si="1"/>
        <v>31.372549019607842</v>
      </c>
      <c r="J16" s="296">
        <v>2</v>
      </c>
      <c r="K16" s="174">
        <v>4</v>
      </c>
      <c r="L16" s="256">
        <v>9</v>
      </c>
      <c r="M16" s="238">
        <f t="shared" si="2"/>
        <v>47.368421052631582</v>
      </c>
      <c r="N16" s="296">
        <v>3</v>
      </c>
      <c r="O16" s="174">
        <v>4</v>
      </c>
      <c r="P16" s="375">
        <v>13</v>
      </c>
      <c r="Q16" s="238">
        <f t="shared" si="3"/>
        <v>46.428571428571431</v>
      </c>
      <c r="R16" s="283">
        <v>3</v>
      </c>
      <c r="S16" s="148">
        <v>4</v>
      </c>
      <c r="T16" s="338">
        <v>5</v>
      </c>
      <c r="U16" s="238">
        <f t="shared" si="4"/>
        <v>21.739130434782609</v>
      </c>
      <c r="V16" s="165">
        <v>2</v>
      </c>
      <c r="W16" s="174">
        <v>3</v>
      </c>
      <c r="X16" s="602">
        <v>3</v>
      </c>
      <c r="Y16" s="685">
        <f t="shared" si="9"/>
        <v>12</v>
      </c>
      <c r="Z16" s="325">
        <v>2</v>
      </c>
      <c r="AA16" s="174">
        <v>3</v>
      </c>
      <c r="AB16" s="602">
        <v>6</v>
      </c>
      <c r="AC16" s="238">
        <f t="shared" si="5"/>
        <v>20</v>
      </c>
      <c r="AD16" s="296">
        <v>2</v>
      </c>
      <c r="AE16" s="174">
        <v>4</v>
      </c>
      <c r="AF16" s="602">
        <v>0</v>
      </c>
      <c r="AG16" s="685">
        <f t="shared" si="6"/>
        <v>0</v>
      </c>
      <c r="AH16" s="325">
        <v>2</v>
      </c>
      <c r="AI16" s="174">
        <v>4</v>
      </c>
      <c r="AJ16" s="355">
        <v>6</v>
      </c>
      <c r="AK16" s="238">
        <f t="shared" si="7"/>
        <v>20</v>
      </c>
      <c r="AL16" s="296">
        <v>2</v>
      </c>
      <c r="AM16" s="174">
        <v>4</v>
      </c>
      <c r="AN16" s="284"/>
      <c r="AO16" s="238">
        <v>42.857142857142854</v>
      </c>
      <c r="AQ16" s="679" t="s">
        <v>14</v>
      </c>
      <c r="AR16" s="677" t="s">
        <v>19</v>
      </c>
      <c r="AS16" s="677" t="s">
        <v>20</v>
      </c>
      <c r="AT16" s="677" t="s">
        <v>21</v>
      </c>
      <c r="AU16" s="677" t="s">
        <v>22</v>
      </c>
      <c r="AV16" s="305"/>
    </row>
    <row r="17" spans="1:48" ht="15.75" thickBot="1" x14ac:dyDescent="0.3">
      <c r="A17" s="474">
        <v>14</v>
      </c>
      <c r="B17" s="191" t="s">
        <v>79</v>
      </c>
      <c r="C17" s="244">
        <v>70014</v>
      </c>
      <c r="D17" s="256">
        <v>16</v>
      </c>
      <c r="E17" s="236">
        <f t="shared" si="0"/>
        <v>43.243243243243242</v>
      </c>
      <c r="F17" s="156">
        <v>3</v>
      </c>
      <c r="G17" s="174">
        <v>5</v>
      </c>
      <c r="H17" s="602">
        <v>15</v>
      </c>
      <c r="I17" s="382">
        <f t="shared" si="1"/>
        <v>29.411764705882351</v>
      </c>
      <c r="J17" s="296">
        <v>2</v>
      </c>
      <c r="K17" s="174">
        <v>4</v>
      </c>
      <c r="L17" s="256">
        <v>7</v>
      </c>
      <c r="M17" s="238">
        <f t="shared" si="2"/>
        <v>36.842105263157897</v>
      </c>
      <c r="N17" s="296">
        <v>3</v>
      </c>
      <c r="O17" s="174">
        <v>4</v>
      </c>
      <c r="P17" s="375">
        <v>16</v>
      </c>
      <c r="Q17" s="238">
        <f t="shared" si="3"/>
        <v>57.142857142857146</v>
      </c>
      <c r="R17" s="283">
        <v>3</v>
      </c>
      <c r="S17" s="148">
        <v>4</v>
      </c>
      <c r="T17" s="256">
        <v>17</v>
      </c>
      <c r="U17" s="238">
        <f t="shared" si="4"/>
        <v>73.913043478260875</v>
      </c>
      <c r="V17" s="363">
        <v>4</v>
      </c>
      <c r="W17" s="364">
        <v>4</v>
      </c>
      <c r="X17" s="602">
        <v>6</v>
      </c>
      <c r="Y17" s="685">
        <f t="shared" si="9"/>
        <v>24</v>
      </c>
      <c r="Z17" s="325">
        <v>2</v>
      </c>
      <c r="AA17" s="174">
        <v>4</v>
      </c>
      <c r="AB17" s="602">
        <v>9</v>
      </c>
      <c r="AC17" s="238">
        <f t="shared" si="5"/>
        <v>30</v>
      </c>
      <c r="AD17" s="296">
        <v>2</v>
      </c>
      <c r="AE17" s="174">
        <v>5</v>
      </c>
      <c r="AF17" s="602">
        <v>4</v>
      </c>
      <c r="AG17" s="685">
        <f t="shared" si="6"/>
        <v>22.222222222222221</v>
      </c>
      <c r="AH17" s="325">
        <v>2</v>
      </c>
      <c r="AI17" s="174">
        <v>4</v>
      </c>
      <c r="AJ17" s="355">
        <v>5</v>
      </c>
      <c r="AK17" s="238">
        <f t="shared" si="7"/>
        <v>16.666666666666668</v>
      </c>
      <c r="AL17" s="296">
        <v>2</v>
      </c>
      <c r="AM17" s="174">
        <v>5</v>
      </c>
      <c r="AN17" s="284"/>
      <c r="AO17" s="238">
        <v>32.142857142857146</v>
      </c>
      <c r="AQ17" s="680" t="s">
        <v>4</v>
      </c>
      <c r="AR17" s="678" t="s">
        <v>720</v>
      </c>
      <c r="AS17" s="677" t="s">
        <v>721</v>
      </c>
      <c r="AT17" s="677" t="s">
        <v>722</v>
      </c>
      <c r="AU17" s="677" t="s">
        <v>723</v>
      </c>
      <c r="AV17" s="305"/>
    </row>
    <row r="18" spans="1:48" x14ac:dyDescent="0.25">
      <c r="A18" s="474">
        <v>15</v>
      </c>
      <c r="B18" s="191" t="s">
        <v>80</v>
      </c>
      <c r="C18" s="243">
        <v>70015</v>
      </c>
      <c r="D18" s="338">
        <v>7</v>
      </c>
      <c r="E18" s="236">
        <f t="shared" si="0"/>
        <v>18.918918918918919</v>
      </c>
      <c r="F18" s="156">
        <v>2</v>
      </c>
      <c r="G18" s="174">
        <v>4</v>
      </c>
      <c r="H18" s="602">
        <v>15</v>
      </c>
      <c r="I18" s="382">
        <f t="shared" si="1"/>
        <v>29.411764705882351</v>
      </c>
      <c r="J18" s="296">
        <v>2</v>
      </c>
      <c r="K18" s="174">
        <v>4</v>
      </c>
      <c r="L18" s="256">
        <v>8</v>
      </c>
      <c r="M18" s="238">
        <f t="shared" si="2"/>
        <v>42.10526315789474</v>
      </c>
      <c r="N18" s="296">
        <v>3</v>
      </c>
      <c r="O18" s="174">
        <v>2</v>
      </c>
      <c r="P18" s="602"/>
      <c r="Q18" s="238"/>
      <c r="R18" s="283"/>
      <c r="S18" s="148" t="s">
        <v>177</v>
      </c>
      <c r="T18" s="256">
        <v>13</v>
      </c>
      <c r="U18" s="238">
        <f t="shared" si="4"/>
        <v>56.521739130434781</v>
      </c>
      <c r="V18" s="165">
        <v>3</v>
      </c>
      <c r="W18" s="174">
        <v>4</v>
      </c>
      <c r="X18" s="602"/>
      <c r="Y18" s="685"/>
      <c r="Z18" s="325"/>
      <c r="AA18" s="174" t="s">
        <v>177</v>
      </c>
      <c r="AB18" s="375">
        <v>13</v>
      </c>
      <c r="AC18" s="238">
        <f t="shared" si="5"/>
        <v>43.333333333333336</v>
      </c>
      <c r="AD18" s="296">
        <v>3</v>
      </c>
      <c r="AE18" s="174">
        <v>4</v>
      </c>
      <c r="AF18" s="375">
        <v>8</v>
      </c>
      <c r="AG18" s="685">
        <f t="shared" si="6"/>
        <v>44.444444444444443</v>
      </c>
      <c r="AH18" s="363">
        <v>4</v>
      </c>
      <c r="AI18" s="364">
        <v>4</v>
      </c>
      <c r="AJ18" s="355">
        <v>8</v>
      </c>
      <c r="AK18" s="238">
        <f t="shared" si="7"/>
        <v>26.666666666666668</v>
      </c>
      <c r="AL18" s="296">
        <v>2</v>
      </c>
      <c r="AM18" s="174">
        <v>5</v>
      </c>
      <c r="AN18" s="284"/>
      <c r="AO18" s="238">
        <v>14.285714285714286</v>
      </c>
      <c r="AQ18" s="680" t="s">
        <v>5</v>
      </c>
      <c r="AR18" s="678" t="s">
        <v>711</v>
      </c>
      <c r="AS18" s="677" t="s">
        <v>712</v>
      </c>
      <c r="AT18" s="677" t="s">
        <v>740</v>
      </c>
      <c r="AU18" s="677" t="s">
        <v>760</v>
      </c>
      <c r="AV18" s="305"/>
    </row>
    <row r="19" spans="1:48" ht="15.75" thickBot="1" x14ac:dyDescent="0.3">
      <c r="A19" s="474">
        <v>16</v>
      </c>
      <c r="B19" s="191" t="s">
        <v>81</v>
      </c>
      <c r="C19" s="244">
        <v>70016</v>
      </c>
      <c r="D19" s="338"/>
      <c r="E19" s="236"/>
      <c r="F19" s="165"/>
      <c r="G19" s="174" t="s">
        <v>177</v>
      </c>
      <c r="H19" s="602">
        <v>14</v>
      </c>
      <c r="I19" s="382">
        <f t="shared" si="1"/>
        <v>27.450980392156861</v>
      </c>
      <c r="J19" s="296">
        <v>2</v>
      </c>
      <c r="K19" s="174">
        <v>3</v>
      </c>
      <c r="L19" s="156"/>
      <c r="M19" s="238"/>
      <c r="N19" s="296"/>
      <c r="O19" s="174" t="s">
        <v>177</v>
      </c>
      <c r="P19" s="375">
        <v>12</v>
      </c>
      <c r="Q19" s="238">
        <f t="shared" si="3"/>
        <v>42.857142857142854</v>
      </c>
      <c r="R19" s="283">
        <v>3</v>
      </c>
      <c r="S19" s="148">
        <v>4</v>
      </c>
      <c r="T19" s="256">
        <v>13</v>
      </c>
      <c r="U19" s="238">
        <f t="shared" si="4"/>
        <v>56.521739130434781</v>
      </c>
      <c r="V19" s="165">
        <v>3</v>
      </c>
      <c r="W19" s="174">
        <v>4</v>
      </c>
      <c r="X19" s="602">
        <v>5</v>
      </c>
      <c r="Y19" s="685">
        <f t="shared" si="9"/>
        <v>20</v>
      </c>
      <c r="Z19" s="325">
        <v>2</v>
      </c>
      <c r="AA19" s="174">
        <v>4</v>
      </c>
      <c r="AB19" s="602">
        <v>4</v>
      </c>
      <c r="AC19" s="238">
        <f t="shared" si="5"/>
        <v>13.333333333333334</v>
      </c>
      <c r="AD19" s="296">
        <v>2</v>
      </c>
      <c r="AE19" s="174">
        <v>4</v>
      </c>
      <c r="AF19" s="602">
        <v>2</v>
      </c>
      <c r="AG19" s="685">
        <f t="shared" si="6"/>
        <v>11.111111111111111</v>
      </c>
      <c r="AH19" s="325">
        <v>2</v>
      </c>
      <c r="AI19" s="174">
        <v>4</v>
      </c>
      <c r="AJ19" s="355">
        <v>2</v>
      </c>
      <c r="AK19" s="238">
        <f t="shared" si="7"/>
        <v>6.666666666666667</v>
      </c>
      <c r="AL19" s="296">
        <v>2</v>
      </c>
      <c r="AM19" s="174">
        <v>3</v>
      </c>
      <c r="AN19" s="284"/>
      <c r="AO19" s="238">
        <v>21.428571428571427</v>
      </c>
      <c r="AQ19" s="680" t="s">
        <v>7</v>
      </c>
      <c r="AR19" s="678" t="s">
        <v>38</v>
      </c>
      <c r="AS19" s="677" t="s">
        <v>751</v>
      </c>
      <c r="AT19" s="677" t="s">
        <v>752</v>
      </c>
      <c r="AU19" s="677" t="s">
        <v>753</v>
      </c>
      <c r="AV19" s="305"/>
    </row>
    <row r="20" spans="1:48" x14ac:dyDescent="0.25">
      <c r="A20" s="474">
        <v>17</v>
      </c>
      <c r="B20" s="386" t="s">
        <v>82</v>
      </c>
      <c r="C20" s="243">
        <v>70017</v>
      </c>
      <c r="D20" s="338">
        <v>1</v>
      </c>
      <c r="E20" s="236">
        <f t="shared" si="0"/>
        <v>2.7027027027027026</v>
      </c>
      <c r="F20" s="156">
        <v>2</v>
      </c>
      <c r="G20" s="174">
        <v>4</v>
      </c>
      <c r="H20" s="602">
        <v>18</v>
      </c>
      <c r="I20" s="382">
        <f t="shared" si="1"/>
        <v>35.294117647058826</v>
      </c>
      <c r="J20" s="296">
        <v>2</v>
      </c>
      <c r="K20" s="174">
        <v>4</v>
      </c>
      <c r="L20" s="156">
        <v>1</v>
      </c>
      <c r="M20" s="238">
        <f t="shared" si="2"/>
        <v>5.2631578947368425</v>
      </c>
      <c r="N20" s="296">
        <v>2</v>
      </c>
      <c r="O20" s="174">
        <v>3</v>
      </c>
      <c r="P20" s="602">
        <v>9</v>
      </c>
      <c r="Q20" s="238">
        <f t="shared" si="3"/>
        <v>32.142857142857146</v>
      </c>
      <c r="R20" s="283">
        <v>2</v>
      </c>
      <c r="S20" s="148">
        <v>4</v>
      </c>
      <c r="T20" s="338">
        <v>9</v>
      </c>
      <c r="U20" s="238">
        <f t="shared" si="4"/>
        <v>39.130434782608695</v>
      </c>
      <c r="V20" s="165">
        <v>2</v>
      </c>
      <c r="W20" s="174">
        <v>3</v>
      </c>
      <c r="X20" s="602">
        <v>2</v>
      </c>
      <c r="Y20" s="685">
        <f t="shared" si="9"/>
        <v>8</v>
      </c>
      <c r="Z20" s="325">
        <v>2</v>
      </c>
      <c r="AA20" s="174">
        <v>3</v>
      </c>
      <c r="AB20" s="602">
        <v>6</v>
      </c>
      <c r="AC20" s="238">
        <f t="shared" si="5"/>
        <v>20</v>
      </c>
      <c r="AD20" s="296">
        <v>2</v>
      </c>
      <c r="AE20" s="174">
        <v>3</v>
      </c>
      <c r="AF20" s="602">
        <v>0</v>
      </c>
      <c r="AG20" s="685">
        <f t="shared" si="6"/>
        <v>0</v>
      </c>
      <c r="AH20" s="325">
        <v>2</v>
      </c>
      <c r="AI20" s="174">
        <v>3</v>
      </c>
      <c r="AJ20" s="355">
        <v>8</v>
      </c>
      <c r="AK20" s="238">
        <f t="shared" si="7"/>
        <v>26.666666666666668</v>
      </c>
      <c r="AL20" s="296">
        <v>2</v>
      </c>
      <c r="AM20" s="174">
        <v>4</v>
      </c>
      <c r="AN20" s="284"/>
      <c r="AO20" s="238">
        <v>28.571428571428573</v>
      </c>
      <c r="AQ20" s="680" t="s">
        <v>1</v>
      </c>
      <c r="AR20" s="678" t="s">
        <v>716</v>
      </c>
      <c r="AS20" s="677" t="s">
        <v>754</v>
      </c>
      <c r="AT20" s="677" t="s">
        <v>755</v>
      </c>
      <c r="AU20" s="677" t="s">
        <v>756</v>
      </c>
      <c r="AV20" s="305"/>
    </row>
    <row r="21" spans="1:48" ht="15.75" thickBot="1" x14ac:dyDescent="0.3">
      <c r="A21" s="474">
        <v>18</v>
      </c>
      <c r="B21" s="192" t="s">
        <v>83</v>
      </c>
      <c r="C21" s="244">
        <v>70018</v>
      </c>
      <c r="D21" s="256">
        <v>12</v>
      </c>
      <c r="E21" s="236">
        <f t="shared" si="0"/>
        <v>32.432432432432435</v>
      </c>
      <c r="F21" s="156">
        <v>3</v>
      </c>
      <c r="G21" s="174">
        <v>5</v>
      </c>
      <c r="H21" s="602">
        <v>16</v>
      </c>
      <c r="I21" s="382">
        <f t="shared" si="1"/>
        <v>31.372549019607842</v>
      </c>
      <c r="J21" s="296">
        <v>2</v>
      </c>
      <c r="K21" s="174">
        <v>4</v>
      </c>
      <c r="L21" s="256">
        <v>12</v>
      </c>
      <c r="M21" s="238">
        <f t="shared" si="2"/>
        <v>63.157894736842103</v>
      </c>
      <c r="N21" s="365">
        <v>4</v>
      </c>
      <c r="O21" s="364">
        <v>4</v>
      </c>
      <c r="P21" s="602">
        <v>4</v>
      </c>
      <c r="Q21" s="238">
        <f t="shared" si="3"/>
        <v>14.285714285714286</v>
      </c>
      <c r="R21" s="283">
        <v>2</v>
      </c>
      <c r="S21" s="148">
        <v>4</v>
      </c>
      <c r="T21" s="256">
        <v>13</v>
      </c>
      <c r="U21" s="238">
        <f t="shared" si="4"/>
        <v>56.521739130434781</v>
      </c>
      <c r="V21" s="165">
        <v>3</v>
      </c>
      <c r="W21" s="174">
        <v>4</v>
      </c>
      <c r="X21" s="602">
        <v>2</v>
      </c>
      <c r="Y21" s="685">
        <f t="shared" si="9"/>
        <v>8</v>
      </c>
      <c r="Z21" s="325">
        <v>2</v>
      </c>
      <c r="AA21" s="174">
        <v>4</v>
      </c>
      <c r="AB21" s="602">
        <v>5</v>
      </c>
      <c r="AC21" s="238">
        <f t="shared" si="5"/>
        <v>16.666666666666668</v>
      </c>
      <c r="AD21" s="296">
        <v>2</v>
      </c>
      <c r="AE21" s="174">
        <v>5</v>
      </c>
      <c r="AF21" s="602">
        <v>4</v>
      </c>
      <c r="AG21" s="685">
        <f t="shared" si="6"/>
        <v>22.222222222222221</v>
      </c>
      <c r="AH21" s="325">
        <v>2</v>
      </c>
      <c r="AI21" s="174">
        <v>4</v>
      </c>
      <c r="AJ21" s="355">
        <v>6</v>
      </c>
      <c r="AK21" s="238">
        <f t="shared" si="7"/>
        <v>20</v>
      </c>
      <c r="AL21" s="296">
        <v>2</v>
      </c>
      <c r="AM21" s="174">
        <v>5</v>
      </c>
      <c r="AN21" s="284"/>
      <c r="AO21" s="238">
        <v>25</v>
      </c>
      <c r="AQ21" s="680" t="s">
        <v>34</v>
      </c>
      <c r="AR21" s="677" t="s">
        <v>711</v>
      </c>
      <c r="AS21" s="677" t="s">
        <v>757</v>
      </c>
      <c r="AT21" s="677" t="s">
        <v>758</v>
      </c>
      <c r="AU21" s="677" t="s">
        <v>759</v>
      </c>
      <c r="AV21" s="305"/>
    </row>
    <row r="22" spans="1:48" x14ac:dyDescent="0.25">
      <c r="A22" s="474">
        <v>19</v>
      </c>
      <c r="B22" s="385" t="s">
        <v>84</v>
      </c>
      <c r="C22" s="243">
        <v>70019</v>
      </c>
      <c r="D22" s="338">
        <v>4</v>
      </c>
      <c r="E22" s="236">
        <f t="shared" si="0"/>
        <v>10.810810810810811</v>
      </c>
      <c r="F22" s="156">
        <v>2</v>
      </c>
      <c r="G22" s="174">
        <v>3</v>
      </c>
      <c r="H22" s="602">
        <v>11</v>
      </c>
      <c r="I22" s="382">
        <f t="shared" si="1"/>
        <v>21.568627450980394</v>
      </c>
      <c r="J22" s="296">
        <v>2</v>
      </c>
      <c r="K22" s="174">
        <v>3</v>
      </c>
      <c r="L22" s="156">
        <v>4</v>
      </c>
      <c r="M22" s="238">
        <f t="shared" si="2"/>
        <v>21.05263157894737</v>
      </c>
      <c r="N22" s="365">
        <v>2</v>
      </c>
      <c r="O22" s="364">
        <v>2</v>
      </c>
      <c r="P22" s="602">
        <v>6</v>
      </c>
      <c r="Q22" s="238">
        <f t="shared" si="3"/>
        <v>21.428571428571427</v>
      </c>
      <c r="R22" s="283">
        <v>2</v>
      </c>
      <c r="S22" s="148">
        <v>3</v>
      </c>
      <c r="T22" s="256">
        <v>11</v>
      </c>
      <c r="U22" s="238">
        <f t="shared" si="4"/>
        <v>47.826086956521742</v>
      </c>
      <c r="V22" s="363">
        <v>3</v>
      </c>
      <c r="W22" s="364">
        <v>3</v>
      </c>
      <c r="X22" s="602">
        <v>1</v>
      </c>
      <c r="Y22" s="685">
        <f t="shared" si="9"/>
        <v>4</v>
      </c>
      <c r="Z22" s="325">
        <v>2</v>
      </c>
      <c r="AA22" s="174">
        <v>3</v>
      </c>
      <c r="AB22" s="602">
        <v>3</v>
      </c>
      <c r="AC22" s="238">
        <f t="shared" si="5"/>
        <v>10</v>
      </c>
      <c r="AD22" s="296">
        <v>2</v>
      </c>
      <c r="AE22" s="174">
        <v>3</v>
      </c>
      <c r="AF22" s="602">
        <v>1</v>
      </c>
      <c r="AG22" s="685">
        <f t="shared" si="6"/>
        <v>5.5555555555555554</v>
      </c>
      <c r="AH22" s="325">
        <v>2</v>
      </c>
      <c r="AI22" s="174">
        <v>3</v>
      </c>
      <c r="AJ22" s="355">
        <v>4</v>
      </c>
      <c r="AK22" s="238">
        <f t="shared" si="7"/>
        <v>13.333333333333334</v>
      </c>
      <c r="AL22" s="296">
        <v>2</v>
      </c>
      <c r="AM22" s="174">
        <v>3</v>
      </c>
      <c r="AN22" s="284"/>
      <c r="AO22" s="238">
        <v>35.714285714285715</v>
      </c>
      <c r="AQ22" s="680" t="s">
        <v>9</v>
      </c>
      <c r="AR22" s="677" t="s">
        <v>38</v>
      </c>
      <c r="AS22" s="677" t="s">
        <v>761</v>
      </c>
      <c r="AT22" s="677" t="s">
        <v>746</v>
      </c>
      <c r="AU22" s="677" t="s">
        <v>762</v>
      </c>
      <c r="AV22" s="305"/>
    </row>
    <row r="23" spans="1:48" ht="15.75" thickBot="1" x14ac:dyDescent="0.3">
      <c r="A23" s="474">
        <v>20</v>
      </c>
      <c r="B23" s="191" t="s">
        <v>86</v>
      </c>
      <c r="C23" s="244">
        <v>70020</v>
      </c>
      <c r="D23" s="256">
        <v>22</v>
      </c>
      <c r="E23" s="236">
        <f t="shared" si="0"/>
        <v>59.45945945945946</v>
      </c>
      <c r="F23" s="156">
        <v>3</v>
      </c>
      <c r="G23" s="174">
        <v>4</v>
      </c>
      <c r="H23" s="602"/>
      <c r="I23" s="382"/>
      <c r="J23" s="296"/>
      <c r="K23" s="174" t="s">
        <v>177</v>
      </c>
      <c r="L23" s="156">
        <v>5</v>
      </c>
      <c r="M23" s="238">
        <f t="shared" si="2"/>
        <v>26.315789473684209</v>
      </c>
      <c r="N23" s="296">
        <v>2</v>
      </c>
      <c r="O23" s="174">
        <v>3</v>
      </c>
      <c r="P23" s="602">
        <v>8</v>
      </c>
      <c r="Q23" s="238">
        <f t="shared" si="3"/>
        <v>28.571428571428573</v>
      </c>
      <c r="R23" s="283">
        <v>2</v>
      </c>
      <c r="S23" s="148">
        <v>3</v>
      </c>
      <c r="T23" s="256">
        <v>12</v>
      </c>
      <c r="U23" s="238">
        <f t="shared" si="4"/>
        <v>52.173913043478258</v>
      </c>
      <c r="V23" s="363">
        <v>3</v>
      </c>
      <c r="W23" s="364">
        <v>3</v>
      </c>
      <c r="X23" s="602">
        <v>6</v>
      </c>
      <c r="Y23" s="685">
        <f t="shared" si="9"/>
        <v>24</v>
      </c>
      <c r="Z23" s="325">
        <v>2</v>
      </c>
      <c r="AA23" s="174">
        <v>4</v>
      </c>
      <c r="AB23" s="602">
        <v>9</v>
      </c>
      <c r="AC23" s="238">
        <f t="shared" si="5"/>
        <v>30</v>
      </c>
      <c r="AD23" s="296">
        <v>2</v>
      </c>
      <c r="AE23" s="174">
        <v>4</v>
      </c>
      <c r="AF23" s="602">
        <v>1</v>
      </c>
      <c r="AG23" s="685">
        <f t="shared" si="6"/>
        <v>5.5555555555555554</v>
      </c>
      <c r="AH23" s="325">
        <v>2</v>
      </c>
      <c r="AI23" s="174">
        <v>3</v>
      </c>
      <c r="AJ23" s="355"/>
      <c r="AK23" s="238"/>
      <c r="AL23" s="296"/>
      <c r="AM23" s="174" t="s">
        <v>177</v>
      </c>
      <c r="AN23" s="284"/>
      <c r="AO23" s="881">
        <f>AVERAGE(AO4:AO22)</f>
        <v>36.654135338345867</v>
      </c>
      <c r="AQ23" s="680" t="s">
        <v>12</v>
      </c>
      <c r="AR23" s="678" t="s">
        <v>799</v>
      </c>
      <c r="AS23" s="678" t="s">
        <v>800</v>
      </c>
      <c r="AT23" s="678" t="s">
        <v>801</v>
      </c>
      <c r="AU23" s="678" t="s">
        <v>802</v>
      </c>
      <c r="AV23" s="305"/>
    </row>
    <row r="24" spans="1:48" ht="15.75" thickBot="1" x14ac:dyDescent="0.3">
      <c r="A24" s="474">
        <v>21</v>
      </c>
      <c r="B24" s="192" t="s">
        <v>87</v>
      </c>
      <c r="C24" s="243">
        <v>70021</v>
      </c>
      <c r="D24" s="338">
        <v>1</v>
      </c>
      <c r="E24" s="236">
        <f t="shared" si="0"/>
        <v>2.7027027027027026</v>
      </c>
      <c r="F24" s="156">
        <v>2</v>
      </c>
      <c r="G24" s="174">
        <v>3</v>
      </c>
      <c r="H24" s="602">
        <v>12</v>
      </c>
      <c r="I24" s="382">
        <f t="shared" si="1"/>
        <v>23.529411764705884</v>
      </c>
      <c r="J24" s="296">
        <v>2</v>
      </c>
      <c r="K24" s="174">
        <v>4</v>
      </c>
      <c r="L24" s="156">
        <v>2</v>
      </c>
      <c r="M24" s="238">
        <f t="shared" si="2"/>
        <v>10.526315789473685</v>
      </c>
      <c r="N24" s="296">
        <v>2</v>
      </c>
      <c r="O24" s="174">
        <v>3</v>
      </c>
      <c r="P24" s="602">
        <v>7</v>
      </c>
      <c r="Q24" s="238">
        <f t="shared" si="3"/>
        <v>25</v>
      </c>
      <c r="R24" s="283">
        <v>2</v>
      </c>
      <c r="S24" s="148">
        <v>3</v>
      </c>
      <c r="T24" s="256">
        <v>11</v>
      </c>
      <c r="U24" s="238">
        <f t="shared" si="4"/>
        <v>47.826086956521742</v>
      </c>
      <c r="V24" s="363">
        <v>3</v>
      </c>
      <c r="W24" s="364">
        <v>3</v>
      </c>
      <c r="X24" s="602">
        <v>1</v>
      </c>
      <c r="Y24" s="685">
        <f t="shared" si="9"/>
        <v>4</v>
      </c>
      <c r="Z24" s="325">
        <v>2</v>
      </c>
      <c r="AA24" s="174">
        <v>3</v>
      </c>
      <c r="AB24" s="602">
        <v>5</v>
      </c>
      <c r="AC24" s="238">
        <f t="shared" si="5"/>
        <v>16.666666666666668</v>
      </c>
      <c r="AD24" s="296">
        <v>2</v>
      </c>
      <c r="AE24" s="174">
        <v>3</v>
      </c>
      <c r="AF24" s="602">
        <v>3</v>
      </c>
      <c r="AG24" s="685">
        <f t="shared" si="6"/>
        <v>16.666666666666668</v>
      </c>
      <c r="AH24" s="325">
        <v>2</v>
      </c>
      <c r="AI24" s="174">
        <v>3</v>
      </c>
      <c r="AJ24" s="355">
        <v>3</v>
      </c>
      <c r="AK24" s="238">
        <f t="shared" si="7"/>
        <v>10</v>
      </c>
      <c r="AL24" s="296">
        <v>2</v>
      </c>
      <c r="AM24" s="174">
        <v>3</v>
      </c>
      <c r="AN24" s="284"/>
      <c r="AQ24" s="680" t="s">
        <v>8</v>
      </c>
      <c r="AR24" s="678" t="s">
        <v>803</v>
      </c>
      <c r="AS24" s="678" t="s">
        <v>804</v>
      </c>
      <c r="AT24" s="678" t="s">
        <v>805</v>
      </c>
      <c r="AU24" s="678" t="s">
        <v>806</v>
      </c>
      <c r="AV24" s="305"/>
    </row>
    <row r="25" spans="1:48" x14ac:dyDescent="0.25">
      <c r="A25" s="474">
        <v>22</v>
      </c>
      <c r="B25" s="388" t="s">
        <v>88</v>
      </c>
      <c r="C25" s="244">
        <v>70022</v>
      </c>
      <c r="D25" s="338">
        <v>7</v>
      </c>
      <c r="E25" s="236">
        <f t="shared" si="0"/>
        <v>18.918918918918919</v>
      </c>
      <c r="F25" s="156">
        <v>2</v>
      </c>
      <c r="G25" s="174">
        <v>3</v>
      </c>
      <c r="H25" s="602"/>
      <c r="I25" s="382"/>
      <c r="J25" s="296"/>
      <c r="K25" s="174" t="s">
        <v>177</v>
      </c>
      <c r="L25" s="156">
        <v>3</v>
      </c>
      <c r="M25" s="238">
        <f t="shared" si="2"/>
        <v>15.789473684210526</v>
      </c>
      <c r="N25" s="365">
        <v>2</v>
      </c>
      <c r="O25" s="364">
        <v>2</v>
      </c>
      <c r="P25" s="375">
        <v>10</v>
      </c>
      <c r="Q25" s="238">
        <f t="shared" si="3"/>
        <v>35.714285714285715</v>
      </c>
      <c r="R25" s="100">
        <v>3</v>
      </c>
      <c r="S25" s="371">
        <v>3</v>
      </c>
      <c r="T25" s="256">
        <v>10</v>
      </c>
      <c r="U25" s="238">
        <f t="shared" si="4"/>
        <v>43.478260869565219</v>
      </c>
      <c r="V25" s="363">
        <v>3</v>
      </c>
      <c r="W25" s="364">
        <v>3</v>
      </c>
      <c r="X25" s="602">
        <v>5</v>
      </c>
      <c r="Y25" s="685">
        <f t="shared" si="9"/>
        <v>20</v>
      </c>
      <c r="Z25" s="325">
        <v>2</v>
      </c>
      <c r="AA25" s="174">
        <v>3</v>
      </c>
      <c r="AB25" s="602">
        <v>2</v>
      </c>
      <c r="AC25" s="238">
        <f t="shared" si="5"/>
        <v>6.666666666666667</v>
      </c>
      <c r="AD25" s="296">
        <v>2</v>
      </c>
      <c r="AE25" s="174">
        <v>3</v>
      </c>
      <c r="AF25" s="602">
        <v>1</v>
      </c>
      <c r="AG25" s="685">
        <f t="shared" si="6"/>
        <v>5.5555555555555554</v>
      </c>
      <c r="AH25" s="363">
        <v>2</v>
      </c>
      <c r="AI25" s="364">
        <v>2</v>
      </c>
      <c r="AJ25" s="355"/>
      <c r="AK25" s="238"/>
      <c r="AL25" s="296"/>
      <c r="AM25" s="174" t="s">
        <v>177</v>
      </c>
      <c r="AN25" s="284"/>
      <c r="AQ25" s="680" t="s">
        <v>807</v>
      </c>
      <c r="AR25" s="678" t="s">
        <v>799</v>
      </c>
      <c r="AS25" s="678" t="s">
        <v>800</v>
      </c>
      <c r="AT25" s="678" t="s">
        <v>801</v>
      </c>
      <c r="AU25" s="678" t="s">
        <v>802</v>
      </c>
      <c r="AV25" s="305"/>
    </row>
    <row r="26" spans="1:48" ht="15.75" thickBot="1" x14ac:dyDescent="0.3">
      <c r="A26" s="395">
        <v>23</v>
      </c>
      <c r="B26" s="475"/>
      <c r="C26" s="476"/>
      <c r="D26" s="27"/>
      <c r="E26" s="241">
        <f t="shared" ref="E26" si="12">D26*100/27</f>
        <v>0</v>
      </c>
      <c r="F26" s="242"/>
      <c r="G26" s="241"/>
      <c r="H26" s="760"/>
      <c r="I26" s="80">
        <f t="shared" ref="I26" si="13">H26*100/13</f>
        <v>0</v>
      </c>
      <c r="J26" s="298"/>
      <c r="K26" s="68"/>
      <c r="L26" s="67"/>
      <c r="M26" s="241">
        <f t="shared" ref="M26" si="14">L26*100/20</f>
        <v>0</v>
      </c>
      <c r="N26" s="242"/>
      <c r="O26" s="241"/>
      <c r="P26" s="247"/>
      <c r="Q26" s="241">
        <f t="shared" ref="Q26" si="15">P26*100/35</f>
        <v>0</v>
      </c>
      <c r="R26" s="242"/>
      <c r="S26" s="374"/>
      <c r="T26" s="67"/>
      <c r="U26" s="241">
        <f t="shared" ref="U26" si="16">T26*100/26</f>
        <v>0</v>
      </c>
      <c r="V26" s="242"/>
      <c r="W26" s="241"/>
      <c r="X26" s="247"/>
      <c r="Y26" s="374">
        <f t="shared" ref="Y26" si="17">X26*100/45</f>
        <v>0</v>
      </c>
      <c r="Z26" s="242"/>
      <c r="AA26" s="241"/>
      <c r="AB26" s="247"/>
      <c r="AC26" s="241">
        <f t="shared" ref="AC26" si="18">AB26*100/45</f>
        <v>0</v>
      </c>
      <c r="AD26" s="242"/>
      <c r="AE26" s="241"/>
      <c r="AF26" s="247"/>
      <c r="AG26" s="374">
        <f t="shared" ref="AG26" si="19">AF26*100/45</f>
        <v>0</v>
      </c>
      <c r="AH26" s="242"/>
      <c r="AI26" s="241"/>
      <c r="AJ26" s="247"/>
      <c r="AK26" s="241">
        <f t="shared" ref="AK26" si="20">AJ26*100/45</f>
        <v>0</v>
      </c>
      <c r="AL26" s="242"/>
      <c r="AM26" s="241"/>
      <c r="AN26" s="681"/>
      <c r="AO26" s="681"/>
      <c r="AQ26" s="328"/>
      <c r="AR26" s="328"/>
      <c r="AS26" s="328"/>
      <c r="AT26" s="328"/>
      <c r="AU26" s="328"/>
      <c r="AV26" s="305"/>
    </row>
    <row r="27" spans="1:48" ht="15.75" thickBot="1" x14ac:dyDescent="0.3">
      <c r="A27" s="908" t="s">
        <v>11</v>
      </c>
      <c r="B27" s="909"/>
      <c r="C27" s="958"/>
      <c r="D27" s="233">
        <f>AVERAGE(D4:D25)</f>
        <v>8.85</v>
      </c>
      <c r="E27" s="233">
        <f>AVERAGE(E4:E25)</f>
        <v>23.918918918918919</v>
      </c>
      <c r="F27" s="233">
        <f>AVERAGE(F4:F25)</f>
        <v>2.35</v>
      </c>
      <c r="G27" s="233">
        <f>AVERAGE(G4:G25)</f>
        <v>3.8</v>
      </c>
      <c r="H27" s="233">
        <f t="shared" ref="H27:AA27" si="21">AVERAGE(H4:H25)</f>
        <v>13</v>
      </c>
      <c r="I27" s="233">
        <f t="shared" si="21"/>
        <v>25.490196078431374</v>
      </c>
      <c r="J27" s="233">
        <f t="shared" si="21"/>
        <v>2.0499999999999998</v>
      </c>
      <c r="K27" s="233">
        <f t="shared" si="21"/>
        <v>3.5</v>
      </c>
      <c r="L27" s="233">
        <f t="shared" si="21"/>
        <v>4.7142857142857144</v>
      </c>
      <c r="M27" s="233">
        <f t="shared" si="21"/>
        <v>24.812030075187966</v>
      </c>
      <c r="N27" s="233">
        <f t="shared" si="21"/>
        <v>2.2857142857142856</v>
      </c>
      <c r="O27" s="233">
        <f t="shared" si="21"/>
        <v>2.8095238095238093</v>
      </c>
      <c r="P27" s="233">
        <f>AVERAGE(P4:P25)</f>
        <v>10.263157894736842</v>
      </c>
      <c r="Q27" s="233">
        <f>AVERAGE(Q4:Q25)</f>
        <v>36.654135338345867</v>
      </c>
      <c r="R27" s="233">
        <f t="shared" si="21"/>
        <v>2.5789473684210527</v>
      </c>
      <c r="S27" s="233">
        <f t="shared" si="21"/>
        <v>3.5263157894736841</v>
      </c>
      <c r="T27" s="233">
        <f t="shared" si="21"/>
        <v>9.7619047619047628</v>
      </c>
      <c r="U27" s="233">
        <f t="shared" si="21"/>
        <v>42.443064182194618</v>
      </c>
      <c r="V27" s="233">
        <f t="shared" si="21"/>
        <v>2.6190476190476191</v>
      </c>
      <c r="W27" s="233">
        <f t="shared" si="21"/>
        <v>3.5238095238095237</v>
      </c>
      <c r="X27" s="233">
        <f t="shared" si="21"/>
        <v>3.5789473684210527</v>
      </c>
      <c r="Y27" s="233">
        <f>AVERAGE(Y4:Y25)</f>
        <v>14.315789473684211</v>
      </c>
      <c r="Z27" s="233">
        <f t="shared" si="21"/>
        <v>2.0526315789473686</v>
      </c>
      <c r="AA27" s="233">
        <f t="shared" si="21"/>
        <v>3.4210526315789473</v>
      </c>
      <c r="AB27" s="233">
        <f t="shared" ref="AB27:AM27" si="22">AVERAGE(AB4:AB25)</f>
        <v>6.2727272727272725</v>
      </c>
      <c r="AC27" s="233">
        <f t="shared" si="22"/>
        <v>20.90909090909091</v>
      </c>
      <c r="AD27" s="233">
        <f t="shared" si="22"/>
        <v>2.1363636363636362</v>
      </c>
      <c r="AE27" s="233">
        <f t="shared" si="22"/>
        <v>3.7727272727272729</v>
      </c>
      <c r="AF27" s="233">
        <f t="shared" si="22"/>
        <v>2.1818181818181817</v>
      </c>
      <c r="AG27" s="233">
        <f t="shared" si="22"/>
        <v>12.121212121212119</v>
      </c>
      <c r="AH27" s="233">
        <f t="shared" si="22"/>
        <v>2.1363636363636362</v>
      </c>
      <c r="AI27" s="233">
        <f t="shared" si="22"/>
        <v>3.2727272727272729</v>
      </c>
      <c r="AJ27" s="233">
        <f t="shared" si="22"/>
        <v>4.2105263157894735</v>
      </c>
      <c r="AK27" s="233">
        <f t="shared" si="22"/>
        <v>14.035087719298243</v>
      </c>
      <c r="AL27" s="233">
        <f t="shared" si="22"/>
        <v>2</v>
      </c>
      <c r="AM27" s="233">
        <f t="shared" si="22"/>
        <v>3.8947368421052633</v>
      </c>
      <c r="AN27" s="682"/>
      <c r="AO27" s="682"/>
      <c r="AQ27" s="328"/>
      <c r="AR27" s="328"/>
      <c r="AS27" s="328"/>
      <c r="AT27" s="328"/>
      <c r="AU27" s="328"/>
      <c r="AV27" s="305"/>
    </row>
    <row r="28" spans="1:48" x14ac:dyDescent="0.25">
      <c r="A28" s="21"/>
      <c r="B28" s="21"/>
      <c r="C28" s="21"/>
      <c r="D28" s="21">
        <f>20*100/$A$2</f>
        <v>100</v>
      </c>
      <c r="E28" s="21"/>
      <c r="F28" s="21"/>
      <c r="G28" s="21"/>
      <c r="H28" s="81">
        <f>16*100/$A$2</f>
        <v>80</v>
      </c>
      <c r="I28" s="85">
        <v>0.36</v>
      </c>
      <c r="J28" s="85"/>
      <c r="K28" s="85"/>
      <c r="L28" s="81">
        <f>17*100/$A$2</f>
        <v>85</v>
      </c>
      <c r="M28" s="81"/>
      <c r="N28" s="81"/>
      <c r="O28" s="81"/>
      <c r="P28" s="81">
        <f>17*100/$A$2</f>
        <v>85</v>
      </c>
      <c r="Q28" s="84">
        <v>0.28000000000000003</v>
      </c>
      <c r="R28" s="84"/>
      <c r="S28" s="84"/>
      <c r="T28" s="81">
        <f>17*100/A2</f>
        <v>85</v>
      </c>
      <c r="U28" s="81"/>
      <c r="V28" s="81"/>
      <c r="W28" s="81"/>
      <c r="X28" s="81">
        <f>19*100/$A$2</f>
        <v>95</v>
      </c>
      <c r="Y28" s="84">
        <v>0.27400000000000002</v>
      </c>
      <c r="Z28" s="84"/>
      <c r="AA28" s="84"/>
      <c r="AB28" s="81">
        <f t="shared" ref="AB28" si="23">19*100/$A$2</f>
        <v>95</v>
      </c>
      <c r="AC28" s="84">
        <v>0.27400000000000002</v>
      </c>
      <c r="AD28" s="84"/>
      <c r="AE28" s="84"/>
      <c r="AF28" s="81">
        <f t="shared" ref="AF28" si="24">19*100/$A$2</f>
        <v>95</v>
      </c>
      <c r="AG28" s="84">
        <v>0.27400000000000002</v>
      </c>
      <c r="AH28" s="84"/>
      <c r="AI28" s="84"/>
      <c r="AJ28" s="81">
        <f t="shared" ref="AJ28" si="25">19*100/$A$2</f>
        <v>95</v>
      </c>
      <c r="AK28" s="84">
        <v>0.27400000000000002</v>
      </c>
      <c r="AL28" s="84"/>
      <c r="AM28" s="84"/>
      <c r="AN28" s="84"/>
      <c r="AO28" s="84"/>
      <c r="AQ28" s="328"/>
      <c r="AR28" s="328"/>
      <c r="AS28" s="328"/>
      <c r="AT28" s="328"/>
      <c r="AU28" s="328"/>
      <c r="AV28" s="305"/>
    </row>
    <row r="29" spans="1:48" x14ac:dyDescent="0.25">
      <c r="A29" s="21"/>
      <c r="B29" s="21" t="s">
        <v>143</v>
      </c>
      <c r="C29" s="21"/>
      <c r="D29" s="21">
        <f>MEDIAN(D4:D25)</f>
        <v>7</v>
      </c>
      <c r="E29" s="21"/>
      <c r="F29" s="21"/>
      <c r="G29" s="21"/>
      <c r="H29" s="21">
        <f>MEDIAN(H4:H25)</f>
        <v>14</v>
      </c>
      <c r="I29" s="26"/>
      <c r="J29" s="26"/>
      <c r="K29" s="26"/>
      <c r="L29" s="21">
        <f>MEDIAN(L4:L25)</f>
        <v>4</v>
      </c>
      <c r="M29" s="21"/>
      <c r="N29" s="21"/>
      <c r="O29" s="21"/>
      <c r="P29" s="21">
        <f>MEDIAN(P4:P25)</f>
        <v>10</v>
      </c>
      <c r="Q29" s="26"/>
      <c r="R29" s="26"/>
      <c r="S29" s="26"/>
      <c r="T29" s="21">
        <f>MEDIAN(T4:T25)</f>
        <v>10</v>
      </c>
      <c r="U29" s="21"/>
      <c r="V29" s="21"/>
      <c r="W29" s="21"/>
      <c r="X29" s="21">
        <f>MEDIAN(X4:X25)</f>
        <v>3</v>
      </c>
      <c r="Y29" s="26"/>
      <c r="Z29" s="26"/>
      <c r="AA29" s="26"/>
      <c r="AB29" s="21">
        <f t="shared" ref="AB29" si="26">MEDIAN(AB4:AB25)</f>
        <v>5</v>
      </c>
      <c r="AC29" s="26"/>
      <c r="AD29" s="26"/>
      <c r="AE29" s="26"/>
      <c r="AF29" s="21">
        <f t="shared" ref="AF29" si="27">MEDIAN(AF4:AF25)</f>
        <v>2</v>
      </c>
      <c r="AG29" s="26"/>
      <c r="AH29" s="26"/>
      <c r="AI29" s="26"/>
      <c r="AJ29" s="21">
        <f t="shared" ref="AJ29" si="28">MEDIAN(AJ4:AJ25)</f>
        <v>4</v>
      </c>
      <c r="AK29" s="26"/>
      <c r="AL29" s="26"/>
      <c r="AM29" s="26"/>
      <c r="AN29" s="26"/>
      <c r="AO29" s="26"/>
    </row>
    <row r="30" spans="1:48" ht="15.75" thickBot="1" x14ac:dyDescent="0.3"/>
    <row r="31" spans="1:48" ht="15" customHeight="1" thickBot="1" x14ac:dyDescent="0.3">
      <c r="A31" s="896">
        <v>20</v>
      </c>
      <c r="B31" s="897"/>
      <c r="C31" s="898"/>
      <c r="D31" s="916" t="s">
        <v>1</v>
      </c>
      <c r="E31" s="917"/>
      <c r="F31" s="917"/>
      <c r="G31" s="917"/>
      <c r="H31" s="916" t="s">
        <v>4</v>
      </c>
      <c r="I31" s="917"/>
      <c r="J31" s="917"/>
      <c r="K31" s="917"/>
      <c r="L31" s="916" t="s">
        <v>5</v>
      </c>
      <c r="M31" s="917"/>
      <c r="N31" s="917"/>
      <c r="O31" s="917"/>
      <c r="P31" s="916" t="s">
        <v>7</v>
      </c>
      <c r="Q31" s="917"/>
      <c r="R31" s="917"/>
      <c r="S31" s="917"/>
      <c r="T31" s="916" t="s">
        <v>146</v>
      </c>
      <c r="U31" s="917"/>
      <c r="V31" s="917"/>
      <c r="W31" s="917"/>
      <c r="X31" s="916" t="s">
        <v>34</v>
      </c>
      <c r="Y31" s="917"/>
      <c r="Z31" s="917"/>
      <c r="AA31" s="937"/>
      <c r="AB31" s="916" t="s">
        <v>12</v>
      </c>
      <c r="AC31" s="917"/>
      <c r="AD31" s="917"/>
      <c r="AE31" s="937"/>
      <c r="AF31" s="916" t="s">
        <v>8</v>
      </c>
      <c r="AG31" s="917"/>
      <c r="AH31" s="917"/>
      <c r="AI31" s="937"/>
      <c r="AJ31" s="916" t="s">
        <v>807</v>
      </c>
      <c r="AK31" s="917"/>
      <c r="AL31" s="917"/>
      <c r="AM31" s="937"/>
      <c r="AN31" s="655"/>
      <c r="AO31" s="655"/>
    </row>
    <row r="32" spans="1:48" ht="15.75" thickBot="1" x14ac:dyDescent="0.3">
      <c r="A32" s="956"/>
      <c r="B32" s="957"/>
      <c r="C32" s="957"/>
      <c r="D32" s="12" t="s">
        <v>2</v>
      </c>
      <c r="E32" s="13" t="s">
        <v>3</v>
      </c>
      <c r="F32" s="12"/>
      <c r="G32" s="13" t="s">
        <v>775</v>
      </c>
      <c r="H32" s="12" t="s">
        <v>2</v>
      </c>
      <c r="I32" s="13" t="s">
        <v>3</v>
      </c>
      <c r="J32" s="12"/>
      <c r="K32" s="13" t="s">
        <v>775</v>
      </c>
      <c r="L32" s="12" t="s">
        <v>2</v>
      </c>
      <c r="M32" s="13" t="s">
        <v>3</v>
      </c>
      <c r="N32" s="12"/>
      <c r="O32" s="13" t="s">
        <v>775</v>
      </c>
      <c r="P32" s="12" t="s">
        <v>2</v>
      </c>
      <c r="Q32" s="13" t="s">
        <v>3</v>
      </c>
      <c r="R32" s="12"/>
      <c r="S32" s="13" t="s">
        <v>775</v>
      </c>
      <c r="T32" s="12" t="s">
        <v>2</v>
      </c>
      <c r="U32" s="13" t="s">
        <v>3</v>
      </c>
      <c r="V32" s="12"/>
      <c r="W32" s="13" t="s">
        <v>775</v>
      </c>
      <c r="X32" s="12" t="s">
        <v>2</v>
      </c>
      <c r="Y32" s="13" t="s">
        <v>3</v>
      </c>
      <c r="Z32" s="12"/>
      <c r="AA32" s="13" t="s">
        <v>775</v>
      </c>
      <c r="AB32" s="12" t="s">
        <v>2</v>
      </c>
      <c r="AC32" s="13" t="s">
        <v>3</v>
      </c>
      <c r="AD32" s="12"/>
      <c r="AE32" s="13" t="s">
        <v>775</v>
      </c>
      <c r="AF32" s="12" t="s">
        <v>2</v>
      </c>
      <c r="AG32" s="13" t="s">
        <v>3</v>
      </c>
      <c r="AH32" s="12"/>
      <c r="AI32" s="13" t="s">
        <v>775</v>
      </c>
      <c r="AJ32" s="12" t="s">
        <v>2</v>
      </c>
      <c r="AK32" s="13" t="s">
        <v>3</v>
      </c>
      <c r="AL32" s="12"/>
      <c r="AM32" s="13" t="s">
        <v>775</v>
      </c>
      <c r="AN32" s="36"/>
      <c r="AO32" s="36"/>
    </row>
    <row r="33" spans="1:41" x14ac:dyDescent="0.25">
      <c r="A33" s="473">
        <v>1</v>
      </c>
      <c r="B33" s="465" t="s">
        <v>68</v>
      </c>
      <c r="C33" s="246">
        <v>70001</v>
      </c>
      <c r="D33" s="594">
        <v>3</v>
      </c>
      <c r="E33" s="288">
        <f>D33*100/37</f>
        <v>8.1081081081081088</v>
      </c>
      <c r="F33" s="155">
        <v>2</v>
      </c>
      <c r="G33" s="290">
        <v>3</v>
      </c>
      <c r="H33" s="656">
        <v>12</v>
      </c>
      <c r="I33" s="685">
        <f>H33*100/51</f>
        <v>23.529411764705884</v>
      </c>
      <c r="J33" s="294">
        <v>2</v>
      </c>
      <c r="K33" s="290">
        <v>3</v>
      </c>
      <c r="L33" s="155">
        <v>2</v>
      </c>
      <c r="M33" s="235">
        <f>L33*100/19</f>
        <v>10.526315789473685</v>
      </c>
      <c r="N33" s="294">
        <v>2</v>
      </c>
      <c r="O33" s="290">
        <v>3</v>
      </c>
      <c r="P33" s="619">
        <v>11</v>
      </c>
      <c r="Q33" s="468">
        <f>P33*100/28</f>
        <v>39.285714285714285</v>
      </c>
      <c r="R33" s="100">
        <v>3</v>
      </c>
      <c r="S33" s="371">
        <v>3</v>
      </c>
      <c r="T33" s="594">
        <v>6</v>
      </c>
      <c r="U33" s="235">
        <f>T33*100/23</f>
        <v>26.086956521739129</v>
      </c>
      <c r="V33" s="756">
        <v>2</v>
      </c>
      <c r="W33" s="290">
        <v>4</v>
      </c>
      <c r="X33" s="656">
        <v>2</v>
      </c>
      <c r="Y33" s="685">
        <f>X33*100/25</f>
        <v>8</v>
      </c>
      <c r="Z33" s="324">
        <v>2</v>
      </c>
      <c r="AA33" s="290">
        <v>3</v>
      </c>
      <c r="AB33" s="759">
        <v>4</v>
      </c>
      <c r="AC33" s="235">
        <f>AB33*100/30</f>
        <v>13.333333333333334</v>
      </c>
      <c r="AD33" s="294">
        <v>2</v>
      </c>
      <c r="AE33" s="290">
        <v>4</v>
      </c>
      <c r="AF33" s="656">
        <v>2</v>
      </c>
      <c r="AG33" s="685">
        <f>AF33*100/18</f>
        <v>11.111111111111111</v>
      </c>
      <c r="AH33" s="324">
        <v>2</v>
      </c>
      <c r="AI33" s="290">
        <v>3</v>
      </c>
      <c r="AJ33" s="640">
        <v>4</v>
      </c>
      <c r="AK33" s="235">
        <f>AJ33*100/30</f>
        <v>13.333333333333334</v>
      </c>
      <c r="AL33" s="294">
        <v>2</v>
      </c>
      <c r="AM33" s="290">
        <v>4</v>
      </c>
      <c r="AN33" s="284"/>
      <c r="AO33" s="284"/>
    </row>
    <row r="34" spans="1:41" ht="15.75" thickBot="1" x14ac:dyDescent="0.3">
      <c r="D34" s="782"/>
      <c r="E34" s="782"/>
      <c r="F34" s="782"/>
      <c r="G34" s="782"/>
      <c r="H34" s="782"/>
      <c r="I34" s="782"/>
      <c r="J34" s="782"/>
      <c r="K34" s="782"/>
      <c r="L34" s="782"/>
      <c r="M34" s="782"/>
      <c r="N34" s="782"/>
      <c r="O34" s="782"/>
      <c r="P34" s="782"/>
      <c r="Q34" s="782"/>
      <c r="R34" s="782"/>
      <c r="S34" s="782"/>
      <c r="T34" s="782"/>
      <c r="U34" s="782"/>
      <c r="V34" s="782"/>
      <c r="W34" s="782"/>
      <c r="X34" s="782"/>
      <c r="Y34" s="782"/>
      <c r="Z34" s="782"/>
      <c r="AA34" s="782"/>
      <c r="AB34" s="782"/>
      <c r="AC34" s="782"/>
      <c r="AD34" s="782"/>
      <c r="AE34" s="782"/>
      <c r="AF34" s="782"/>
      <c r="AG34" s="782"/>
      <c r="AH34" s="782"/>
      <c r="AI34" s="782"/>
      <c r="AJ34" s="782"/>
      <c r="AK34" s="782"/>
      <c r="AL34" s="782"/>
      <c r="AM34" s="782"/>
      <c r="AN34" s="782"/>
      <c r="AO34" s="782"/>
    </row>
    <row r="35" spans="1:41" ht="15" customHeight="1" thickBot="1" x14ac:dyDescent="0.3">
      <c r="A35" s="896">
        <v>20</v>
      </c>
      <c r="B35" s="897"/>
      <c r="C35" s="898"/>
      <c r="D35" s="953" t="s">
        <v>1</v>
      </c>
      <c r="E35" s="954"/>
      <c r="F35" s="954"/>
      <c r="G35" s="954"/>
      <c r="H35" s="953" t="s">
        <v>4</v>
      </c>
      <c r="I35" s="954"/>
      <c r="J35" s="954"/>
      <c r="K35" s="954"/>
      <c r="L35" s="953" t="s">
        <v>5</v>
      </c>
      <c r="M35" s="954"/>
      <c r="N35" s="954"/>
      <c r="O35" s="954"/>
      <c r="P35" s="953" t="s">
        <v>7</v>
      </c>
      <c r="Q35" s="954"/>
      <c r="R35" s="954"/>
      <c r="S35" s="954"/>
      <c r="T35" s="953" t="s">
        <v>146</v>
      </c>
      <c r="U35" s="954"/>
      <c r="V35" s="954"/>
      <c r="W35" s="954"/>
      <c r="X35" s="953" t="s">
        <v>34</v>
      </c>
      <c r="Y35" s="954"/>
      <c r="Z35" s="954"/>
      <c r="AA35" s="955"/>
      <c r="AB35" s="953" t="s">
        <v>12</v>
      </c>
      <c r="AC35" s="954"/>
      <c r="AD35" s="954"/>
      <c r="AE35" s="955"/>
      <c r="AF35" s="953" t="s">
        <v>8</v>
      </c>
      <c r="AG35" s="954"/>
      <c r="AH35" s="954"/>
      <c r="AI35" s="955"/>
      <c r="AJ35" s="953" t="s">
        <v>807</v>
      </c>
      <c r="AK35" s="954"/>
      <c r="AL35" s="954"/>
      <c r="AM35" s="955"/>
      <c r="AN35" s="776"/>
      <c r="AO35" s="776"/>
    </row>
    <row r="36" spans="1:41" ht="15.75" thickBot="1" x14ac:dyDescent="0.3">
      <c r="A36" s="956"/>
      <c r="B36" s="957"/>
      <c r="C36" s="957"/>
      <c r="D36" s="783" t="s">
        <v>2</v>
      </c>
      <c r="E36" s="472" t="s">
        <v>3</v>
      </c>
      <c r="F36" s="783"/>
      <c r="G36" s="472" t="s">
        <v>775</v>
      </c>
      <c r="H36" s="783" t="s">
        <v>2</v>
      </c>
      <c r="I36" s="472" t="s">
        <v>3</v>
      </c>
      <c r="J36" s="783"/>
      <c r="K36" s="472" t="s">
        <v>775</v>
      </c>
      <c r="L36" s="783" t="s">
        <v>2</v>
      </c>
      <c r="M36" s="472" t="s">
        <v>3</v>
      </c>
      <c r="N36" s="783"/>
      <c r="O36" s="472" t="s">
        <v>775</v>
      </c>
      <c r="P36" s="783" t="s">
        <v>2</v>
      </c>
      <c r="Q36" s="472" t="s">
        <v>3</v>
      </c>
      <c r="R36" s="783"/>
      <c r="S36" s="472" t="s">
        <v>775</v>
      </c>
      <c r="T36" s="783" t="s">
        <v>2</v>
      </c>
      <c r="U36" s="472" t="s">
        <v>3</v>
      </c>
      <c r="V36" s="783"/>
      <c r="W36" s="472" t="s">
        <v>775</v>
      </c>
      <c r="X36" s="783" t="s">
        <v>2</v>
      </c>
      <c r="Y36" s="472" t="s">
        <v>3</v>
      </c>
      <c r="Z36" s="783"/>
      <c r="AA36" s="472" t="s">
        <v>775</v>
      </c>
      <c r="AB36" s="783" t="s">
        <v>2</v>
      </c>
      <c r="AC36" s="472" t="s">
        <v>3</v>
      </c>
      <c r="AD36" s="783"/>
      <c r="AE36" s="472" t="s">
        <v>775</v>
      </c>
      <c r="AF36" s="783" t="s">
        <v>2</v>
      </c>
      <c r="AG36" s="472" t="s">
        <v>3</v>
      </c>
      <c r="AH36" s="783"/>
      <c r="AI36" s="472" t="s">
        <v>775</v>
      </c>
      <c r="AJ36" s="783" t="s">
        <v>2</v>
      </c>
      <c r="AK36" s="472" t="s">
        <v>3</v>
      </c>
      <c r="AL36" s="783"/>
      <c r="AM36" s="472" t="s">
        <v>775</v>
      </c>
      <c r="AN36" s="38"/>
      <c r="AO36" s="38"/>
    </row>
    <row r="37" spans="1:41" x14ac:dyDescent="0.25">
      <c r="A37" s="474">
        <v>2</v>
      </c>
      <c r="B37" s="191" t="s">
        <v>69</v>
      </c>
      <c r="C37" s="244">
        <v>70002</v>
      </c>
      <c r="D37" s="338">
        <v>4</v>
      </c>
      <c r="E37" s="236">
        <f t="shared" ref="E37" si="29">D37*100/37</f>
        <v>10.810810810810811</v>
      </c>
      <c r="F37" s="156">
        <v>2</v>
      </c>
      <c r="G37" s="174">
        <v>3</v>
      </c>
      <c r="H37" s="602">
        <v>7</v>
      </c>
      <c r="I37" s="382">
        <f t="shared" ref="I37" si="30">H37*100/51</f>
        <v>13.725490196078431</v>
      </c>
      <c r="J37" s="296">
        <v>2</v>
      </c>
      <c r="K37" s="174">
        <v>3</v>
      </c>
      <c r="L37" s="156">
        <v>4</v>
      </c>
      <c r="M37" s="238">
        <f t="shared" ref="M37" si="31">L37*100/19</f>
        <v>21.05263157894737</v>
      </c>
      <c r="N37" s="296">
        <v>2</v>
      </c>
      <c r="O37" s="174">
        <v>3</v>
      </c>
      <c r="P37" s="602">
        <v>6</v>
      </c>
      <c r="Q37" s="238">
        <f t="shared" ref="Q37" si="32">P37*100/28</f>
        <v>21.428571428571427</v>
      </c>
      <c r="R37" s="283">
        <v>2</v>
      </c>
      <c r="S37" s="148">
        <v>3</v>
      </c>
      <c r="T37" s="338">
        <v>5</v>
      </c>
      <c r="U37" s="238">
        <f t="shared" ref="U37" si="33">T37*100/23</f>
        <v>21.739130434782609</v>
      </c>
      <c r="V37" s="165">
        <v>2</v>
      </c>
      <c r="W37" s="174">
        <v>3</v>
      </c>
      <c r="X37" s="602"/>
      <c r="Y37" s="685"/>
      <c r="Z37" s="325"/>
      <c r="AA37" s="174" t="s">
        <v>177</v>
      </c>
      <c r="AB37" s="602">
        <v>5</v>
      </c>
      <c r="AC37" s="238">
        <f t="shared" ref="AC37" si="34">AB37*100/30</f>
        <v>16.666666666666668</v>
      </c>
      <c r="AD37" s="296">
        <v>2</v>
      </c>
      <c r="AE37" s="174">
        <v>3</v>
      </c>
      <c r="AF37" s="602">
        <v>1</v>
      </c>
      <c r="AG37" s="685">
        <f t="shared" ref="AG37" si="35">AF37*100/18</f>
        <v>5.5555555555555554</v>
      </c>
      <c r="AH37" s="325">
        <v>2</v>
      </c>
      <c r="AI37" s="174">
        <v>3</v>
      </c>
      <c r="AJ37" s="355">
        <v>2</v>
      </c>
      <c r="AK37" s="238">
        <f t="shared" ref="AK37" si="36">AJ37*100/30</f>
        <v>6.666666666666667</v>
      </c>
      <c r="AL37" s="296">
        <v>2</v>
      </c>
      <c r="AM37" s="174">
        <v>0</v>
      </c>
      <c r="AN37" s="284"/>
      <c r="AO37" s="284"/>
    </row>
    <row r="38" spans="1:41" ht="15.75" thickBot="1" x14ac:dyDescent="0.3">
      <c r="D38" s="782"/>
      <c r="E38" s="782"/>
      <c r="F38" s="782"/>
      <c r="G38" s="782"/>
      <c r="H38" s="782"/>
      <c r="I38" s="782"/>
      <c r="J38" s="782"/>
      <c r="K38" s="782"/>
      <c r="L38" s="782"/>
      <c r="M38" s="782"/>
      <c r="N38" s="782"/>
      <c r="O38" s="782"/>
      <c r="P38" s="782"/>
      <c r="Q38" s="782"/>
      <c r="R38" s="782"/>
      <c r="S38" s="782"/>
      <c r="T38" s="782"/>
      <c r="U38" s="782"/>
      <c r="V38" s="782"/>
      <c r="W38" s="782"/>
      <c r="X38" s="782"/>
      <c r="Y38" s="782"/>
      <c r="Z38" s="782"/>
      <c r="AA38" s="782"/>
      <c r="AB38" s="782"/>
      <c r="AC38" s="782"/>
      <c r="AD38" s="782"/>
      <c r="AE38" s="782"/>
      <c r="AF38" s="782"/>
      <c r="AG38" s="782"/>
      <c r="AH38" s="782"/>
      <c r="AI38" s="782"/>
      <c r="AJ38" s="782"/>
      <c r="AK38" s="782"/>
      <c r="AL38" s="782"/>
      <c r="AM38" s="782"/>
      <c r="AN38" s="782"/>
      <c r="AO38" s="782"/>
    </row>
    <row r="39" spans="1:41" ht="15" customHeight="1" thickBot="1" x14ac:dyDescent="0.3">
      <c r="A39" s="896">
        <v>20</v>
      </c>
      <c r="B39" s="897"/>
      <c r="C39" s="898"/>
      <c r="D39" s="953" t="s">
        <v>1</v>
      </c>
      <c r="E39" s="954"/>
      <c r="F39" s="954"/>
      <c r="G39" s="954"/>
      <c r="H39" s="953" t="s">
        <v>4</v>
      </c>
      <c r="I39" s="954"/>
      <c r="J39" s="954"/>
      <c r="K39" s="954"/>
      <c r="L39" s="953" t="s">
        <v>5</v>
      </c>
      <c r="M39" s="954"/>
      <c r="N39" s="954"/>
      <c r="O39" s="954"/>
      <c r="P39" s="953" t="s">
        <v>7</v>
      </c>
      <c r="Q39" s="954"/>
      <c r="R39" s="954"/>
      <c r="S39" s="954"/>
      <c r="T39" s="953" t="s">
        <v>146</v>
      </c>
      <c r="U39" s="954"/>
      <c r="V39" s="954"/>
      <c r="W39" s="954"/>
      <c r="X39" s="953" t="s">
        <v>34</v>
      </c>
      <c r="Y39" s="954"/>
      <c r="Z39" s="954"/>
      <c r="AA39" s="955"/>
      <c r="AB39" s="953" t="s">
        <v>12</v>
      </c>
      <c r="AC39" s="954"/>
      <c r="AD39" s="954"/>
      <c r="AE39" s="955"/>
      <c r="AF39" s="953" t="s">
        <v>8</v>
      </c>
      <c r="AG39" s="954"/>
      <c r="AH39" s="954"/>
      <c r="AI39" s="955"/>
      <c r="AJ39" s="953" t="s">
        <v>807</v>
      </c>
      <c r="AK39" s="954"/>
      <c r="AL39" s="954"/>
      <c r="AM39" s="955"/>
      <c r="AN39" s="776"/>
      <c r="AO39" s="776"/>
    </row>
    <row r="40" spans="1:41" ht="15.75" thickBot="1" x14ac:dyDescent="0.3">
      <c r="A40" s="956"/>
      <c r="B40" s="957"/>
      <c r="C40" s="957"/>
      <c r="D40" s="783" t="s">
        <v>2</v>
      </c>
      <c r="E40" s="472" t="s">
        <v>3</v>
      </c>
      <c r="F40" s="783"/>
      <c r="G40" s="472" t="s">
        <v>775</v>
      </c>
      <c r="H40" s="783" t="s">
        <v>2</v>
      </c>
      <c r="I40" s="472" t="s">
        <v>3</v>
      </c>
      <c r="J40" s="783"/>
      <c r="K40" s="472" t="s">
        <v>775</v>
      </c>
      <c r="L40" s="783" t="s">
        <v>2</v>
      </c>
      <c r="M40" s="472" t="s">
        <v>3</v>
      </c>
      <c r="N40" s="783"/>
      <c r="O40" s="472" t="s">
        <v>775</v>
      </c>
      <c r="P40" s="783" t="s">
        <v>2</v>
      </c>
      <c r="Q40" s="472" t="s">
        <v>3</v>
      </c>
      <c r="R40" s="783"/>
      <c r="S40" s="472" t="s">
        <v>775</v>
      </c>
      <c r="T40" s="783" t="s">
        <v>2</v>
      </c>
      <c r="U40" s="472" t="s">
        <v>3</v>
      </c>
      <c r="V40" s="783"/>
      <c r="W40" s="472" t="s">
        <v>775</v>
      </c>
      <c r="X40" s="783" t="s">
        <v>2</v>
      </c>
      <c r="Y40" s="472" t="s">
        <v>3</v>
      </c>
      <c r="Z40" s="783"/>
      <c r="AA40" s="472" t="s">
        <v>775</v>
      </c>
      <c r="AB40" s="783" t="s">
        <v>2</v>
      </c>
      <c r="AC40" s="472" t="s">
        <v>3</v>
      </c>
      <c r="AD40" s="783"/>
      <c r="AE40" s="472" t="s">
        <v>775</v>
      </c>
      <c r="AF40" s="783" t="s">
        <v>2</v>
      </c>
      <c r="AG40" s="472" t="s">
        <v>3</v>
      </c>
      <c r="AH40" s="783"/>
      <c r="AI40" s="472" t="s">
        <v>775</v>
      </c>
      <c r="AJ40" s="783" t="s">
        <v>2</v>
      </c>
      <c r="AK40" s="472" t="s">
        <v>3</v>
      </c>
      <c r="AL40" s="783"/>
      <c r="AM40" s="472" t="s">
        <v>775</v>
      </c>
      <c r="AN40" s="38"/>
      <c r="AO40" s="38"/>
    </row>
    <row r="41" spans="1:41" x14ac:dyDescent="0.25">
      <c r="A41" s="474">
        <v>3</v>
      </c>
      <c r="B41" s="191" t="s">
        <v>70</v>
      </c>
      <c r="C41" s="243">
        <v>70003</v>
      </c>
      <c r="D41" s="256">
        <v>12</v>
      </c>
      <c r="E41" s="236">
        <f t="shared" ref="E41" si="37">D41*100/37</f>
        <v>32.432432432432435</v>
      </c>
      <c r="F41" s="156">
        <v>3</v>
      </c>
      <c r="G41" s="174">
        <v>4</v>
      </c>
      <c r="H41" s="602">
        <v>18</v>
      </c>
      <c r="I41" s="382">
        <f t="shared" ref="I41" si="38">H41*100/51</f>
        <v>35.294117647058826</v>
      </c>
      <c r="J41" s="296">
        <v>2</v>
      </c>
      <c r="K41" s="174">
        <v>4</v>
      </c>
      <c r="L41" s="156">
        <v>5</v>
      </c>
      <c r="M41" s="238">
        <f t="shared" ref="M41" si="39">L41*100/19</f>
        <v>26.315789473684209</v>
      </c>
      <c r="N41" s="296">
        <v>2</v>
      </c>
      <c r="O41" s="174">
        <v>3</v>
      </c>
      <c r="P41" s="375">
        <v>16</v>
      </c>
      <c r="Q41" s="238">
        <f t="shared" ref="Q41" si="40">P41*100/28</f>
        <v>57.142857142857146</v>
      </c>
      <c r="R41" s="283">
        <v>3</v>
      </c>
      <c r="S41" s="148">
        <v>5</v>
      </c>
      <c r="T41" s="256">
        <v>12</v>
      </c>
      <c r="U41" s="238">
        <f t="shared" ref="U41" si="41">T41*100/23</f>
        <v>52.173913043478258</v>
      </c>
      <c r="V41" s="165">
        <v>3</v>
      </c>
      <c r="W41" s="174">
        <v>4</v>
      </c>
      <c r="X41" s="602">
        <v>4</v>
      </c>
      <c r="Y41" s="685">
        <f t="shared" ref="Y41" si="42">X41*100/25</f>
        <v>16</v>
      </c>
      <c r="Z41" s="325">
        <v>2</v>
      </c>
      <c r="AA41" s="174">
        <v>4</v>
      </c>
      <c r="AB41" s="375">
        <v>17</v>
      </c>
      <c r="AC41" s="238">
        <f t="shared" ref="AC41" si="43">AB41*100/30</f>
        <v>56.666666666666664</v>
      </c>
      <c r="AD41" s="296">
        <v>3</v>
      </c>
      <c r="AE41" s="174">
        <v>4</v>
      </c>
      <c r="AF41" s="602">
        <v>1</v>
      </c>
      <c r="AG41" s="685">
        <f t="shared" ref="AG41" si="44">AF41*100/18</f>
        <v>5.5555555555555554</v>
      </c>
      <c r="AH41" s="325">
        <v>2</v>
      </c>
      <c r="AI41" s="174">
        <v>4</v>
      </c>
      <c r="AJ41" s="355">
        <v>5</v>
      </c>
      <c r="AK41" s="238">
        <f t="shared" ref="AK41" si="45">AJ41*100/30</f>
        <v>16.666666666666668</v>
      </c>
      <c r="AL41" s="296">
        <v>2</v>
      </c>
      <c r="AM41" s="174">
        <v>4</v>
      </c>
      <c r="AN41" s="284"/>
      <c r="AO41" s="284"/>
    </row>
    <row r="42" spans="1:41" ht="15.75" thickBot="1" x14ac:dyDescent="0.3">
      <c r="D42" s="782"/>
      <c r="E42" s="782"/>
      <c r="F42" s="782"/>
      <c r="G42" s="782"/>
      <c r="H42" s="782"/>
      <c r="I42" s="782"/>
      <c r="J42" s="782"/>
      <c r="K42" s="782"/>
      <c r="L42" s="782"/>
      <c r="M42" s="782"/>
      <c r="N42" s="782"/>
      <c r="O42" s="782"/>
      <c r="P42" s="782"/>
      <c r="Q42" s="782"/>
      <c r="R42" s="782"/>
      <c r="S42" s="782"/>
      <c r="T42" s="782"/>
      <c r="U42" s="782"/>
      <c r="V42" s="782"/>
      <c r="W42" s="782"/>
      <c r="X42" s="782"/>
      <c r="Y42" s="782"/>
      <c r="Z42" s="782"/>
      <c r="AA42" s="782"/>
      <c r="AB42" s="782"/>
      <c r="AC42" s="782"/>
      <c r="AD42" s="782"/>
      <c r="AE42" s="782"/>
      <c r="AF42" s="782"/>
      <c r="AG42" s="782"/>
      <c r="AH42" s="782"/>
      <c r="AI42" s="782"/>
      <c r="AJ42" s="782"/>
      <c r="AK42" s="782"/>
      <c r="AL42" s="782"/>
      <c r="AM42" s="782"/>
      <c r="AN42" s="782"/>
      <c r="AO42" s="782"/>
    </row>
    <row r="43" spans="1:41" ht="15" customHeight="1" thickBot="1" x14ac:dyDescent="0.3">
      <c r="A43" s="896">
        <v>20</v>
      </c>
      <c r="B43" s="897"/>
      <c r="C43" s="898"/>
      <c r="D43" s="953" t="s">
        <v>1</v>
      </c>
      <c r="E43" s="954"/>
      <c r="F43" s="954"/>
      <c r="G43" s="954"/>
      <c r="H43" s="953" t="s">
        <v>4</v>
      </c>
      <c r="I43" s="954"/>
      <c r="J43" s="954"/>
      <c r="K43" s="954"/>
      <c r="L43" s="953" t="s">
        <v>5</v>
      </c>
      <c r="M43" s="954"/>
      <c r="N43" s="954"/>
      <c r="O43" s="954"/>
      <c r="P43" s="953" t="s">
        <v>7</v>
      </c>
      <c r="Q43" s="954"/>
      <c r="R43" s="954"/>
      <c r="S43" s="954"/>
      <c r="T43" s="953" t="s">
        <v>146</v>
      </c>
      <c r="U43" s="954"/>
      <c r="V43" s="954"/>
      <c r="W43" s="954"/>
      <c r="X43" s="953" t="s">
        <v>34</v>
      </c>
      <c r="Y43" s="954"/>
      <c r="Z43" s="954"/>
      <c r="AA43" s="955"/>
      <c r="AB43" s="953" t="s">
        <v>12</v>
      </c>
      <c r="AC43" s="954"/>
      <c r="AD43" s="954"/>
      <c r="AE43" s="955"/>
      <c r="AF43" s="953" t="s">
        <v>8</v>
      </c>
      <c r="AG43" s="954"/>
      <c r="AH43" s="954"/>
      <c r="AI43" s="955"/>
      <c r="AJ43" s="953" t="s">
        <v>807</v>
      </c>
      <c r="AK43" s="954"/>
      <c r="AL43" s="954"/>
      <c r="AM43" s="955"/>
      <c r="AN43" s="776"/>
      <c r="AO43" s="776"/>
    </row>
    <row r="44" spans="1:41" ht="15.75" thickBot="1" x14ac:dyDescent="0.3">
      <c r="A44" s="956"/>
      <c r="B44" s="957"/>
      <c r="C44" s="957"/>
      <c r="D44" s="783" t="s">
        <v>2</v>
      </c>
      <c r="E44" s="472" t="s">
        <v>3</v>
      </c>
      <c r="F44" s="783"/>
      <c r="G44" s="472" t="s">
        <v>775</v>
      </c>
      <c r="H44" s="783" t="s">
        <v>2</v>
      </c>
      <c r="I44" s="472" t="s">
        <v>3</v>
      </c>
      <c r="J44" s="783"/>
      <c r="K44" s="472" t="s">
        <v>775</v>
      </c>
      <c r="L44" s="783" t="s">
        <v>2</v>
      </c>
      <c r="M44" s="472" t="s">
        <v>3</v>
      </c>
      <c r="N44" s="783"/>
      <c r="O44" s="472" t="s">
        <v>775</v>
      </c>
      <c r="P44" s="783" t="s">
        <v>2</v>
      </c>
      <c r="Q44" s="472" t="s">
        <v>3</v>
      </c>
      <c r="R44" s="783"/>
      <c r="S44" s="472" t="s">
        <v>775</v>
      </c>
      <c r="T44" s="783" t="s">
        <v>2</v>
      </c>
      <c r="U44" s="472" t="s">
        <v>3</v>
      </c>
      <c r="V44" s="783"/>
      <c r="W44" s="472" t="s">
        <v>775</v>
      </c>
      <c r="X44" s="783" t="s">
        <v>2</v>
      </c>
      <c r="Y44" s="472" t="s">
        <v>3</v>
      </c>
      <c r="Z44" s="783"/>
      <c r="AA44" s="472" t="s">
        <v>775</v>
      </c>
      <c r="AB44" s="783" t="s">
        <v>2</v>
      </c>
      <c r="AC44" s="472" t="s">
        <v>3</v>
      </c>
      <c r="AD44" s="783"/>
      <c r="AE44" s="472" t="s">
        <v>775</v>
      </c>
      <c r="AF44" s="783" t="s">
        <v>2</v>
      </c>
      <c r="AG44" s="472" t="s">
        <v>3</v>
      </c>
      <c r="AH44" s="783"/>
      <c r="AI44" s="472" t="s">
        <v>775</v>
      </c>
      <c r="AJ44" s="783" t="s">
        <v>2</v>
      </c>
      <c r="AK44" s="472" t="s">
        <v>3</v>
      </c>
      <c r="AL44" s="783"/>
      <c r="AM44" s="472" t="s">
        <v>775</v>
      </c>
      <c r="AN44" s="38"/>
      <c r="AO44" s="38"/>
    </row>
    <row r="45" spans="1:41" x14ac:dyDescent="0.25">
      <c r="A45" s="474">
        <v>4</v>
      </c>
      <c r="B45" s="191" t="s">
        <v>71</v>
      </c>
      <c r="C45" s="244">
        <v>70004</v>
      </c>
      <c r="D45" s="338">
        <v>4</v>
      </c>
      <c r="E45" s="236">
        <f t="shared" ref="E45" si="46">D45*100/37</f>
        <v>10.810810810810811</v>
      </c>
      <c r="F45" s="156">
        <v>2</v>
      </c>
      <c r="G45" s="174">
        <v>4</v>
      </c>
      <c r="H45" s="602">
        <v>10</v>
      </c>
      <c r="I45" s="382">
        <f t="shared" ref="I45" si="47">H45*100/51</f>
        <v>19.607843137254903</v>
      </c>
      <c r="J45" s="296">
        <v>2</v>
      </c>
      <c r="K45" s="174">
        <v>4</v>
      </c>
      <c r="L45" s="156">
        <v>3</v>
      </c>
      <c r="M45" s="238">
        <f t="shared" ref="M45" si="48">L45*100/19</f>
        <v>15.789473684210526</v>
      </c>
      <c r="N45" s="296">
        <v>2</v>
      </c>
      <c r="O45" s="174">
        <v>3</v>
      </c>
      <c r="P45" s="602">
        <v>7</v>
      </c>
      <c r="Q45" s="238">
        <f t="shared" ref="Q45" si="49">P45*100/28</f>
        <v>25</v>
      </c>
      <c r="R45" s="283">
        <v>2</v>
      </c>
      <c r="S45" s="148">
        <v>4</v>
      </c>
      <c r="T45" s="338">
        <v>9</v>
      </c>
      <c r="U45" s="238">
        <f t="shared" ref="U45" si="50">T45*100/23</f>
        <v>39.130434782608695</v>
      </c>
      <c r="V45" s="165">
        <v>2</v>
      </c>
      <c r="W45" s="174">
        <v>4</v>
      </c>
      <c r="X45" s="602">
        <v>3</v>
      </c>
      <c r="Y45" s="685">
        <f t="shared" ref="Y45" si="51">X45*100/25</f>
        <v>12</v>
      </c>
      <c r="Z45" s="325">
        <v>2</v>
      </c>
      <c r="AA45" s="174">
        <v>4</v>
      </c>
      <c r="AB45" s="602">
        <v>3</v>
      </c>
      <c r="AC45" s="238">
        <f t="shared" ref="AC45" si="52">AB45*100/30</f>
        <v>10</v>
      </c>
      <c r="AD45" s="296">
        <v>2</v>
      </c>
      <c r="AE45" s="174">
        <v>4</v>
      </c>
      <c r="AF45" s="602">
        <v>0</v>
      </c>
      <c r="AG45" s="685">
        <f t="shared" ref="AG45" si="53">AF45*100/18</f>
        <v>0</v>
      </c>
      <c r="AH45" s="325">
        <v>2</v>
      </c>
      <c r="AI45" s="174">
        <v>3</v>
      </c>
      <c r="AJ45" s="355">
        <v>3</v>
      </c>
      <c r="AK45" s="238">
        <f t="shared" ref="AK45" si="54">AJ45*100/30</f>
        <v>10</v>
      </c>
      <c r="AL45" s="296">
        <v>2</v>
      </c>
      <c r="AM45" s="174">
        <v>4</v>
      </c>
      <c r="AN45" s="284"/>
      <c r="AO45" s="284"/>
    </row>
    <row r="46" spans="1:41" ht="15.75" thickBot="1" x14ac:dyDescent="0.3">
      <c r="D46" s="782"/>
      <c r="E46" s="782"/>
      <c r="F46" s="782"/>
      <c r="G46" s="782"/>
      <c r="H46" s="782"/>
      <c r="I46" s="782"/>
      <c r="J46" s="782"/>
      <c r="K46" s="782"/>
      <c r="L46" s="782"/>
      <c r="M46" s="782"/>
      <c r="N46" s="782"/>
      <c r="O46" s="782"/>
      <c r="P46" s="782"/>
      <c r="Q46" s="782"/>
      <c r="R46" s="782"/>
      <c r="S46" s="782"/>
      <c r="T46" s="782"/>
      <c r="U46" s="782"/>
      <c r="V46" s="782"/>
      <c r="W46" s="782"/>
      <c r="X46" s="782"/>
      <c r="Y46" s="782"/>
      <c r="Z46" s="782"/>
      <c r="AA46" s="782"/>
      <c r="AB46" s="782"/>
      <c r="AC46" s="782"/>
      <c r="AD46" s="782"/>
      <c r="AE46" s="782"/>
      <c r="AF46" s="782"/>
      <c r="AG46" s="782"/>
      <c r="AH46" s="782"/>
      <c r="AI46" s="782"/>
      <c r="AJ46" s="782"/>
      <c r="AK46" s="782"/>
      <c r="AL46" s="782"/>
      <c r="AM46" s="782"/>
      <c r="AN46" s="782"/>
      <c r="AO46" s="782"/>
    </row>
    <row r="47" spans="1:41" ht="15" customHeight="1" thickBot="1" x14ac:dyDescent="0.3">
      <c r="A47" s="896">
        <v>20</v>
      </c>
      <c r="B47" s="897"/>
      <c r="C47" s="898"/>
      <c r="D47" s="953" t="s">
        <v>1</v>
      </c>
      <c r="E47" s="954"/>
      <c r="F47" s="954"/>
      <c r="G47" s="954"/>
      <c r="H47" s="953" t="s">
        <v>4</v>
      </c>
      <c r="I47" s="954"/>
      <c r="J47" s="954"/>
      <c r="K47" s="954"/>
      <c r="L47" s="953" t="s">
        <v>5</v>
      </c>
      <c r="M47" s="954"/>
      <c r="N47" s="954"/>
      <c r="O47" s="954"/>
      <c r="P47" s="953" t="s">
        <v>7</v>
      </c>
      <c r="Q47" s="954"/>
      <c r="R47" s="954"/>
      <c r="S47" s="954"/>
      <c r="T47" s="953" t="s">
        <v>146</v>
      </c>
      <c r="U47" s="954"/>
      <c r="V47" s="954"/>
      <c r="W47" s="954"/>
      <c r="X47" s="953" t="s">
        <v>34</v>
      </c>
      <c r="Y47" s="954"/>
      <c r="Z47" s="954"/>
      <c r="AA47" s="955"/>
      <c r="AB47" s="953" t="s">
        <v>12</v>
      </c>
      <c r="AC47" s="954"/>
      <c r="AD47" s="954"/>
      <c r="AE47" s="955"/>
      <c r="AF47" s="953" t="s">
        <v>8</v>
      </c>
      <c r="AG47" s="954"/>
      <c r="AH47" s="954"/>
      <c r="AI47" s="955"/>
      <c r="AJ47" s="953" t="s">
        <v>807</v>
      </c>
      <c r="AK47" s="954"/>
      <c r="AL47" s="954"/>
      <c r="AM47" s="955"/>
      <c r="AN47" s="776"/>
      <c r="AO47" s="776"/>
    </row>
    <row r="48" spans="1:41" ht="15.75" thickBot="1" x14ac:dyDescent="0.3">
      <c r="A48" s="956"/>
      <c r="B48" s="957"/>
      <c r="C48" s="957"/>
      <c r="D48" s="783" t="s">
        <v>2</v>
      </c>
      <c r="E48" s="472" t="s">
        <v>3</v>
      </c>
      <c r="F48" s="783"/>
      <c r="G48" s="472" t="s">
        <v>775</v>
      </c>
      <c r="H48" s="783" t="s">
        <v>2</v>
      </c>
      <c r="I48" s="472" t="s">
        <v>3</v>
      </c>
      <c r="J48" s="783"/>
      <c r="K48" s="472" t="s">
        <v>775</v>
      </c>
      <c r="L48" s="783" t="s">
        <v>2</v>
      </c>
      <c r="M48" s="472" t="s">
        <v>3</v>
      </c>
      <c r="N48" s="783"/>
      <c r="O48" s="472" t="s">
        <v>775</v>
      </c>
      <c r="P48" s="783" t="s">
        <v>2</v>
      </c>
      <c r="Q48" s="472" t="s">
        <v>3</v>
      </c>
      <c r="R48" s="783"/>
      <c r="S48" s="472" t="s">
        <v>775</v>
      </c>
      <c r="T48" s="783" t="s">
        <v>2</v>
      </c>
      <c r="U48" s="472" t="s">
        <v>3</v>
      </c>
      <c r="V48" s="783"/>
      <c r="W48" s="472" t="s">
        <v>775</v>
      </c>
      <c r="X48" s="783" t="s">
        <v>2</v>
      </c>
      <c r="Y48" s="472" t="s">
        <v>3</v>
      </c>
      <c r="Z48" s="783"/>
      <c r="AA48" s="472" t="s">
        <v>775</v>
      </c>
      <c r="AB48" s="783" t="s">
        <v>2</v>
      </c>
      <c r="AC48" s="472" t="s">
        <v>3</v>
      </c>
      <c r="AD48" s="783"/>
      <c r="AE48" s="472" t="s">
        <v>775</v>
      </c>
      <c r="AF48" s="783" t="s">
        <v>2</v>
      </c>
      <c r="AG48" s="472" t="s">
        <v>3</v>
      </c>
      <c r="AH48" s="783"/>
      <c r="AI48" s="472" t="s">
        <v>775</v>
      </c>
      <c r="AJ48" s="783" t="s">
        <v>2</v>
      </c>
      <c r="AK48" s="472" t="s">
        <v>3</v>
      </c>
      <c r="AL48" s="783"/>
      <c r="AM48" s="472" t="s">
        <v>775</v>
      </c>
      <c r="AN48" s="38"/>
      <c r="AO48" s="38"/>
    </row>
    <row r="49" spans="1:46" ht="15.75" thickBot="1" x14ac:dyDescent="0.3">
      <c r="A49" s="474">
        <v>5</v>
      </c>
      <c r="B49" s="386" t="s">
        <v>72</v>
      </c>
      <c r="C49" s="243">
        <v>70005</v>
      </c>
      <c r="D49" s="338"/>
      <c r="E49" s="236"/>
      <c r="F49" s="165"/>
      <c r="G49" s="174" t="s">
        <v>177</v>
      </c>
      <c r="H49" s="602">
        <v>4</v>
      </c>
      <c r="I49" s="382">
        <f t="shared" ref="I49" si="55">H49*100/51</f>
        <v>7.8431372549019605</v>
      </c>
      <c r="J49" s="296">
        <v>2</v>
      </c>
      <c r="K49" s="174">
        <v>3</v>
      </c>
      <c r="L49" s="156">
        <v>3</v>
      </c>
      <c r="M49" s="238">
        <f t="shared" ref="M49" si="56">L49*100/19</f>
        <v>15.789473684210526</v>
      </c>
      <c r="N49" s="365">
        <v>2</v>
      </c>
      <c r="O49" s="364">
        <v>2</v>
      </c>
      <c r="P49" s="602"/>
      <c r="Q49" s="238"/>
      <c r="R49" s="283"/>
      <c r="S49" s="148" t="s">
        <v>177</v>
      </c>
      <c r="T49" s="338">
        <v>6</v>
      </c>
      <c r="U49" s="238">
        <f t="shared" ref="U49" si="57">T49*100/23</f>
        <v>26.086956521739129</v>
      </c>
      <c r="V49" s="165">
        <v>2</v>
      </c>
      <c r="W49" s="174">
        <v>3</v>
      </c>
      <c r="X49" s="602">
        <v>3</v>
      </c>
      <c r="Y49" s="685">
        <f t="shared" ref="Y49" si="58">X49*100/25</f>
        <v>12</v>
      </c>
      <c r="Z49" s="325">
        <v>2</v>
      </c>
      <c r="AA49" s="174">
        <v>3</v>
      </c>
      <c r="AB49" s="602">
        <v>5</v>
      </c>
      <c r="AC49" s="238">
        <f t="shared" ref="AC49" si="59">AB49*100/30</f>
        <v>16.666666666666668</v>
      </c>
      <c r="AD49" s="296">
        <v>2</v>
      </c>
      <c r="AE49" s="174">
        <v>3</v>
      </c>
      <c r="AF49" s="602">
        <v>2</v>
      </c>
      <c r="AG49" s="685">
        <f t="shared" ref="AG49" si="60">AF49*100/18</f>
        <v>11.111111111111111</v>
      </c>
      <c r="AH49" s="363">
        <v>2</v>
      </c>
      <c r="AI49" s="364">
        <v>2</v>
      </c>
      <c r="AJ49" s="355">
        <v>3</v>
      </c>
      <c r="AK49" s="238">
        <f t="shared" ref="AK49" si="61">AJ49*100/30</f>
        <v>10</v>
      </c>
      <c r="AL49" s="296">
        <v>2</v>
      </c>
      <c r="AM49" s="174">
        <v>4</v>
      </c>
      <c r="AN49" s="284"/>
      <c r="AO49" s="284"/>
    </row>
    <row r="50" spans="1:46" ht="15.75" thickBot="1" x14ac:dyDescent="0.3">
      <c r="D50" s="782"/>
      <c r="E50" s="782"/>
      <c r="F50" s="782"/>
      <c r="G50" s="782"/>
      <c r="H50" s="782"/>
      <c r="I50" s="782"/>
      <c r="J50" s="782"/>
      <c r="K50" s="782"/>
      <c r="L50" s="782"/>
      <c r="M50" s="782"/>
      <c r="N50" s="782"/>
      <c r="O50" s="782"/>
      <c r="P50" s="782"/>
      <c r="Q50" s="782"/>
      <c r="R50" s="782"/>
      <c r="S50" s="782"/>
      <c r="T50" s="782"/>
      <c r="U50" s="782"/>
      <c r="V50" s="782"/>
      <c r="W50" s="782"/>
      <c r="X50" s="782"/>
      <c r="Y50" s="782"/>
      <c r="Z50" s="782"/>
      <c r="AA50" s="782"/>
      <c r="AB50" s="782"/>
      <c r="AC50" s="782"/>
      <c r="AD50" s="782"/>
      <c r="AE50" s="782"/>
      <c r="AF50" s="782"/>
      <c r="AG50" s="782"/>
      <c r="AH50" s="782"/>
      <c r="AI50" s="782"/>
      <c r="AJ50" s="782"/>
      <c r="AK50" s="782"/>
      <c r="AL50" s="782"/>
      <c r="AM50" s="782"/>
      <c r="AN50" s="782"/>
      <c r="AO50" s="782"/>
      <c r="AQ50" s="723" t="s">
        <v>819</v>
      </c>
      <c r="AR50" s="723" t="s">
        <v>820</v>
      </c>
      <c r="AS50" s="723"/>
      <c r="AT50" s="723"/>
    </row>
    <row r="51" spans="1:46" ht="15" customHeight="1" thickBot="1" x14ac:dyDescent="0.3">
      <c r="A51" s="896">
        <v>20</v>
      </c>
      <c r="B51" s="897"/>
      <c r="C51" s="898"/>
      <c r="D51" s="953" t="s">
        <v>1</v>
      </c>
      <c r="E51" s="954"/>
      <c r="F51" s="954"/>
      <c r="G51" s="954"/>
      <c r="H51" s="953" t="s">
        <v>4</v>
      </c>
      <c r="I51" s="954"/>
      <c r="J51" s="954"/>
      <c r="K51" s="954"/>
      <c r="L51" s="953" t="s">
        <v>5</v>
      </c>
      <c r="M51" s="954"/>
      <c r="N51" s="954"/>
      <c r="O51" s="954"/>
      <c r="P51" s="953" t="s">
        <v>7</v>
      </c>
      <c r="Q51" s="954"/>
      <c r="R51" s="954"/>
      <c r="S51" s="954"/>
      <c r="T51" s="953" t="s">
        <v>146</v>
      </c>
      <c r="U51" s="954"/>
      <c r="V51" s="954"/>
      <c r="W51" s="954"/>
      <c r="X51" s="953" t="s">
        <v>34</v>
      </c>
      <c r="Y51" s="954"/>
      <c r="Z51" s="954"/>
      <c r="AA51" s="955"/>
      <c r="AB51" s="953" t="s">
        <v>12</v>
      </c>
      <c r="AC51" s="954"/>
      <c r="AD51" s="954"/>
      <c r="AE51" s="955"/>
      <c r="AF51" s="953" t="s">
        <v>8</v>
      </c>
      <c r="AG51" s="954"/>
      <c r="AH51" s="954"/>
      <c r="AI51" s="955"/>
      <c r="AJ51" s="953" t="s">
        <v>807</v>
      </c>
      <c r="AK51" s="954"/>
      <c r="AL51" s="954"/>
      <c r="AM51" s="955"/>
      <c r="AN51" s="776"/>
      <c r="AO51" s="776"/>
      <c r="AQ51" s="482">
        <v>4</v>
      </c>
      <c r="AR51" s="482">
        <v>1</v>
      </c>
      <c r="AS51" s="724"/>
      <c r="AT51" s="482"/>
    </row>
    <row r="52" spans="1:46" ht="15.75" thickBot="1" x14ac:dyDescent="0.3">
      <c r="A52" s="956"/>
      <c r="B52" s="957"/>
      <c r="C52" s="957"/>
      <c r="D52" s="783" t="s">
        <v>2</v>
      </c>
      <c r="E52" s="472" t="s">
        <v>3</v>
      </c>
      <c r="F52" s="783"/>
      <c r="G52" s="472" t="s">
        <v>775</v>
      </c>
      <c r="H52" s="783" t="s">
        <v>2</v>
      </c>
      <c r="I52" s="472" t="s">
        <v>3</v>
      </c>
      <c r="J52" s="783"/>
      <c r="K52" s="472" t="s">
        <v>775</v>
      </c>
      <c r="L52" s="783" t="s">
        <v>2</v>
      </c>
      <c r="M52" s="472" t="s">
        <v>3</v>
      </c>
      <c r="N52" s="783"/>
      <c r="O52" s="472" t="s">
        <v>775</v>
      </c>
      <c r="P52" s="783" t="s">
        <v>2</v>
      </c>
      <c r="Q52" s="472" t="s">
        <v>3</v>
      </c>
      <c r="R52" s="783"/>
      <c r="S52" s="472" t="s">
        <v>775</v>
      </c>
      <c r="T52" s="783" t="s">
        <v>2</v>
      </c>
      <c r="U52" s="472" t="s">
        <v>3</v>
      </c>
      <c r="V52" s="783"/>
      <c r="W52" s="472" t="s">
        <v>775</v>
      </c>
      <c r="X52" s="783" t="s">
        <v>2</v>
      </c>
      <c r="Y52" s="472" t="s">
        <v>3</v>
      </c>
      <c r="Z52" s="783"/>
      <c r="AA52" s="472" t="s">
        <v>775</v>
      </c>
      <c r="AB52" s="783" t="s">
        <v>2</v>
      </c>
      <c r="AC52" s="472" t="s">
        <v>3</v>
      </c>
      <c r="AD52" s="783"/>
      <c r="AE52" s="472" t="s">
        <v>775</v>
      </c>
      <c r="AF52" s="783" t="s">
        <v>2</v>
      </c>
      <c r="AG52" s="472" t="s">
        <v>3</v>
      </c>
      <c r="AH52" s="783"/>
      <c r="AI52" s="472" t="s">
        <v>775</v>
      </c>
      <c r="AJ52" s="783" t="s">
        <v>2</v>
      </c>
      <c r="AK52" s="472" t="s">
        <v>3</v>
      </c>
      <c r="AL52" s="783"/>
      <c r="AM52" s="472" t="s">
        <v>775</v>
      </c>
      <c r="AN52" s="38"/>
      <c r="AO52" s="38"/>
      <c r="AQ52" s="482">
        <v>6</v>
      </c>
      <c r="AR52" s="482">
        <v>2</v>
      </c>
      <c r="AS52" s="724"/>
      <c r="AT52" s="482"/>
    </row>
    <row r="53" spans="1:46" x14ac:dyDescent="0.25">
      <c r="A53" s="474">
        <v>6</v>
      </c>
      <c r="B53" s="191" t="s">
        <v>73</v>
      </c>
      <c r="C53" s="244">
        <v>70006</v>
      </c>
      <c r="D53" s="338">
        <v>5</v>
      </c>
      <c r="E53" s="236">
        <f t="shared" ref="E53" si="62">D53*100/37</f>
        <v>13.513513513513514</v>
      </c>
      <c r="F53" s="156">
        <v>2</v>
      </c>
      <c r="G53" s="174">
        <v>4</v>
      </c>
      <c r="H53" s="602">
        <v>14</v>
      </c>
      <c r="I53" s="382">
        <f t="shared" ref="I53" si="63">H53*100/51</f>
        <v>27.450980392156861</v>
      </c>
      <c r="J53" s="296">
        <v>2</v>
      </c>
      <c r="K53" s="174">
        <v>3</v>
      </c>
      <c r="L53" s="156">
        <v>2</v>
      </c>
      <c r="M53" s="238">
        <f t="shared" ref="M53" si="64">L53*100/19</f>
        <v>10.526315789473685</v>
      </c>
      <c r="N53" s="365">
        <v>2</v>
      </c>
      <c r="O53" s="364">
        <v>2</v>
      </c>
      <c r="P53" s="375">
        <v>14</v>
      </c>
      <c r="Q53" s="238">
        <f t="shared" ref="Q53" si="65">P53*100/28</f>
        <v>50</v>
      </c>
      <c r="R53" s="100">
        <v>3</v>
      </c>
      <c r="S53" s="371">
        <v>3</v>
      </c>
      <c r="T53" s="338">
        <v>8</v>
      </c>
      <c r="U53" s="238">
        <f t="shared" ref="U53" si="66">T53*100/23</f>
        <v>34.782608695652172</v>
      </c>
      <c r="V53" s="165">
        <v>2</v>
      </c>
      <c r="W53" s="174">
        <v>3</v>
      </c>
      <c r="X53" s="602">
        <v>4</v>
      </c>
      <c r="Y53" s="685">
        <f t="shared" ref="Y53" si="67">X53*100/25</f>
        <v>16</v>
      </c>
      <c r="Z53" s="325">
        <v>2</v>
      </c>
      <c r="AA53" s="174">
        <v>3</v>
      </c>
      <c r="AB53" s="602">
        <v>4</v>
      </c>
      <c r="AC53" s="238">
        <f t="shared" ref="AC53" si="68">AB53*100/30</f>
        <v>13.333333333333334</v>
      </c>
      <c r="AD53" s="296">
        <v>2</v>
      </c>
      <c r="AE53" s="174">
        <v>3</v>
      </c>
      <c r="AF53" s="602">
        <v>1</v>
      </c>
      <c r="AG53" s="685">
        <f t="shared" ref="AG53" si="69">AF53*100/18</f>
        <v>5.5555555555555554</v>
      </c>
      <c r="AH53" s="325">
        <v>2</v>
      </c>
      <c r="AI53" s="174">
        <v>3</v>
      </c>
      <c r="AJ53" s="355">
        <v>4</v>
      </c>
      <c r="AK53" s="238">
        <f t="shared" ref="AK53" si="70">AJ53*100/30</f>
        <v>13.333333333333334</v>
      </c>
      <c r="AL53" s="296">
        <v>2</v>
      </c>
      <c r="AM53" s="174">
        <v>3</v>
      </c>
      <c r="AN53" s="284"/>
      <c r="AO53" s="284"/>
      <c r="AQ53" s="482">
        <v>7</v>
      </c>
      <c r="AR53" s="482">
        <v>3</v>
      </c>
      <c r="AS53" s="724"/>
      <c r="AT53" s="482"/>
    </row>
    <row r="54" spans="1:46" ht="15.75" thickBot="1" x14ac:dyDescent="0.3">
      <c r="D54" s="782"/>
      <c r="E54" s="782"/>
      <c r="F54" s="782"/>
      <c r="G54" s="782"/>
      <c r="H54" s="782"/>
      <c r="I54" s="782"/>
      <c r="J54" s="782"/>
      <c r="K54" s="782"/>
      <c r="L54" s="782"/>
      <c r="M54" s="782"/>
      <c r="N54" s="782"/>
      <c r="O54" s="782"/>
      <c r="P54" s="782"/>
      <c r="Q54" s="782"/>
      <c r="R54" s="782"/>
      <c r="S54" s="782"/>
      <c r="T54" s="782"/>
      <c r="U54" s="782"/>
      <c r="V54" s="782"/>
      <c r="W54" s="782"/>
      <c r="X54" s="782"/>
      <c r="Y54" s="782"/>
      <c r="Z54" s="782"/>
      <c r="AA54" s="782"/>
      <c r="AB54" s="782"/>
      <c r="AC54" s="782"/>
      <c r="AD54" s="782"/>
      <c r="AE54" s="782"/>
      <c r="AF54" s="782"/>
      <c r="AG54" s="782"/>
      <c r="AH54" s="782"/>
      <c r="AI54" s="782"/>
      <c r="AJ54" s="782"/>
      <c r="AK54" s="782"/>
      <c r="AL54" s="782"/>
      <c r="AM54" s="782"/>
      <c r="AN54" s="782"/>
      <c r="AO54" s="782"/>
      <c r="AQ54" s="482">
        <v>8</v>
      </c>
      <c r="AR54" s="482">
        <v>1</v>
      </c>
      <c r="AS54" s="724"/>
      <c r="AT54" s="482"/>
    </row>
    <row r="55" spans="1:46" ht="15" customHeight="1" thickBot="1" x14ac:dyDescent="0.3">
      <c r="A55" s="896">
        <v>20</v>
      </c>
      <c r="B55" s="897"/>
      <c r="C55" s="898"/>
      <c r="D55" s="953" t="s">
        <v>1</v>
      </c>
      <c r="E55" s="954"/>
      <c r="F55" s="954"/>
      <c r="G55" s="954"/>
      <c r="H55" s="953" t="s">
        <v>4</v>
      </c>
      <c r="I55" s="954"/>
      <c r="J55" s="954"/>
      <c r="K55" s="954"/>
      <c r="L55" s="953" t="s">
        <v>5</v>
      </c>
      <c r="M55" s="954"/>
      <c r="N55" s="954"/>
      <c r="O55" s="954"/>
      <c r="P55" s="953" t="s">
        <v>7</v>
      </c>
      <c r="Q55" s="954"/>
      <c r="R55" s="954"/>
      <c r="S55" s="954"/>
      <c r="T55" s="953" t="s">
        <v>146</v>
      </c>
      <c r="U55" s="954"/>
      <c r="V55" s="954"/>
      <c r="W55" s="954"/>
      <c r="X55" s="953" t="s">
        <v>34</v>
      </c>
      <c r="Y55" s="954"/>
      <c r="Z55" s="954"/>
      <c r="AA55" s="955"/>
      <c r="AB55" s="953" t="s">
        <v>12</v>
      </c>
      <c r="AC55" s="954"/>
      <c r="AD55" s="954"/>
      <c r="AE55" s="955"/>
      <c r="AF55" s="953" t="s">
        <v>8</v>
      </c>
      <c r="AG55" s="954"/>
      <c r="AH55" s="954"/>
      <c r="AI55" s="955"/>
      <c r="AJ55" s="953" t="s">
        <v>807</v>
      </c>
      <c r="AK55" s="954"/>
      <c r="AL55" s="954"/>
      <c r="AM55" s="955"/>
      <c r="AN55" s="776"/>
      <c r="AO55" s="776"/>
      <c r="AQ55" s="722">
        <v>9</v>
      </c>
      <c r="AR55" s="722">
        <v>1</v>
      </c>
      <c r="AS55" s="725"/>
      <c r="AT55" s="722"/>
    </row>
    <row r="56" spans="1:46" ht="15.75" thickBot="1" x14ac:dyDescent="0.3">
      <c r="A56" s="956"/>
      <c r="B56" s="957"/>
      <c r="C56" s="957"/>
      <c r="D56" s="783" t="s">
        <v>2</v>
      </c>
      <c r="E56" s="472" t="s">
        <v>3</v>
      </c>
      <c r="F56" s="783"/>
      <c r="G56" s="472" t="s">
        <v>775</v>
      </c>
      <c r="H56" s="783" t="s">
        <v>2</v>
      </c>
      <c r="I56" s="472" t="s">
        <v>3</v>
      </c>
      <c r="J56" s="783"/>
      <c r="K56" s="472" t="s">
        <v>775</v>
      </c>
      <c r="L56" s="783" t="s">
        <v>2</v>
      </c>
      <c r="M56" s="472" t="s">
        <v>3</v>
      </c>
      <c r="N56" s="783"/>
      <c r="O56" s="472" t="s">
        <v>775</v>
      </c>
      <c r="P56" s="783" t="s">
        <v>2</v>
      </c>
      <c r="Q56" s="472" t="s">
        <v>3</v>
      </c>
      <c r="R56" s="783"/>
      <c r="S56" s="472" t="s">
        <v>775</v>
      </c>
      <c r="T56" s="783" t="s">
        <v>2</v>
      </c>
      <c r="U56" s="472" t="s">
        <v>3</v>
      </c>
      <c r="V56" s="783"/>
      <c r="W56" s="472" t="s">
        <v>775</v>
      </c>
      <c r="X56" s="783" t="s">
        <v>2</v>
      </c>
      <c r="Y56" s="472" t="s">
        <v>3</v>
      </c>
      <c r="Z56" s="783"/>
      <c r="AA56" s="472" t="s">
        <v>775</v>
      </c>
      <c r="AB56" s="783" t="s">
        <v>2</v>
      </c>
      <c r="AC56" s="472" t="s">
        <v>3</v>
      </c>
      <c r="AD56" s="783"/>
      <c r="AE56" s="472" t="s">
        <v>775</v>
      </c>
      <c r="AF56" s="783" t="s">
        <v>2</v>
      </c>
      <c r="AG56" s="472" t="s">
        <v>3</v>
      </c>
      <c r="AH56" s="783"/>
      <c r="AI56" s="472" t="s">
        <v>775</v>
      </c>
      <c r="AJ56" s="783" t="s">
        <v>2</v>
      </c>
      <c r="AK56" s="472" t="s">
        <v>3</v>
      </c>
      <c r="AL56" s="783"/>
      <c r="AM56" s="472" t="s">
        <v>775</v>
      </c>
      <c r="AN56" s="38"/>
      <c r="AO56" s="38"/>
      <c r="AQ56" s="482">
        <v>10</v>
      </c>
      <c r="AR56" s="482">
        <v>2</v>
      </c>
    </row>
    <row r="57" spans="1:46" x14ac:dyDescent="0.25">
      <c r="A57" s="474">
        <v>7</v>
      </c>
      <c r="B57" s="191" t="s">
        <v>74</v>
      </c>
      <c r="C57" s="243">
        <v>70007</v>
      </c>
      <c r="D57" s="338">
        <v>5</v>
      </c>
      <c r="E57" s="236">
        <f t="shared" ref="E57" si="71">D57*100/37</f>
        <v>13.513513513513514</v>
      </c>
      <c r="F57" s="156">
        <v>2</v>
      </c>
      <c r="G57" s="174">
        <v>3</v>
      </c>
      <c r="H57" s="602">
        <v>9</v>
      </c>
      <c r="I57" s="382">
        <f t="shared" ref="I57" si="72">H57*100/51</f>
        <v>17.647058823529413</v>
      </c>
      <c r="J57" s="296">
        <v>2</v>
      </c>
      <c r="K57" s="174">
        <v>3</v>
      </c>
      <c r="L57" s="156">
        <v>3</v>
      </c>
      <c r="M57" s="238">
        <f t="shared" ref="M57" si="73">L57*100/19</f>
        <v>15.789473684210526</v>
      </c>
      <c r="N57" s="365">
        <v>2</v>
      </c>
      <c r="O57" s="364">
        <v>2</v>
      </c>
      <c r="P57" s="375">
        <v>12</v>
      </c>
      <c r="Q57" s="238">
        <f t="shared" ref="Q57" si="74">P57*100/28</f>
        <v>42.857142857142854</v>
      </c>
      <c r="R57" s="100">
        <v>3</v>
      </c>
      <c r="S57" s="371">
        <v>3</v>
      </c>
      <c r="T57" s="256">
        <v>10</v>
      </c>
      <c r="U57" s="238">
        <f t="shared" ref="U57" si="75">T57*100/23</f>
        <v>43.478260869565219</v>
      </c>
      <c r="V57" s="165">
        <v>3</v>
      </c>
      <c r="W57" s="174">
        <v>4</v>
      </c>
      <c r="X57" s="602">
        <v>3</v>
      </c>
      <c r="Y57" s="685">
        <f t="shared" ref="Y57" si="76">X57*100/25</f>
        <v>12</v>
      </c>
      <c r="Z57" s="325">
        <v>2</v>
      </c>
      <c r="AA57" s="174">
        <v>3</v>
      </c>
      <c r="AB57" s="602">
        <v>6</v>
      </c>
      <c r="AC57" s="238">
        <f t="shared" ref="AC57" si="77">AB57*100/30</f>
        <v>20</v>
      </c>
      <c r="AD57" s="296">
        <v>2</v>
      </c>
      <c r="AE57" s="174">
        <v>4</v>
      </c>
      <c r="AF57" s="602">
        <v>2</v>
      </c>
      <c r="AG57" s="685">
        <f t="shared" ref="AG57" si="78">AF57*100/18</f>
        <v>11.111111111111111</v>
      </c>
      <c r="AH57" s="325">
        <v>2</v>
      </c>
      <c r="AI57" s="174">
        <v>3</v>
      </c>
      <c r="AJ57" s="355">
        <v>5</v>
      </c>
      <c r="AK57" s="238">
        <f t="shared" ref="AK57" si="79">AJ57*100/30</f>
        <v>16.666666666666668</v>
      </c>
      <c r="AL57" s="296">
        <v>2</v>
      </c>
      <c r="AM57" s="174">
        <v>4</v>
      </c>
      <c r="AN57" s="284"/>
      <c r="AO57" s="284"/>
      <c r="AQ57" s="482">
        <v>11</v>
      </c>
      <c r="AR57" s="482">
        <v>1</v>
      </c>
    </row>
    <row r="58" spans="1:46" ht="15.75" thickBot="1" x14ac:dyDescent="0.3">
      <c r="D58" s="782"/>
      <c r="E58" s="782"/>
      <c r="F58" s="782"/>
      <c r="G58" s="782"/>
      <c r="H58" s="782"/>
      <c r="I58" s="782"/>
      <c r="J58" s="782"/>
      <c r="K58" s="782"/>
      <c r="L58" s="782"/>
      <c r="M58" s="782"/>
      <c r="N58" s="782"/>
      <c r="O58" s="782"/>
      <c r="P58" s="782"/>
      <c r="Q58" s="782"/>
      <c r="R58" s="782"/>
      <c r="S58" s="782"/>
      <c r="T58" s="782"/>
      <c r="U58" s="782"/>
      <c r="V58" s="782"/>
      <c r="W58" s="782"/>
      <c r="X58" s="782"/>
      <c r="Y58" s="782"/>
      <c r="Z58" s="782"/>
      <c r="AA58" s="782"/>
      <c r="AB58" s="782"/>
      <c r="AC58" s="782"/>
      <c r="AD58" s="782"/>
      <c r="AE58" s="782"/>
      <c r="AF58" s="782"/>
      <c r="AG58" s="782"/>
      <c r="AH58" s="782"/>
      <c r="AI58" s="782"/>
      <c r="AJ58" s="782"/>
      <c r="AK58" s="782"/>
      <c r="AL58" s="782"/>
      <c r="AM58" s="782"/>
      <c r="AN58" s="782"/>
      <c r="AO58" s="782"/>
      <c r="AQ58" s="482">
        <v>12</v>
      </c>
      <c r="AR58" s="726">
        <v>2</v>
      </c>
    </row>
    <row r="59" spans="1:46" ht="15" customHeight="1" thickBot="1" x14ac:dyDescent="0.3">
      <c r="A59" s="896">
        <v>20</v>
      </c>
      <c r="B59" s="897"/>
      <c r="C59" s="898"/>
      <c r="D59" s="953" t="s">
        <v>1</v>
      </c>
      <c r="E59" s="954"/>
      <c r="F59" s="954"/>
      <c r="G59" s="954"/>
      <c r="H59" s="953" t="s">
        <v>4</v>
      </c>
      <c r="I59" s="954"/>
      <c r="J59" s="954"/>
      <c r="K59" s="954"/>
      <c r="L59" s="953" t="s">
        <v>5</v>
      </c>
      <c r="M59" s="954"/>
      <c r="N59" s="954"/>
      <c r="O59" s="954"/>
      <c r="P59" s="953" t="s">
        <v>7</v>
      </c>
      <c r="Q59" s="954"/>
      <c r="R59" s="954"/>
      <c r="S59" s="954"/>
      <c r="T59" s="953" t="s">
        <v>146</v>
      </c>
      <c r="U59" s="954"/>
      <c r="V59" s="954"/>
      <c r="W59" s="954"/>
      <c r="X59" s="953" t="s">
        <v>34</v>
      </c>
      <c r="Y59" s="954"/>
      <c r="Z59" s="954"/>
      <c r="AA59" s="955"/>
      <c r="AB59" s="953" t="s">
        <v>12</v>
      </c>
      <c r="AC59" s="954"/>
      <c r="AD59" s="954"/>
      <c r="AE59" s="955"/>
      <c r="AF59" s="953" t="s">
        <v>8</v>
      </c>
      <c r="AG59" s="954"/>
      <c r="AH59" s="954"/>
      <c r="AI59" s="955"/>
      <c r="AJ59" s="953" t="s">
        <v>807</v>
      </c>
      <c r="AK59" s="954"/>
      <c r="AL59" s="954"/>
      <c r="AM59" s="955"/>
      <c r="AN59" s="776"/>
      <c r="AO59" s="776"/>
      <c r="AQ59" s="482">
        <v>13</v>
      </c>
      <c r="AR59" s="726">
        <v>2</v>
      </c>
    </row>
    <row r="60" spans="1:46" ht="15.75" thickBot="1" x14ac:dyDescent="0.3">
      <c r="A60" s="956"/>
      <c r="B60" s="957"/>
      <c r="C60" s="957"/>
      <c r="D60" s="783" t="s">
        <v>2</v>
      </c>
      <c r="E60" s="472" t="s">
        <v>3</v>
      </c>
      <c r="F60" s="783"/>
      <c r="G60" s="472" t="s">
        <v>775</v>
      </c>
      <c r="H60" s="783" t="s">
        <v>2</v>
      </c>
      <c r="I60" s="472" t="s">
        <v>3</v>
      </c>
      <c r="J60" s="783"/>
      <c r="K60" s="472" t="s">
        <v>775</v>
      </c>
      <c r="L60" s="783" t="s">
        <v>2</v>
      </c>
      <c r="M60" s="472" t="s">
        <v>3</v>
      </c>
      <c r="N60" s="783"/>
      <c r="O60" s="472" t="s">
        <v>775</v>
      </c>
      <c r="P60" s="783" t="s">
        <v>2</v>
      </c>
      <c r="Q60" s="472" t="s">
        <v>3</v>
      </c>
      <c r="R60" s="783"/>
      <c r="S60" s="472" t="s">
        <v>775</v>
      </c>
      <c r="T60" s="783" t="s">
        <v>2</v>
      </c>
      <c r="U60" s="472" t="s">
        <v>3</v>
      </c>
      <c r="V60" s="783"/>
      <c r="W60" s="472" t="s">
        <v>775</v>
      </c>
      <c r="X60" s="783" t="s">
        <v>2</v>
      </c>
      <c r="Y60" s="472" t="s">
        <v>3</v>
      </c>
      <c r="Z60" s="783"/>
      <c r="AA60" s="472" t="s">
        <v>775</v>
      </c>
      <c r="AB60" s="783" t="s">
        <v>2</v>
      </c>
      <c r="AC60" s="472" t="s">
        <v>3</v>
      </c>
      <c r="AD60" s="783"/>
      <c r="AE60" s="472" t="s">
        <v>775</v>
      </c>
      <c r="AF60" s="783" t="s">
        <v>2</v>
      </c>
      <c r="AG60" s="472" t="s">
        <v>3</v>
      </c>
      <c r="AH60" s="783"/>
      <c r="AI60" s="472" t="s">
        <v>775</v>
      </c>
      <c r="AJ60" s="783" t="s">
        <v>2</v>
      </c>
      <c r="AK60" s="472" t="s">
        <v>3</v>
      </c>
      <c r="AL60" s="783"/>
      <c r="AM60" s="472" t="s">
        <v>775</v>
      </c>
      <c r="AN60" s="38"/>
      <c r="AO60" s="38"/>
      <c r="AQ60" s="482">
        <v>14</v>
      </c>
      <c r="AR60" s="726">
        <v>2</v>
      </c>
    </row>
    <row r="61" spans="1:46" x14ac:dyDescent="0.25">
      <c r="A61" s="474">
        <v>8</v>
      </c>
      <c r="B61" s="191" t="s">
        <v>75</v>
      </c>
      <c r="C61" s="244">
        <v>70008</v>
      </c>
      <c r="D61" s="338">
        <v>7</v>
      </c>
      <c r="E61" s="236">
        <f t="shared" ref="E61" si="80">D61*100/37</f>
        <v>18.918918918918919</v>
      </c>
      <c r="F61" s="156">
        <v>2</v>
      </c>
      <c r="G61" s="174">
        <v>4</v>
      </c>
      <c r="H61" s="602">
        <v>11</v>
      </c>
      <c r="I61" s="382">
        <f t="shared" ref="I61" si="81">H61*100/51</f>
        <v>21.568627450980394</v>
      </c>
      <c r="J61" s="296">
        <v>2</v>
      </c>
      <c r="K61" s="174">
        <v>3</v>
      </c>
      <c r="L61" s="156">
        <v>5</v>
      </c>
      <c r="M61" s="238">
        <f t="shared" ref="M61" si="82">L61*100/19</f>
        <v>26.315789473684209</v>
      </c>
      <c r="N61" s="365">
        <v>2</v>
      </c>
      <c r="O61" s="364">
        <v>2</v>
      </c>
      <c r="P61" s="602"/>
      <c r="Q61" s="238"/>
      <c r="R61" s="283"/>
      <c r="S61" s="148" t="s">
        <v>177</v>
      </c>
      <c r="T61" s="338">
        <v>7</v>
      </c>
      <c r="U61" s="238">
        <f t="shared" ref="U61" si="83">T61*100/23</f>
        <v>30.434782608695652</v>
      </c>
      <c r="V61" s="165">
        <v>2</v>
      </c>
      <c r="W61" s="174">
        <v>4</v>
      </c>
      <c r="X61" s="602"/>
      <c r="Y61" s="685"/>
      <c r="Z61" s="325"/>
      <c r="AA61" s="174" t="s">
        <v>177</v>
      </c>
      <c r="AB61" s="602">
        <v>4</v>
      </c>
      <c r="AC61" s="238">
        <f t="shared" ref="AC61" si="84">AB61*100/30</f>
        <v>13.333333333333334</v>
      </c>
      <c r="AD61" s="296">
        <v>2</v>
      </c>
      <c r="AE61" s="174">
        <v>3</v>
      </c>
      <c r="AF61" s="602">
        <v>2</v>
      </c>
      <c r="AG61" s="685">
        <f t="shared" ref="AG61" si="85">AF61*100/18</f>
        <v>11.111111111111111</v>
      </c>
      <c r="AH61" s="325">
        <v>2</v>
      </c>
      <c r="AI61" s="174">
        <v>3</v>
      </c>
      <c r="AJ61" s="355">
        <v>2</v>
      </c>
      <c r="AK61" s="238">
        <f t="shared" ref="AK61" si="86">AJ61*100/30</f>
        <v>6.666666666666667</v>
      </c>
      <c r="AL61" s="296">
        <v>2</v>
      </c>
      <c r="AM61" s="174">
        <v>5</v>
      </c>
      <c r="AN61" s="284"/>
      <c r="AO61" s="284"/>
      <c r="AQ61" s="482">
        <v>16</v>
      </c>
      <c r="AR61" s="726">
        <v>2</v>
      </c>
    </row>
    <row r="62" spans="1:46" ht="15.75" thickBot="1" x14ac:dyDescent="0.3">
      <c r="D62" s="782"/>
      <c r="E62" s="782"/>
      <c r="F62" s="782"/>
      <c r="G62" s="782"/>
      <c r="H62" s="782"/>
      <c r="I62" s="782"/>
      <c r="J62" s="782"/>
      <c r="K62" s="782"/>
      <c r="L62" s="782"/>
      <c r="M62" s="782"/>
      <c r="N62" s="782"/>
      <c r="O62" s="782"/>
      <c r="P62" s="782"/>
      <c r="Q62" s="782"/>
      <c r="R62" s="782"/>
      <c r="S62" s="782"/>
      <c r="T62" s="782"/>
      <c r="U62" s="782"/>
      <c r="V62" s="782"/>
      <c r="W62" s="782"/>
      <c r="X62" s="782"/>
      <c r="Y62" s="782"/>
      <c r="Z62" s="782"/>
      <c r="AA62" s="782"/>
      <c r="AB62" s="782"/>
      <c r="AC62" s="782"/>
      <c r="AD62" s="782"/>
      <c r="AE62" s="782"/>
      <c r="AF62" s="782"/>
      <c r="AG62" s="782"/>
      <c r="AH62" s="782"/>
      <c r="AI62" s="782"/>
      <c r="AJ62" s="782"/>
      <c r="AK62" s="782"/>
      <c r="AL62" s="782"/>
      <c r="AM62" s="782"/>
      <c r="AN62" s="782"/>
      <c r="AO62" s="782"/>
    </row>
    <row r="63" spans="1:46" ht="15" customHeight="1" thickBot="1" x14ac:dyDescent="0.3">
      <c r="A63" s="896">
        <v>20</v>
      </c>
      <c r="B63" s="897"/>
      <c r="C63" s="898"/>
      <c r="D63" s="953" t="s">
        <v>1</v>
      </c>
      <c r="E63" s="954"/>
      <c r="F63" s="954"/>
      <c r="G63" s="954"/>
      <c r="H63" s="953" t="s">
        <v>4</v>
      </c>
      <c r="I63" s="954"/>
      <c r="J63" s="954"/>
      <c r="K63" s="954"/>
      <c r="L63" s="953" t="s">
        <v>5</v>
      </c>
      <c r="M63" s="954"/>
      <c r="N63" s="954"/>
      <c r="O63" s="954"/>
      <c r="P63" s="953" t="s">
        <v>7</v>
      </c>
      <c r="Q63" s="954"/>
      <c r="R63" s="954"/>
      <c r="S63" s="954"/>
      <c r="T63" s="953" t="s">
        <v>146</v>
      </c>
      <c r="U63" s="954"/>
      <c r="V63" s="954"/>
      <c r="W63" s="954"/>
      <c r="X63" s="953" t="s">
        <v>34</v>
      </c>
      <c r="Y63" s="954"/>
      <c r="Z63" s="954"/>
      <c r="AA63" s="955"/>
      <c r="AB63" s="953" t="s">
        <v>12</v>
      </c>
      <c r="AC63" s="954"/>
      <c r="AD63" s="954"/>
      <c r="AE63" s="955"/>
      <c r="AF63" s="953" t="s">
        <v>8</v>
      </c>
      <c r="AG63" s="954"/>
      <c r="AH63" s="954"/>
      <c r="AI63" s="955"/>
      <c r="AJ63" s="953" t="s">
        <v>807</v>
      </c>
      <c r="AK63" s="954"/>
      <c r="AL63" s="954"/>
      <c r="AM63" s="955"/>
      <c r="AN63" s="776"/>
      <c r="AO63" s="776"/>
    </row>
    <row r="64" spans="1:46" ht="15.75" thickBot="1" x14ac:dyDescent="0.3">
      <c r="A64" s="956"/>
      <c r="B64" s="957"/>
      <c r="C64" s="957"/>
      <c r="D64" s="783" t="s">
        <v>2</v>
      </c>
      <c r="E64" s="472" t="s">
        <v>3</v>
      </c>
      <c r="F64" s="783"/>
      <c r="G64" s="472" t="s">
        <v>775</v>
      </c>
      <c r="H64" s="783" t="s">
        <v>2</v>
      </c>
      <c r="I64" s="472" t="s">
        <v>3</v>
      </c>
      <c r="J64" s="783"/>
      <c r="K64" s="472" t="s">
        <v>775</v>
      </c>
      <c r="L64" s="783" t="s">
        <v>2</v>
      </c>
      <c r="M64" s="472" t="s">
        <v>3</v>
      </c>
      <c r="N64" s="783"/>
      <c r="O64" s="472" t="s">
        <v>775</v>
      </c>
      <c r="P64" s="783" t="s">
        <v>2</v>
      </c>
      <c r="Q64" s="472" t="s">
        <v>3</v>
      </c>
      <c r="R64" s="783"/>
      <c r="S64" s="472" t="s">
        <v>775</v>
      </c>
      <c r="T64" s="783" t="s">
        <v>2</v>
      </c>
      <c r="U64" s="472" t="s">
        <v>3</v>
      </c>
      <c r="V64" s="783"/>
      <c r="W64" s="472" t="s">
        <v>775</v>
      </c>
      <c r="X64" s="783" t="s">
        <v>2</v>
      </c>
      <c r="Y64" s="472" t="s">
        <v>3</v>
      </c>
      <c r="Z64" s="783"/>
      <c r="AA64" s="472" t="s">
        <v>775</v>
      </c>
      <c r="AB64" s="783" t="s">
        <v>2</v>
      </c>
      <c r="AC64" s="472" t="s">
        <v>3</v>
      </c>
      <c r="AD64" s="783"/>
      <c r="AE64" s="472" t="s">
        <v>775</v>
      </c>
      <c r="AF64" s="783" t="s">
        <v>2</v>
      </c>
      <c r="AG64" s="472" t="s">
        <v>3</v>
      </c>
      <c r="AH64" s="783"/>
      <c r="AI64" s="472" t="s">
        <v>775</v>
      </c>
      <c r="AJ64" s="783" t="s">
        <v>2</v>
      </c>
      <c r="AK64" s="472" t="s">
        <v>3</v>
      </c>
      <c r="AL64" s="783"/>
      <c r="AM64" s="472" t="s">
        <v>775</v>
      </c>
      <c r="AN64" s="38"/>
      <c r="AO64" s="38"/>
      <c r="AR64">
        <f>SUM(AR51:AR63)</f>
        <v>19</v>
      </c>
    </row>
    <row r="65" spans="1:41" x14ac:dyDescent="0.25">
      <c r="A65" s="474">
        <v>9</v>
      </c>
      <c r="B65" s="191" t="s">
        <v>76</v>
      </c>
      <c r="C65" s="243">
        <v>70009</v>
      </c>
      <c r="D65" s="256">
        <v>23</v>
      </c>
      <c r="E65" s="236">
        <f t="shared" ref="E65" si="87">D65*100/37</f>
        <v>62.162162162162161</v>
      </c>
      <c r="F65" s="156">
        <v>3</v>
      </c>
      <c r="G65" s="174">
        <v>4</v>
      </c>
      <c r="H65" s="602">
        <v>14</v>
      </c>
      <c r="I65" s="382">
        <f t="shared" ref="I65" si="88">H65*100/51</f>
        <v>27.450980392156861</v>
      </c>
      <c r="J65" s="296">
        <v>2</v>
      </c>
      <c r="K65" s="174">
        <v>4</v>
      </c>
      <c r="L65" s="256">
        <v>9</v>
      </c>
      <c r="M65" s="238">
        <f t="shared" ref="M65" si="89">L65*100/19</f>
        <v>47.368421052631582</v>
      </c>
      <c r="N65" s="365">
        <v>3</v>
      </c>
      <c r="O65" s="364">
        <v>3</v>
      </c>
      <c r="P65" s="375">
        <v>13</v>
      </c>
      <c r="Q65" s="238">
        <f t="shared" ref="Q65" si="90">P65*100/28</f>
        <v>46.428571428571431</v>
      </c>
      <c r="R65" s="283">
        <v>3</v>
      </c>
      <c r="S65" s="148">
        <v>4</v>
      </c>
      <c r="T65" s="256">
        <v>16</v>
      </c>
      <c r="U65" s="238">
        <f t="shared" ref="U65" si="91">T65*100/23</f>
        <v>69.565217391304344</v>
      </c>
      <c r="V65" s="363">
        <v>4</v>
      </c>
      <c r="W65" s="364">
        <v>4</v>
      </c>
      <c r="X65" s="375">
        <v>9</v>
      </c>
      <c r="Y65" s="685">
        <f t="shared" ref="Y65" si="92">X65*100/25</f>
        <v>36</v>
      </c>
      <c r="Z65" s="325">
        <v>3</v>
      </c>
      <c r="AA65" s="174">
        <v>4</v>
      </c>
      <c r="AB65" s="602">
        <v>7</v>
      </c>
      <c r="AC65" s="238">
        <f t="shared" ref="AC65" si="93">AB65*100/30</f>
        <v>23.333333333333332</v>
      </c>
      <c r="AD65" s="296">
        <v>2</v>
      </c>
      <c r="AE65" s="174">
        <v>5</v>
      </c>
      <c r="AF65" s="375">
        <v>6</v>
      </c>
      <c r="AG65" s="685">
        <f t="shared" ref="AG65" si="94">AF65*100/18</f>
        <v>33.333333333333336</v>
      </c>
      <c r="AH65" s="325">
        <v>3</v>
      </c>
      <c r="AI65" s="174">
        <v>4</v>
      </c>
      <c r="AJ65" s="355">
        <v>4</v>
      </c>
      <c r="AK65" s="238">
        <f t="shared" ref="AK65" si="95">AJ65*100/30</f>
        <v>13.333333333333334</v>
      </c>
      <c r="AL65" s="296">
        <v>2</v>
      </c>
      <c r="AM65" s="174">
        <v>5</v>
      </c>
      <c r="AN65" s="284"/>
      <c r="AO65" s="284"/>
    </row>
    <row r="66" spans="1:41" ht="15.75" thickBot="1" x14ac:dyDescent="0.3">
      <c r="D66" s="782"/>
      <c r="E66" s="782"/>
      <c r="F66" s="782"/>
      <c r="G66" s="782"/>
      <c r="H66" s="782"/>
      <c r="I66" s="782"/>
      <c r="J66" s="782"/>
      <c r="K66" s="782"/>
      <c r="L66" s="782"/>
      <c r="M66" s="782"/>
      <c r="N66" s="782"/>
      <c r="O66" s="782"/>
      <c r="P66" s="782"/>
      <c r="Q66" s="782"/>
      <c r="R66" s="782"/>
      <c r="S66" s="782"/>
      <c r="T66" s="782"/>
      <c r="U66" s="782"/>
      <c r="V66" s="782"/>
      <c r="W66" s="782"/>
      <c r="X66" s="782"/>
      <c r="Y66" s="782"/>
      <c r="Z66" s="782"/>
      <c r="AA66" s="782"/>
      <c r="AB66" s="782"/>
      <c r="AC66" s="782"/>
      <c r="AD66" s="782"/>
      <c r="AE66" s="782"/>
      <c r="AF66" s="782"/>
      <c r="AG66" s="782"/>
      <c r="AH66" s="782"/>
      <c r="AI66" s="782"/>
      <c r="AJ66" s="782"/>
      <c r="AK66" s="782"/>
      <c r="AL66" s="782"/>
      <c r="AM66" s="782"/>
      <c r="AN66" s="782"/>
      <c r="AO66" s="782"/>
    </row>
    <row r="67" spans="1:41" ht="15" customHeight="1" thickBot="1" x14ac:dyDescent="0.3">
      <c r="A67" s="896">
        <v>20</v>
      </c>
      <c r="B67" s="897"/>
      <c r="C67" s="898"/>
      <c r="D67" s="953" t="s">
        <v>1</v>
      </c>
      <c r="E67" s="954"/>
      <c r="F67" s="954"/>
      <c r="G67" s="954"/>
      <c r="H67" s="953" t="s">
        <v>4</v>
      </c>
      <c r="I67" s="954"/>
      <c r="J67" s="954"/>
      <c r="K67" s="954"/>
      <c r="L67" s="953" t="s">
        <v>5</v>
      </c>
      <c r="M67" s="954"/>
      <c r="N67" s="954"/>
      <c r="O67" s="954"/>
      <c r="P67" s="953" t="s">
        <v>7</v>
      </c>
      <c r="Q67" s="954"/>
      <c r="R67" s="954"/>
      <c r="S67" s="954"/>
      <c r="T67" s="953" t="s">
        <v>146</v>
      </c>
      <c r="U67" s="954"/>
      <c r="V67" s="954"/>
      <c r="W67" s="954"/>
      <c r="X67" s="953" t="s">
        <v>34</v>
      </c>
      <c r="Y67" s="954"/>
      <c r="Z67" s="954"/>
      <c r="AA67" s="955"/>
      <c r="AB67" s="953" t="s">
        <v>12</v>
      </c>
      <c r="AC67" s="954"/>
      <c r="AD67" s="954"/>
      <c r="AE67" s="955"/>
      <c r="AF67" s="953" t="s">
        <v>8</v>
      </c>
      <c r="AG67" s="954"/>
      <c r="AH67" s="954"/>
      <c r="AI67" s="955"/>
      <c r="AJ67" s="953" t="s">
        <v>807</v>
      </c>
      <c r="AK67" s="954"/>
      <c r="AL67" s="954"/>
      <c r="AM67" s="955"/>
      <c r="AN67" s="776"/>
      <c r="AO67" s="776"/>
    </row>
    <row r="68" spans="1:41" ht="15.75" thickBot="1" x14ac:dyDescent="0.3">
      <c r="A68" s="956"/>
      <c r="B68" s="957"/>
      <c r="C68" s="957"/>
      <c r="D68" s="783" t="s">
        <v>2</v>
      </c>
      <c r="E68" s="472" t="s">
        <v>3</v>
      </c>
      <c r="F68" s="783"/>
      <c r="G68" s="472" t="s">
        <v>775</v>
      </c>
      <c r="H68" s="783" t="s">
        <v>2</v>
      </c>
      <c r="I68" s="472" t="s">
        <v>3</v>
      </c>
      <c r="J68" s="783"/>
      <c r="K68" s="472" t="s">
        <v>775</v>
      </c>
      <c r="L68" s="783" t="s">
        <v>2</v>
      </c>
      <c r="M68" s="472" t="s">
        <v>3</v>
      </c>
      <c r="N68" s="783"/>
      <c r="O68" s="472" t="s">
        <v>775</v>
      </c>
      <c r="P68" s="783" t="s">
        <v>2</v>
      </c>
      <c r="Q68" s="472" t="s">
        <v>3</v>
      </c>
      <c r="R68" s="783"/>
      <c r="S68" s="472" t="s">
        <v>775</v>
      </c>
      <c r="T68" s="783" t="s">
        <v>2</v>
      </c>
      <c r="U68" s="472" t="s">
        <v>3</v>
      </c>
      <c r="V68" s="783"/>
      <c r="W68" s="472" t="s">
        <v>775</v>
      </c>
      <c r="X68" s="783" t="s">
        <v>2</v>
      </c>
      <c r="Y68" s="472" t="s">
        <v>3</v>
      </c>
      <c r="Z68" s="783"/>
      <c r="AA68" s="472" t="s">
        <v>775</v>
      </c>
      <c r="AB68" s="783" t="s">
        <v>2</v>
      </c>
      <c r="AC68" s="472" t="s">
        <v>3</v>
      </c>
      <c r="AD68" s="783"/>
      <c r="AE68" s="472" t="s">
        <v>775</v>
      </c>
      <c r="AF68" s="783" t="s">
        <v>2</v>
      </c>
      <c r="AG68" s="472" t="s">
        <v>3</v>
      </c>
      <c r="AH68" s="783"/>
      <c r="AI68" s="472" t="s">
        <v>775</v>
      </c>
      <c r="AJ68" s="783" t="s">
        <v>2</v>
      </c>
      <c r="AK68" s="472" t="s">
        <v>3</v>
      </c>
      <c r="AL68" s="783"/>
      <c r="AM68" s="472" t="s">
        <v>775</v>
      </c>
      <c r="AN68" s="38"/>
      <c r="AO68" s="38"/>
    </row>
    <row r="69" spans="1:41" x14ac:dyDescent="0.25">
      <c r="A69" s="474">
        <v>10</v>
      </c>
      <c r="B69" s="386" t="s">
        <v>77</v>
      </c>
      <c r="C69" s="244">
        <v>70010</v>
      </c>
      <c r="D69" s="256">
        <v>17</v>
      </c>
      <c r="E69" s="236">
        <f t="shared" ref="E69" si="96">D69*100/37</f>
        <v>45.945945945945944</v>
      </c>
      <c r="F69" s="156">
        <v>3</v>
      </c>
      <c r="G69" s="174">
        <v>5</v>
      </c>
      <c r="H69" s="375">
        <v>24</v>
      </c>
      <c r="I69" s="382">
        <f t="shared" ref="I69" si="97">H69*100/51</f>
        <v>47.058823529411768</v>
      </c>
      <c r="J69" s="296">
        <v>3</v>
      </c>
      <c r="K69" s="174">
        <v>4</v>
      </c>
      <c r="L69" s="156">
        <v>4</v>
      </c>
      <c r="M69" s="238">
        <f t="shared" ref="M69" si="98">L69*100/19</f>
        <v>21.05263157894737</v>
      </c>
      <c r="N69" s="296">
        <v>2</v>
      </c>
      <c r="O69" s="174">
        <v>4</v>
      </c>
      <c r="P69" s="375">
        <v>14</v>
      </c>
      <c r="Q69" s="238">
        <f t="shared" ref="Q69" si="99">P69*100/28</f>
        <v>50</v>
      </c>
      <c r="R69" s="283">
        <v>3</v>
      </c>
      <c r="S69" s="148">
        <v>4</v>
      </c>
      <c r="T69" s="338"/>
      <c r="U69" s="238"/>
      <c r="V69" s="165" t="s">
        <v>177</v>
      </c>
      <c r="W69" s="174" t="s">
        <v>177</v>
      </c>
      <c r="X69" s="602">
        <v>5</v>
      </c>
      <c r="Y69" s="685">
        <f t="shared" ref="Y69" si="100">X69*100/25</f>
        <v>20</v>
      </c>
      <c r="Z69" s="325">
        <v>2</v>
      </c>
      <c r="AA69" s="174">
        <v>4</v>
      </c>
      <c r="AB69" s="375">
        <v>13</v>
      </c>
      <c r="AC69" s="238">
        <f t="shared" ref="AC69" si="101">AB69*100/30</f>
        <v>43.333333333333336</v>
      </c>
      <c r="AD69" s="296">
        <v>3</v>
      </c>
      <c r="AE69" s="174">
        <v>4</v>
      </c>
      <c r="AF69" s="602">
        <v>3</v>
      </c>
      <c r="AG69" s="685">
        <f t="shared" ref="AG69" si="102">AF69*100/18</f>
        <v>16.666666666666668</v>
      </c>
      <c r="AH69" s="325">
        <v>2</v>
      </c>
      <c r="AI69" s="174">
        <v>4</v>
      </c>
      <c r="AJ69" s="355">
        <v>2</v>
      </c>
      <c r="AK69" s="238">
        <f t="shared" ref="AK69" si="103">AJ69*100/30</f>
        <v>6.666666666666667</v>
      </c>
      <c r="AL69" s="296">
        <v>2</v>
      </c>
      <c r="AM69" s="174">
        <v>5</v>
      </c>
      <c r="AN69" s="284"/>
      <c r="AO69" s="284"/>
    </row>
    <row r="70" spans="1:41" ht="15.75" thickBot="1" x14ac:dyDescent="0.3">
      <c r="D70" s="782"/>
      <c r="E70" s="782"/>
      <c r="F70" s="782"/>
      <c r="G70" s="782"/>
      <c r="H70" s="782"/>
      <c r="I70" s="782"/>
      <c r="J70" s="782"/>
      <c r="K70" s="782"/>
      <c r="L70" s="782"/>
      <c r="M70" s="782"/>
      <c r="N70" s="782"/>
      <c r="O70" s="782"/>
      <c r="P70" s="782"/>
      <c r="Q70" s="782"/>
      <c r="R70" s="782"/>
      <c r="S70" s="782"/>
      <c r="T70" s="782"/>
      <c r="U70" s="782"/>
      <c r="V70" s="782"/>
      <c r="W70" s="782"/>
      <c r="X70" s="782"/>
      <c r="Y70" s="782"/>
      <c r="Z70" s="782"/>
      <c r="AA70" s="782"/>
      <c r="AB70" s="782"/>
      <c r="AC70" s="782"/>
      <c r="AD70" s="782"/>
      <c r="AE70" s="782"/>
      <c r="AF70" s="782"/>
      <c r="AG70" s="782"/>
      <c r="AH70" s="782"/>
      <c r="AI70" s="782"/>
      <c r="AJ70" s="782"/>
      <c r="AK70" s="782"/>
      <c r="AL70" s="782"/>
      <c r="AM70" s="782"/>
      <c r="AN70" s="782"/>
      <c r="AO70" s="782"/>
    </row>
    <row r="71" spans="1:41" ht="15" customHeight="1" thickBot="1" x14ac:dyDescent="0.3">
      <c r="A71" s="896">
        <v>20</v>
      </c>
      <c r="B71" s="897"/>
      <c r="C71" s="898"/>
      <c r="D71" s="953" t="s">
        <v>1</v>
      </c>
      <c r="E71" s="954"/>
      <c r="F71" s="954"/>
      <c r="G71" s="954"/>
      <c r="H71" s="953" t="s">
        <v>4</v>
      </c>
      <c r="I71" s="954"/>
      <c r="J71" s="954"/>
      <c r="K71" s="954"/>
      <c r="L71" s="953" t="s">
        <v>5</v>
      </c>
      <c r="M71" s="954"/>
      <c r="N71" s="954"/>
      <c r="O71" s="954"/>
      <c r="P71" s="953" t="s">
        <v>7</v>
      </c>
      <c r="Q71" s="954"/>
      <c r="R71" s="954"/>
      <c r="S71" s="954"/>
      <c r="T71" s="953" t="s">
        <v>146</v>
      </c>
      <c r="U71" s="954"/>
      <c r="V71" s="954"/>
      <c r="W71" s="954"/>
      <c r="X71" s="953" t="s">
        <v>34</v>
      </c>
      <c r="Y71" s="954"/>
      <c r="Z71" s="954"/>
      <c r="AA71" s="955"/>
      <c r="AB71" s="953" t="s">
        <v>12</v>
      </c>
      <c r="AC71" s="954"/>
      <c r="AD71" s="954"/>
      <c r="AE71" s="955"/>
      <c r="AF71" s="953" t="s">
        <v>8</v>
      </c>
      <c r="AG71" s="954"/>
      <c r="AH71" s="954"/>
      <c r="AI71" s="955"/>
      <c r="AJ71" s="953" t="s">
        <v>807</v>
      </c>
      <c r="AK71" s="954"/>
      <c r="AL71" s="954"/>
      <c r="AM71" s="955"/>
      <c r="AN71" s="776"/>
      <c r="AO71" s="776"/>
    </row>
    <row r="72" spans="1:41" ht="15.75" thickBot="1" x14ac:dyDescent="0.3">
      <c r="A72" s="956"/>
      <c r="B72" s="957"/>
      <c r="C72" s="957"/>
      <c r="D72" s="783" t="s">
        <v>2</v>
      </c>
      <c r="E72" s="472" t="s">
        <v>3</v>
      </c>
      <c r="F72" s="783"/>
      <c r="G72" s="472" t="s">
        <v>775</v>
      </c>
      <c r="H72" s="783" t="s">
        <v>2</v>
      </c>
      <c r="I72" s="472" t="s">
        <v>3</v>
      </c>
      <c r="J72" s="783"/>
      <c r="K72" s="472" t="s">
        <v>775</v>
      </c>
      <c r="L72" s="783" t="s">
        <v>2</v>
      </c>
      <c r="M72" s="472" t="s">
        <v>3</v>
      </c>
      <c r="N72" s="783"/>
      <c r="O72" s="472" t="s">
        <v>775</v>
      </c>
      <c r="P72" s="783" t="s">
        <v>2</v>
      </c>
      <c r="Q72" s="472" t="s">
        <v>3</v>
      </c>
      <c r="R72" s="783"/>
      <c r="S72" s="472" t="s">
        <v>775</v>
      </c>
      <c r="T72" s="783" t="s">
        <v>2</v>
      </c>
      <c r="U72" s="472" t="s">
        <v>3</v>
      </c>
      <c r="V72" s="783"/>
      <c r="W72" s="472" t="s">
        <v>775</v>
      </c>
      <c r="X72" s="783" t="s">
        <v>2</v>
      </c>
      <c r="Y72" s="472" t="s">
        <v>3</v>
      </c>
      <c r="Z72" s="783"/>
      <c r="AA72" s="472" t="s">
        <v>775</v>
      </c>
      <c r="AB72" s="783" t="s">
        <v>2</v>
      </c>
      <c r="AC72" s="472" t="s">
        <v>3</v>
      </c>
      <c r="AD72" s="783"/>
      <c r="AE72" s="472" t="s">
        <v>775</v>
      </c>
      <c r="AF72" s="783" t="s">
        <v>2</v>
      </c>
      <c r="AG72" s="472" t="s">
        <v>3</v>
      </c>
      <c r="AH72" s="783"/>
      <c r="AI72" s="472" t="s">
        <v>775</v>
      </c>
      <c r="AJ72" s="783" t="s">
        <v>2</v>
      </c>
      <c r="AK72" s="472" t="s">
        <v>3</v>
      </c>
      <c r="AL72" s="783"/>
      <c r="AM72" s="472" t="s">
        <v>775</v>
      </c>
      <c r="AN72" s="38"/>
      <c r="AO72" s="38"/>
    </row>
    <row r="73" spans="1:41" x14ac:dyDescent="0.25">
      <c r="A73" s="474">
        <v>11</v>
      </c>
      <c r="B73" s="386" t="s">
        <v>78</v>
      </c>
      <c r="C73" s="243">
        <v>70011</v>
      </c>
      <c r="D73" s="338">
        <v>9</v>
      </c>
      <c r="E73" s="236">
        <f t="shared" ref="E73" si="104">D73*100/37</f>
        <v>24.324324324324323</v>
      </c>
      <c r="F73" s="156">
        <v>2</v>
      </c>
      <c r="G73" s="174">
        <v>4</v>
      </c>
      <c r="H73" s="602">
        <v>15</v>
      </c>
      <c r="I73" s="382">
        <f t="shared" ref="I73" si="105">H73*100/51</f>
        <v>29.411764705882351</v>
      </c>
      <c r="J73" s="296">
        <v>2</v>
      </c>
      <c r="K73" s="174">
        <v>4</v>
      </c>
      <c r="L73" s="156">
        <v>2</v>
      </c>
      <c r="M73" s="238">
        <f t="shared" ref="M73" si="106">L73*100/19</f>
        <v>10.526315789473685</v>
      </c>
      <c r="N73" s="296">
        <v>2</v>
      </c>
      <c r="O73" s="174">
        <v>3</v>
      </c>
      <c r="P73" s="375">
        <v>10</v>
      </c>
      <c r="Q73" s="238">
        <f t="shared" ref="Q73" si="107">P73*100/28</f>
        <v>35.714285714285715</v>
      </c>
      <c r="R73" s="100">
        <v>3</v>
      </c>
      <c r="S73" s="371">
        <v>3</v>
      </c>
      <c r="T73" s="338">
        <v>7</v>
      </c>
      <c r="U73" s="238">
        <f t="shared" ref="U73" si="108">T73*100/23</f>
        <v>30.434782608695652</v>
      </c>
      <c r="V73" s="165">
        <v>2</v>
      </c>
      <c r="W73" s="174">
        <v>4</v>
      </c>
      <c r="X73" s="602">
        <v>2</v>
      </c>
      <c r="Y73" s="685">
        <f t="shared" ref="Y73" si="109">X73*100/25</f>
        <v>8</v>
      </c>
      <c r="Z73" s="325">
        <v>2</v>
      </c>
      <c r="AA73" s="174">
        <v>3</v>
      </c>
      <c r="AB73" s="602">
        <v>4</v>
      </c>
      <c r="AC73" s="238">
        <f t="shared" ref="AC73" si="110">AB73*100/30</f>
        <v>13.333333333333334</v>
      </c>
      <c r="AD73" s="296">
        <v>2</v>
      </c>
      <c r="AE73" s="174">
        <v>4</v>
      </c>
      <c r="AF73" s="602">
        <v>3</v>
      </c>
      <c r="AG73" s="685">
        <f t="shared" ref="AG73" si="111">AF73*100/18</f>
        <v>16.666666666666668</v>
      </c>
      <c r="AH73" s="325">
        <v>2</v>
      </c>
      <c r="AI73" s="174">
        <v>3</v>
      </c>
      <c r="AJ73" s="355">
        <v>4</v>
      </c>
      <c r="AK73" s="238">
        <f t="shared" ref="AK73" si="112">AJ73*100/30</f>
        <v>13.333333333333334</v>
      </c>
      <c r="AL73" s="296">
        <v>2</v>
      </c>
      <c r="AM73" s="174">
        <v>4</v>
      </c>
      <c r="AN73" s="284"/>
      <c r="AO73" s="284"/>
    </row>
    <row r="74" spans="1:41" ht="15.75" thickBot="1" x14ac:dyDescent="0.3">
      <c r="D74" s="782"/>
      <c r="E74" s="782"/>
      <c r="F74" s="782"/>
      <c r="G74" s="782"/>
      <c r="H74" s="782"/>
      <c r="I74" s="782"/>
      <c r="J74" s="782"/>
      <c r="K74" s="782"/>
      <c r="L74" s="782"/>
      <c r="M74" s="782"/>
      <c r="N74" s="782"/>
      <c r="O74" s="782"/>
      <c r="P74" s="782"/>
      <c r="Q74" s="782"/>
      <c r="R74" s="782"/>
      <c r="S74" s="782"/>
      <c r="T74" s="782"/>
      <c r="U74" s="782"/>
      <c r="V74" s="782"/>
      <c r="W74" s="782"/>
      <c r="X74" s="782"/>
      <c r="Y74" s="782"/>
      <c r="Z74" s="782"/>
      <c r="AA74" s="782"/>
      <c r="AB74" s="782"/>
      <c r="AC74" s="782"/>
      <c r="AD74" s="782"/>
      <c r="AE74" s="782"/>
      <c r="AF74" s="782"/>
      <c r="AG74" s="782"/>
      <c r="AH74" s="782"/>
      <c r="AI74" s="782"/>
      <c r="AJ74" s="782"/>
      <c r="AK74" s="782"/>
      <c r="AL74" s="782"/>
      <c r="AM74" s="782"/>
      <c r="AN74" s="782"/>
      <c r="AO74" s="782"/>
    </row>
    <row r="75" spans="1:41" ht="15" customHeight="1" thickBot="1" x14ac:dyDescent="0.3">
      <c r="A75" s="896">
        <v>20</v>
      </c>
      <c r="B75" s="897"/>
      <c r="C75" s="898"/>
      <c r="D75" s="953" t="s">
        <v>1</v>
      </c>
      <c r="E75" s="954"/>
      <c r="F75" s="954"/>
      <c r="G75" s="954"/>
      <c r="H75" s="953" t="s">
        <v>4</v>
      </c>
      <c r="I75" s="954"/>
      <c r="J75" s="954"/>
      <c r="K75" s="954"/>
      <c r="L75" s="953" t="s">
        <v>5</v>
      </c>
      <c r="M75" s="954"/>
      <c r="N75" s="954"/>
      <c r="O75" s="954"/>
      <c r="P75" s="953" t="s">
        <v>7</v>
      </c>
      <c r="Q75" s="954"/>
      <c r="R75" s="954"/>
      <c r="S75" s="954"/>
      <c r="T75" s="953" t="s">
        <v>146</v>
      </c>
      <c r="U75" s="954"/>
      <c r="V75" s="954"/>
      <c r="W75" s="954"/>
      <c r="X75" s="953" t="s">
        <v>34</v>
      </c>
      <c r="Y75" s="954"/>
      <c r="Z75" s="954"/>
      <c r="AA75" s="955"/>
      <c r="AB75" s="953" t="s">
        <v>12</v>
      </c>
      <c r="AC75" s="954"/>
      <c r="AD75" s="954"/>
      <c r="AE75" s="955"/>
      <c r="AF75" s="953" t="s">
        <v>8</v>
      </c>
      <c r="AG75" s="954"/>
      <c r="AH75" s="954"/>
      <c r="AI75" s="955"/>
      <c r="AJ75" s="953" t="s">
        <v>807</v>
      </c>
      <c r="AK75" s="954"/>
      <c r="AL75" s="954"/>
      <c r="AM75" s="955"/>
      <c r="AN75" s="776"/>
      <c r="AO75" s="776"/>
    </row>
    <row r="76" spans="1:41" ht="15.75" thickBot="1" x14ac:dyDescent="0.3">
      <c r="A76" s="956"/>
      <c r="B76" s="957"/>
      <c r="C76" s="957"/>
      <c r="D76" s="783" t="s">
        <v>2</v>
      </c>
      <c r="E76" s="472" t="s">
        <v>3</v>
      </c>
      <c r="F76" s="783"/>
      <c r="G76" s="472" t="s">
        <v>775</v>
      </c>
      <c r="H76" s="783" t="s">
        <v>2</v>
      </c>
      <c r="I76" s="472" t="s">
        <v>3</v>
      </c>
      <c r="J76" s="783"/>
      <c r="K76" s="472" t="s">
        <v>775</v>
      </c>
      <c r="L76" s="783" t="s">
        <v>2</v>
      </c>
      <c r="M76" s="472" t="s">
        <v>3</v>
      </c>
      <c r="N76" s="783"/>
      <c r="O76" s="472" t="s">
        <v>775</v>
      </c>
      <c r="P76" s="783" t="s">
        <v>2</v>
      </c>
      <c r="Q76" s="472" t="s">
        <v>3</v>
      </c>
      <c r="R76" s="783"/>
      <c r="S76" s="472" t="s">
        <v>775</v>
      </c>
      <c r="T76" s="783" t="s">
        <v>2</v>
      </c>
      <c r="U76" s="472" t="s">
        <v>3</v>
      </c>
      <c r="V76" s="783"/>
      <c r="W76" s="472" t="s">
        <v>775</v>
      </c>
      <c r="X76" s="783" t="s">
        <v>2</v>
      </c>
      <c r="Y76" s="472" t="s">
        <v>3</v>
      </c>
      <c r="Z76" s="783"/>
      <c r="AA76" s="472" t="s">
        <v>775</v>
      </c>
      <c r="AB76" s="783" t="s">
        <v>2</v>
      </c>
      <c r="AC76" s="472" t="s">
        <v>3</v>
      </c>
      <c r="AD76" s="783"/>
      <c r="AE76" s="472" t="s">
        <v>775</v>
      </c>
      <c r="AF76" s="783" t="s">
        <v>2</v>
      </c>
      <c r="AG76" s="472" t="s">
        <v>3</v>
      </c>
      <c r="AH76" s="783"/>
      <c r="AI76" s="472" t="s">
        <v>775</v>
      </c>
      <c r="AJ76" s="783" t="s">
        <v>2</v>
      </c>
      <c r="AK76" s="472" t="s">
        <v>3</v>
      </c>
      <c r="AL76" s="783"/>
      <c r="AM76" s="472" t="s">
        <v>775</v>
      </c>
      <c r="AN76" s="38"/>
      <c r="AO76" s="38"/>
    </row>
    <row r="77" spans="1:41" ht="15.75" thickBot="1" x14ac:dyDescent="0.3">
      <c r="A77" s="474">
        <v>12</v>
      </c>
      <c r="B77" s="192" t="s">
        <v>0</v>
      </c>
      <c r="C77" s="244">
        <v>70012</v>
      </c>
      <c r="D77" s="338">
        <v>3</v>
      </c>
      <c r="E77" s="236">
        <f t="shared" ref="E77" si="113">D77*100/37</f>
        <v>8.1081081081081088</v>
      </c>
      <c r="F77" s="156">
        <v>2</v>
      </c>
      <c r="G77" s="174">
        <v>3</v>
      </c>
      <c r="H77" s="602">
        <v>5</v>
      </c>
      <c r="I77" s="382">
        <f t="shared" ref="I77" si="114">H77*100/51</f>
        <v>9.8039215686274517</v>
      </c>
      <c r="J77" s="296">
        <v>2</v>
      </c>
      <c r="K77" s="174">
        <v>2</v>
      </c>
      <c r="L77" s="156">
        <v>6</v>
      </c>
      <c r="M77" s="238">
        <f t="shared" ref="M77" si="115">L77*100/19</f>
        <v>31.578947368421051</v>
      </c>
      <c r="N77" s="365">
        <v>2</v>
      </c>
      <c r="O77" s="364">
        <v>2</v>
      </c>
      <c r="P77" s="602">
        <v>7</v>
      </c>
      <c r="Q77" s="238">
        <f t="shared" ref="Q77" si="116">P77*100/28</f>
        <v>25</v>
      </c>
      <c r="R77" s="283">
        <v>2</v>
      </c>
      <c r="S77" s="148">
        <v>3</v>
      </c>
      <c r="T77" s="338">
        <v>5</v>
      </c>
      <c r="U77" s="238">
        <f t="shared" ref="U77" si="117">T77*100/23</f>
        <v>21.739130434782609</v>
      </c>
      <c r="V77" s="165">
        <v>2</v>
      </c>
      <c r="W77" s="174">
        <v>3</v>
      </c>
      <c r="X77" s="602">
        <v>2</v>
      </c>
      <c r="Y77" s="685">
        <f t="shared" ref="Y77" si="118">X77*100/25</f>
        <v>8</v>
      </c>
      <c r="Z77" s="325">
        <v>2</v>
      </c>
      <c r="AA77" s="174">
        <v>3</v>
      </c>
      <c r="AB77" s="602">
        <v>4</v>
      </c>
      <c r="AC77" s="238">
        <f t="shared" ref="AC77" si="119">AB77*100/30</f>
        <v>13.333333333333334</v>
      </c>
      <c r="AD77" s="296">
        <v>2</v>
      </c>
      <c r="AE77" s="174">
        <v>4</v>
      </c>
      <c r="AF77" s="602">
        <v>1</v>
      </c>
      <c r="AG77" s="685">
        <f t="shared" ref="AG77" si="120">AF77*100/18</f>
        <v>5.5555555555555554</v>
      </c>
      <c r="AH77" s="325">
        <v>2</v>
      </c>
      <c r="AI77" s="174">
        <v>3</v>
      </c>
      <c r="AJ77" s="355"/>
      <c r="AK77" s="238"/>
      <c r="AL77" s="296"/>
      <c r="AM77" s="174" t="s">
        <v>177</v>
      </c>
      <c r="AN77" s="284"/>
      <c r="AO77" s="284"/>
    </row>
    <row r="78" spans="1:41" ht="15.75" thickBot="1" x14ac:dyDescent="0.3">
      <c r="D78" s="782"/>
      <c r="E78" s="782"/>
      <c r="F78" s="782"/>
      <c r="G78" s="782"/>
      <c r="H78" s="782"/>
      <c r="I78" s="782"/>
      <c r="J78" s="782"/>
      <c r="K78" s="782"/>
      <c r="L78" s="782"/>
      <c r="M78" s="782"/>
      <c r="N78" s="782"/>
      <c r="O78" s="782"/>
      <c r="P78" s="782"/>
      <c r="Q78" s="782"/>
      <c r="R78" s="782"/>
      <c r="S78" s="782"/>
      <c r="T78" s="782"/>
      <c r="U78" s="782"/>
      <c r="V78" s="782"/>
      <c r="W78" s="782"/>
      <c r="X78" s="782"/>
      <c r="Y78" s="782"/>
      <c r="Z78" s="782"/>
      <c r="AA78" s="782"/>
      <c r="AB78" s="782"/>
      <c r="AC78" s="782"/>
      <c r="AD78" s="782"/>
      <c r="AE78" s="782"/>
      <c r="AF78" s="782"/>
      <c r="AG78" s="782"/>
      <c r="AH78" s="782"/>
      <c r="AI78" s="782"/>
      <c r="AJ78" s="782"/>
      <c r="AK78" s="782"/>
      <c r="AL78" s="782"/>
      <c r="AM78" s="782"/>
      <c r="AN78" s="782"/>
      <c r="AO78" s="782"/>
    </row>
    <row r="79" spans="1:41" ht="15" customHeight="1" thickBot="1" x14ac:dyDescent="0.3">
      <c r="A79" s="896">
        <v>20</v>
      </c>
      <c r="B79" s="897"/>
      <c r="C79" s="898"/>
      <c r="D79" s="953" t="s">
        <v>1</v>
      </c>
      <c r="E79" s="954"/>
      <c r="F79" s="954"/>
      <c r="G79" s="954"/>
      <c r="H79" s="953" t="s">
        <v>4</v>
      </c>
      <c r="I79" s="954"/>
      <c r="J79" s="954"/>
      <c r="K79" s="954"/>
      <c r="L79" s="953" t="s">
        <v>5</v>
      </c>
      <c r="M79" s="954"/>
      <c r="N79" s="954"/>
      <c r="O79" s="954"/>
      <c r="P79" s="953" t="s">
        <v>7</v>
      </c>
      <c r="Q79" s="954"/>
      <c r="R79" s="954"/>
      <c r="S79" s="954"/>
      <c r="T79" s="953" t="s">
        <v>146</v>
      </c>
      <c r="U79" s="954"/>
      <c r="V79" s="954"/>
      <c r="W79" s="954"/>
      <c r="X79" s="953" t="s">
        <v>34</v>
      </c>
      <c r="Y79" s="954"/>
      <c r="Z79" s="954"/>
      <c r="AA79" s="955"/>
      <c r="AB79" s="953" t="s">
        <v>12</v>
      </c>
      <c r="AC79" s="954"/>
      <c r="AD79" s="954"/>
      <c r="AE79" s="955"/>
      <c r="AF79" s="953" t="s">
        <v>8</v>
      </c>
      <c r="AG79" s="954"/>
      <c r="AH79" s="954"/>
      <c r="AI79" s="955"/>
      <c r="AJ79" s="953" t="s">
        <v>807</v>
      </c>
      <c r="AK79" s="954"/>
      <c r="AL79" s="954"/>
      <c r="AM79" s="955"/>
      <c r="AN79" s="776"/>
      <c r="AO79" s="776"/>
    </row>
    <row r="80" spans="1:41" ht="15.75" thickBot="1" x14ac:dyDescent="0.3">
      <c r="A80" s="956"/>
      <c r="B80" s="957"/>
      <c r="C80" s="957"/>
      <c r="D80" s="783" t="s">
        <v>2</v>
      </c>
      <c r="E80" s="472" t="s">
        <v>3</v>
      </c>
      <c r="F80" s="783"/>
      <c r="G80" s="472" t="s">
        <v>775</v>
      </c>
      <c r="H80" s="783" t="s">
        <v>2</v>
      </c>
      <c r="I80" s="472" t="s">
        <v>3</v>
      </c>
      <c r="J80" s="783"/>
      <c r="K80" s="472" t="s">
        <v>775</v>
      </c>
      <c r="L80" s="783" t="s">
        <v>2</v>
      </c>
      <c r="M80" s="472" t="s">
        <v>3</v>
      </c>
      <c r="N80" s="783"/>
      <c r="O80" s="472" t="s">
        <v>775</v>
      </c>
      <c r="P80" s="783" t="s">
        <v>2</v>
      </c>
      <c r="Q80" s="472" t="s">
        <v>3</v>
      </c>
      <c r="R80" s="783"/>
      <c r="S80" s="472" t="s">
        <v>775</v>
      </c>
      <c r="T80" s="783" t="s">
        <v>2</v>
      </c>
      <c r="U80" s="472" t="s">
        <v>3</v>
      </c>
      <c r="V80" s="783"/>
      <c r="W80" s="472" t="s">
        <v>775</v>
      </c>
      <c r="X80" s="783" t="s">
        <v>2</v>
      </c>
      <c r="Y80" s="472" t="s">
        <v>3</v>
      </c>
      <c r="Z80" s="783"/>
      <c r="AA80" s="472" t="s">
        <v>775</v>
      </c>
      <c r="AB80" s="783" t="s">
        <v>2</v>
      </c>
      <c r="AC80" s="472" t="s">
        <v>3</v>
      </c>
      <c r="AD80" s="783"/>
      <c r="AE80" s="472" t="s">
        <v>775</v>
      </c>
      <c r="AF80" s="783" t="s">
        <v>2</v>
      </c>
      <c r="AG80" s="472" t="s">
        <v>3</v>
      </c>
      <c r="AH80" s="783"/>
      <c r="AI80" s="472" t="s">
        <v>775</v>
      </c>
      <c r="AJ80" s="783" t="s">
        <v>2</v>
      </c>
      <c r="AK80" s="472" t="s">
        <v>3</v>
      </c>
      <c r="AL80" s="783"/>
      <c r="AM80" s="472" t="s">
        <v>775</v>
      </c>
      <c r="AN80" s="38"/>
      <c r="AO80" s="38"/>
    </row>
    <row r="81" spans="1:41" x14ac:dyDescent="0.25">
      <c r="A81" s="474">
        <v>13</v>
      </c>
      <c r="B81" s="190" t="s">
        <v>79</v>
      </c>
      <c r="C81" s="243">
        <v>70013</v>
      </c>
      <c r="D81" s="256">
        <v>15</v>
      </c>
      <c r="E81" s="236">
        <f t="shared" ref="E81" si="121">D81*100/37</f>
        <v>40.54054054054054</v>
      </c>
      <c r="F81" s="156">
        <v>3</v>
      </c>
      <c r="G81" s="174">
        <v>4</v>
      </c>
      <c r="H81" s="602">
        <v>16</v>
      </c>
      <c r="I81" s="382">
        <f t="shared" ref="I81" si="122">H81*100/51</f>
        <v>31.372549019607842</v>
      </c>
      <c r="J81" s="296">
        <v>2</v>
      </c>
      <c r="K81" s="174">
        <v>4</v>
      </c>
      <c r="L81" s="256">
        <v>9</v>
      </c>
      <c r="M81" s="238">
        <f t="shared" ref="M81" si="123">L81*100/19</f>
        <v>47.368421052631582</v>
      </c>
      <c r="N81" s="296">
        <v>3</v>
      </c>
      <c r="O81" s="174">
        <v>4</v>
      </c>
      <c r="P81" s="375">
        <v>13</v>
      </c>
      <c r="Q81" s="238">
        <f t="shared" ref="Q81" si="124">P81*100/28</f>
        <v>46.428571428571431</v>
      </c>
      <c r="R81" s="283">
        <v>3</v>
      </c>
      <c r="S81" s="148">
        <v>4</v>
      </c>
      <c r="T81" s="338">
        <v>5</v>
      </c>
      <c r="U81" s="238">
        <f t="shared" ref="U81" si="125">T81*100/23</f>
        <v>21.739130434782609</v>
      </c>
      <c r="V81" s="165">
        <v>2</v>
      </c>
      <c r="W81" s="174">
        <v>3</v>
      </c>
      <c r="X81" s="602">
        <v>3</v>
      </c>
      <c r="Y81" s="685">
        <f t="shared" ref="Y81" si="126">X81*100/25</f>
        <v>12</v>
      </c>
      <c r="Z81" s="325">
        <v>2</v>
      </c>
      <c r="AA81" s="174">
        <v>3</v>
      </c>
      <c r="AB81" s="602">
        <v>6</v>
      </c>
      <c r="AC81" s="238">
        <f t="shared" ref="AC81" si="127">AB81*100/30</f>
        <v>20</v>
      </c>
      <c r="AD81" s="296">
        <v>2</v>
      </c>
      <c r="AE81" s="174">
        <v>4</v>
      </c>
      <c r="AF81" s="602">
        <v>0</v>
      </c>
      <c r="AG81" s="685">
        <f t="shared" ref="AG81" si="128">AF81*100/18</f>
        <v>0</v>
      </c>
      <c r="AH81" s="325">
        <v>2</v>
      </c>
      <c r="AI81" s="174">
        <v>4</v>
      </c>
      <c r="AJ81" s="355">
        <v>6</v>
      </c>
      <c r="AK81" s="238">
        <f t="shared" ref="AK81" si="129">AJ81*100/30</f>
        <v>20</v>
      </c>
      <c r="AL81" s="296">
        <v>2</v>
      </c>
      <c r="AM81" s="174">
        <v>4</v>
      </c>
      <c r="AN81" s="284"/>
      <c r="AO81" s="284"/>
    </row>
    <row r="82" spans="1:41" ht="15.75" thickBot="1" x14ac:dyDescent="0.3">
      <c r="D82" s="782"/>
      <c r="E82" s="782"/>
      <c r="F82" s="782"/>
      <c r="G82" s="782"/>
      <c r="H82" s="782"/>
      <c r="I82" s="782"/>
      <c r="J82" s="782"/>
      <c r="K82" s="782"/>
      <c r="L82" s="782"/>
      <c r="M82" s="782"/>
      <c r="N82" s="782"/>
      <c r="O82" s="782"/>
      <c r="P82" s="782"/>
      <c r="Q82" s="782"/>
      <c r="R82" s="782"/>
      <c r="S82" s="782"/>
      <c r="T82" s="782"/>
      <c r="U82" s="782"/>
      <c r="V82" s="782"/>
      <c r="W82" s="782"/>
      <c r="X82" s="782"/>
      <c r="Y82" s="782"/>
      <c r="Z82" s="782"/>
      <c r="AA82" s="782"/>
      <c r="AB82" s="782"/>
      <c r="AC82" s="782"/>
      <c r="AD82" s="782"/>
      <c r="AE82" s="782"/>
      <c r="AF82" s="782"/>
      <c r="AG82" s="782"/>
      <c r="AH82" s="782"/>
      <c r="AI82" s="782"/>
      <c r="AJ82" s="782"/>
      <c r="AK82" s="782"/>
      <c r="AL82" s="782"/>
      <c r="AM82" s="782"/>
      <c r="AN82" s="782"/>
      <c r="AO82" s="782"/>
    </row>
    <row r="83" spans="1:41" ht="15" customHeight="1" thickBot="1" x14ac:dyDescent="0.3">
      <c r="A83" s="896">
        <v>20</v>
      </c>
      <c r="B83" s="897"/>
      <c r="C83" s="898"/>
      <c r="D83" s="953" t="s">
        <v>1</v>
      </c>
      <c r="E83" s="954"/>
      <c r="F83" s="954"/>
      <c r="G83" s="954"/>
      <c r="H83" s="953" t="s">
        <v>4</v>
      </c>
      <c r="I83" s="954"/>
      <c r="J83" s="954"/>
      <c r="K83" s="954"/>
      <c r="L83" s="953" t="s">
        <v>5</v>
      </c>
      <c r="M83" s="954"/>
      <c r="N83" s="954"/>
      <c r="O83" s="954"/>
      <c r="P83" s="953" t="s">
        <v>7</v>
      </c>
      <c r="Q83" s="954"/>
      <c r="R83" s="954"/>
      <c r="S83" s="954"/>
      <c r="T83" s="953" t="s">
        <v>146</v>
      </c>
      <c r="U83" s="954"/>
      <c r="V83" s="954"/>
      <c r="W83" s="954"/>
      <c r="X83" s="953" t="s">
        <v>34</v>
      </c>
      <c r="Y83" s="954"/>
      <c r="Z83" s="954"/>
      <c r="AA83" s="955"/>
      <c r="AB83" s="953" t="s">
        <v>12</v>
      </c>
      <c r="AC83" s="954"/>
      <c r="AD83" s="954"/>
      <c r="AE83" s="955"/>
      <c r="AF83" s="953" t="s">
        <v>8</v>
      </c>
      <c r="AG83" s="954"/>
      <c r="AH83" s="954"/>
      <c r="AI83" s="955"/>
      <c r="AJ83" s="953" t="s">
        <v>807</v>
      </c>
      <c r="AK83" s="954"/>
      <c r="AL83" s="954"/>
      <c r="AM83" s="955"/>
      <c r="AN83" s="776"/>
      <c r="AO83" s="776"/>
    </row>
    <row r="84" spans="1:41" ht="15.75" thickBot="1" x14ac:dyDescent="0.3">
      <c r="A84" s="956"/>
      <c r="B84" s="957"/>
      <c r="C84" s="957"/>
      <c r="D84" s="783" t="s">
        <v>2</v>
      </c>
      <c r="E84" s="472" t="s">
        <v>3</v>
      </c>
      <c r="F84" s="783"/>
      <c r="G84" s="472" t="s">
        <v>775</v>
      </c>
      <c r="H84" s="783" t="s">
        <v>2</v>
      </c>
      <c r="I84" s="472" t="s">
        <v>3</v>
      </c>
      <c r="J84" s="783"/>
      <c r="K84" s="472" t="s">
        <v>775</v>
      </c>
      <c r="L84" s="783" t="s">
        <v>2</v>
      </c>
      <c r="M84" s="472" t="s">
        <v>3</v>
      </c>
      <c r="N84" s="783"/>
      <c r="O84" s="472" t="s">
        <v>775</v>
      </c>
      <c r="P84" s="783" t="s">
        <v>2</v>
      </c>
      <c r="Q84" s="472" t="s">
        <v>3</v>
      </c>
      <c r="R84" s="783"/>
      <c r="S84" s="472" t="s">
        <v>775</v>
      </c>
      <c r="T84" s="783" t="s">
        <v>2</v>
      </c>
      <c r="U84" s="472" t="s">
        <v>3</v>
      </c>
      <c r="V84" s="783"/>
      <c r="W84" s="472" t="s">
        <v>775</v>
      </c>
      <c r="X84" s="783" t="s">
        <v>2</v>
      </c>
      <c r="Y84" s="472" t="s">
        <v>3</v>
      </c>
      <c r="Z84" s="783"/>
      <c r="AA84" s="472" t="s">
        <v>775</v>
      </c>
      <c r="AB84" s="783" t="s">
        <v>2</v>
      </c>
      <c r="AC84" s="472" t="s">
        <v>3</v>
      </c>
      <c r="AD84" s="783"/>
      <c r="AE84" s="472" t="s">
        <v>775</v>
      </c>
      <c r="AF84" s="783" t="s">
        <v>2</v>
      </c>
      <c r="AG84" s="472" t="s">
        <v>3</v>
      </c>
      <c r="AH84" s="783"/>
      <c r="AI84" s="472" t="s">
        <v>775</v>
      </c>
      <c r="AJ84" s="783" t="s">
        <v>2</v>
      </c>
      <c r="AK84" s="472" t="s">
        <v>3</v>
      </c>
      <c r="AL84" s="783"/>
      <c r="AM84" s="472" t="s">
        <v>775</v>
      </c>
      <c r="AN84" s="38"/>
      <c r="AO84" s="38"/>
    </row>
    <row r="85" spans="1:41" x14ac:dyDescent="0.25">
      <c r="A85" s="474">
        <v>14</v>
      </c>
      <c r="B85" s="191" t="s">
        <v>80</v>
      </c>
      <c r="C85" s="244">
        <v>70014</v>
      </c>
      <c r="D85" s="256">
        <v>16</v>
      </c>
      <c r="E85" s="236">
        <f t="shared" ref="E85" si="130">D85*100/37</f>
        <v>43.243243243243242</v>
      </c>
      <c r="F85" s="156">
        <v>3</v>
      </c>
      <c r="G85" s="174">
        <v>5</v>
      </c>
      <c r="H85" s="602">
        <v>15</v>
      </c>
      <c r="I85" s="382">
        <f t="shared" ref="I85" si="131">H85*100/51</f>
        <v>29.411764705882351</v>
      </c>
      <c r="J85" s="296">
        <v>2</v>
      </c>
      <c r="K85" s="174">
        <v>4</v>
      </c>
      <c r="L85" s="256">
        <v>7</v>
      </c>
      <c r="M85" s="238">
        <f t="shared" ref="M85" si="132">L85*100/19</f>
        <v>36.842105263157897</v>
      </c>
      <c r="N85" s="296">
        <v>3</v>
      </c>
      <c r="O85" s="174">
        <v>4</v>
      </c>
      <c r="P85" s="375">
        <v>16</v>
      </c>
      <c r="Q85" s="238">
        <f t="shared" ref="Q85" si="133">P85*100/28</f>
        <v>57.142857142857146</v>
      </c>
      <c r="R85" s="283">
        <v>3</v>
      </c>
      <c r="S85" s="148">
        <v>4</v>
      </c>
      <c r="T85" s="256">
        <v>17</v>
      </c>
      <c r="U85" s="238">
        <f t="shared" ref="U85" si="134">T85*100/23</f>
        <v>73.913043478260875</v>
      </c>
      <c r="V85" s="363">
        <v>4</v>
      </c>
      <c r="W85" s="364">
        <v>4</v>
      </c>
      <c r="X85" s="602">
        <v>6</v>
      </c>
      <c r="Y85" s="685">
        <f t="shared" ref="Y85" si="135">X85*100/25</f>
        <v>24</v>
      </c>
      <c r="Z85" s="325">
        <v>2</v>
      </c>
      <c r="AA85" s="174">
        <v>4</v>
      </c>
      <c r="AB85" s="602">
        <v>9</v>
      </c>
      <c r="AC85" s="238">
        <f t="shared" ref="AC85" si="136">AB85*100/30</f>
        <v>30</v>
      </c>
      <c r="AD85" s="296">
        <v>2</v>
      </c>
      <c r="AE85" s="174">
        <v>5</v>
      </c>
      <c r="AF85" s="602">
        <v>4</v>
      </c>
      <c r="AG85" s="685">
        <f t="shared" ref="AG85" si="137">AF85*100/18</f>
        <v>22.222222222222221</v>
      </c>
      <c r="AH85" s="325">
        <v>2</v>
      </c>
      <c r="AI85" s="174">
        <v>4</v>
      </c>
      <c r="AJ85" s="355">
        <v>5</v>
      </c>
      <c r="AK85" s="238">
        <f t="shared" ref="AK85" si="138">AJ85*100/30</f>
        <v>16.666666666666668</v>
      </c>
      <c r="AL85" s="296">
        <v>2</v>
      </c>
      <c r="AM85" s="174">
        <v>5</v>
      </c>
      <c r="AN85" s="284"/>
      <c r="AO85" s="284"/>
    </row>
    <row r="86" spans="1:41" ht="15.75" thickBot="1" x14ac:dyDescent="0.3">
      <c r="D86" s="782"/>
      <c r="E86" s="782"/>
      <c r="F86" s="782"/>
      <c r="G86" s="782"/>
      <c r="H86" s="782"/>
      <c r="I86" s="782"/>
      <c r="J86" s="782"/>
      <c r="K86" s="782"/>
      <c r="L86" s="782"/>
      <c r="M86" s="782"/>
      <c r="N86" s="782"/>
      <c r="O86" s="782"/>
      <c r="P86" s="782"/>
      <c r="Q86" s="782"/>
      <c r="R86" s="782"/>
      <c r="S86" s="782"/>
      <c r="T86" s="782"/>
      <c r="U86" s="782"/>
      <c r="V86" s="782"/>
      <c r="W86" s="782"/>
      <c r="X86" s="782"/>
      <c r="Y86" s="782"/>
      <c r="Z86" s="782"/>
      <c r="AA86" s="782"/>
      <c r="AB86" s="782"/>
      <c r="AC86" s="782"/>
      <c r="AD86" s="782"/>
      <c r="AE86" s="782"/>
      <c r="AF86" s="782"/>
      <c r="AG86" s="782"/>
      <c r="AH86" s="782"/>
      <c r="AI86" s="782"/>
      <c r="AJ86" s="782"/>
      <c r="AK86" s="782"/>
      <c r="AL86" s="782"/>
      <c r="AM86" s="782"/>
      <c r="AN86" s="782"/>
      <c r="AO86" s="782"/>
    </row>
    <row r="87" spans="1:41" ht="15" customHeight="1" thickBot="1" x14ac:dyDescent="0.3">
      <c r="A87" s="896">
        <v>20</v>
      </c>
      <c r="B87" s="897"/>
      <c r="C87" s="898"/>
      <c r="D87" s="953" t="s">
        <v>1</v>
      </c>
      <c r="E87" s="954"/>
      <c r="F87" s="954"/>
      <c r="G87" s="954"/>
      <c r="H87" s="953" t="s">
        <v>4</v>
      </c>
      <c r="I87" s="954"/>
      <c r="J87" s="954"/>
      <c r="K87" s="954"/>
      <c r="L87" s="953" t="s">
        <v>5</v>
      </c>
      <c r="M87" s="954"/>
      <c r="N87" s="954"/>
      <c r="O87" s="954"/>
      <c r="P87" s="953" t="s">
        <v>7</v>
      </c>
      <c r="Q87" s="954"/>
      <c r="R87" s="954"/>
      <c r="S87" s="954"/>
      <c r="T87" s="953" t="s">
        <v>146</v>
      </c>
      <c r="U87" s="954"/>
      <c r="V87" s="954"/>
      <c r="W87" s="954"/>
      <c r="X87" s="953" t="s">
        <v>34</v>
      </c>
      <c r="Y87" s="954"/>
      <c r="Z87" s="954"/>
      <c r="AA87" s="955"/>
      <c r="AB87" s="953" t="s">
        <v>12</v>
      </c>
      <c r="AC87" s="954"/>
      <c r="AD87" s="954"/>
      <c r="AE87" s="955"/>
      <c r="AF87" s="953" t="s">
        <v>8</v>
      </c>
      <c r="AG87" s="954"/>
      <c r="AH87" s="954"/>
      <c r="AI87" s="955"/>
      <c r="AJ87" s="953" t="s">
        <v>807</v>
      </c>
      <c r="AK87" s="954"/>
      <c r="AL87" s="954"/>
      <c r="AM87" s="955"/>
      <c r="AN87" s="776"/>
      <c r="AO87" s="776"/>
    </row>
    <row r="88" spans="1:41" ht="15.75" thickBot="1" x14ac:dyDescent="0.3">
      <c r="A88" s="956"/>
      <c r="B88" s="957"/>
      <c r="C88" s="957"/>
      <c r="D88" s="783" t="s">
        <v>2</v>
      </c>
      <c r="E88" s="472" t="s">
        <v>3</v>
      </c>
      <c r="F88" s="783"/>
      <c r="G88" s="472" t="s">
        <v>775</v>
      </c>
      <c r="H88" s="783" t="s">
        <v>2</v>
      </c>
      <c r="I88" s="472" t="s">
        <v>3</v>
      </c>
      <c r="J88" s="783"/>
      <c r="K88" s="472" t="s">
        <v>775</v>
      </c>
      <c r="L88" s="783" t="s">
        <v>2</v>
      </c>
      <c r="M88" s="472" t="s">
        <v>3</v>
      </c>
      <c r="N88" s="783"/>
      <c r="O88" s="472" t="s">
        <v>775</v>
      </c>
      <c r="P88" s="783" t="s">
        <v>2</v>
      </c>
      <c r="Q88" s="472" t="s">
        <v>3</v>
      </c>
      <c r="R88" s="783"/>
      <c r="S88" s="472" t="s">
        <v>775</v>
      </c>
      <c r="T88" s="783" t="s">
        <v>2</v>
      </c>
      <c r="U88" s="472" t="s">
        <v>3</v>
      </c>
      <c r="V88" s="783"/>
      <c r="W88" s="472" t="s">
        <v>775</v>
      </c>
      <c r="X88" s="783" t="s">
        <v>2</v>
      </c>
      <c r="Y88" s="472" t="s">
        <v>3</v>
      </c>
      <c r="Z88" s="783"/>
      <c r="AA88" s="472" t="s">
        <v>775</v>
      </c>
      <c r="AB88" s="783" t="s">
        <v>2</v>
      </c>
      <c r="AC88" s="472" t="s">
        <v>3</v>
      </c>
      <c r="AD88" s="783"/>
      <c r="AE88" s="472" t="s">
        <v>775</v>
      </c>
      <c r="AF88" s="783" t="s">
        <v>2</v>
      </c>
      <c r="AG88" s="472" t="s">
        <v>3</v>
      </c>
      <c r="AH88" s="783"/>
      <c r="AI88" s="472" t="s">
        <v>775</v>
      </c>
      <c r="AJ88" s="783" t="s">
        <v>2</v>
      </c>
      <c r="AK88" s="472" t="s">
        <v>3</v>
      </c>
      <c r="AL88" s="783"/>
      <c r="AM88" s="472" t="s">
        <v>775</v>
      </c>
      <c r="AN88" s="38"/>
      <c r="AO88" s="38"/>
    </row>
    <row r="89" spans="1:41" x14ac:dyDescent="0.25">
      <c r="A89" s="474">
        <v>15</v>
      </c>
      <c r="B89" s="191" t="s">
        <v>81</v>
      </c>
      <c r="C89" s="243">
        <v>70015</v>
      </c>
      <c r="D89" s="338">
        <v>7</v>
      </c>
      <c r="E89" s="236">
        <f t="shared" ref="E89" si="139">D89*100/37</f>
        <v>18.918918918918919</v>
      </c>
      <c r="F89" s="156">
        <v>2</v>
      </c>
      <c r="G89" s="174">
        <v>4</v>
      </c>
      <c r="H89" s="602">
        <v>15</v>
      </c>
      <c r="I89" s="382">
        <f t="shared" ref="I89" si="140">H89*100/51</f>
        <v>29.411764705882351</v>
      </c>
      <c r="J89" s="296">
        <v>2</v>
      </c>
      <c r="K89" s="174">
        <v>4</v>
      </c>
      <c r="L89" s="256">
        <v>8</v>
      </c>
      <c r="M89" s="238">
        <f t="shared" ref="M89" si="141">L89*100/19</f>
        <v>42.10526315789474</v>
      </c>
      <c r="N89" s="296">
        <v>3</v>
      </c>
      <c r="O89" s="174">
        <v>2</v>
      </c>
      <c r="P89" s="602"/>
      <c r="Q89" s="238"/>
      <c r="R89" s="283"/>
      <c r="S89" s="148" t="s">
        <v>177</v>
      </c>
      <c r="T89" s="256">
        <v>13</v>
      </c>
      <c r="U89" s="238">
        <f t="shared" ref="U89" si="142">T89*100/23</f>
        <v>56.521739130434781</v>
      </c>
      <c r="V89" s="165">
        <v>3</v>
      </c>
      <c r="W89" s="174">
        <v>4</v>
      </c>
      <c r="X89" s="602"/>
      <c r="Y89" s="685"/>
      <c r="Z89" s="325"/>
      <c r="AA89" s="174" t="s">
        <v>177</v>
      </c>
      <c r="AB89" s="375">
        <v>13</v>
      </c>
      <c r="AC89" s="238">
        <f t="shared" ref="AC89" si="143">AB89*100/30</f>
        <v>43.333333333333336</v>
      </c>
      <c r="AD89" s="296">
        <v>3</v>
      </c>
      <c r="AE89" s="174">
        <v>4</v>
      </c>
      <c r="AF89" s="375">
        <v>8</v>
      </c>
      <c r="AG89" s="685">
        <f t="shared" ref="AG89" si="144">AF89*100/18</f>
        <v>44.444444444444443</v>
      </c>
      <c r="AH89" s="363">
        <v>4</v>
      </c>
      <c r="AI89" s="364">
        <v>4</v>
      </c>
      <c r="AJ89" s="355">
        <v>8</v>
      </c>
      <c r="AK89" s="238">
        <f t="shared" ref="AK89" si="145">AJ89*100/30</f>
        <v>26.666666666666668</v>
      </c>
      <c r="AL89" s="296">
        <v>2</v>
      </c>
      <c r="AM89" s="174">
        <v>5</v>
      </c>
      <c r="AN89" s="284"/>
      <c r="AO89" s="284"/>
    </row>
    <row r="90" spans="1:41" ht="15.75" thickBot="1" x14ac:dyDescent="0.3">
      <c r="D90" s="782"/>
      <c r="E90" s="782"/>
      <c r="F90" s="782"/>
      <c r="G90" s="782"/>
      <c r="H90" s="782"/>
      <c r="I90" s="782"/>
      <c r="J90" s="782"/>
      <c r="K90" s="782"/>
      <c r="L90" s="782"/>
      <c r="M90" s="782"/>
      <c r="N90" s="782"/>
      <c r="O90" s="782"/>
      <c r="P90" s="782"/>
      <c r="Q90" s="782"/>
      <c r="R90" s="782"/>
      <c r="S90" s="782"/>
      <c r="T90" s="782"/>
      <c r="U90" s="782"/>
      <c r="V90" s="782"/>
      <c r="W90" s="782"/>
      <c r="X90" s="782"/>
      <c r="Y90" s="782"/>
      <c r="Z90" s="782"/>
      <c r="AA90" s="782"/>
      <c r="AB90" s="782"/>
      <c r="AC90" s="782"/>
      <c r="AD90" s="782"/>
      <c r="AE90" s="782"/>
      <c r="AF90" s="782"/>
      <c r="AG90" s="782"/>
      <c r="AH90" s="782"/>
      <c r="AI90" s="782"/>
      <c r="AJ90" s="782"/>
      <c r="AK90" s="782"/>
      <c r="AL90" s="782"/>
      <c r="AM90" s="782"/>
      <c r="AN90" s="782"/>
      <c r="AO90" s="782"/>
    </row>
    <row r="91" spans="1:41" ht="15" customHeight="1" thickBot="1" x14ac:dyDescent="0.3">
      <c r="A91" s="896">
        <v>20</v>
      </c>
      <c r="B91" s="897"/>
      <c r="C91" s="898"/>
      <c r="D91" s="953" t="s">
        <v>1</v>
      </c>
      <c r="E91" s="954"/>
      <c r="F91" s="954"/>
      <c r="G91" s="954"/>
      <c r="H91" s="953" t="s">
        <v>4</v>
      </c>
      <c r="I91" s="954"/>
      <c r="J91" s="954"/>
      <c r="K91" s="954"/>
      <c r="L91" s="953" t="s">
        <v>5</v>
      </c>
      <c r="M91" s="954"/>
      <c r="N91" s="954"/>
      <c r="O91" s="954"/>
      <c r="P91" s="953" t="s">
        <v>7</v>
      </c>
      <c r="Q91" s="954"/>
      <c r="R91" s="954"/>
      <c r="S91" s="954"/>
      <c r="T91" s="953" t="s">
        <v>146</v>
      </c>
      <c r="U91" s="954"/>
      <c r="V91" s="954"/>
      <c r="W91" s="954"/>
      <c r="X91" s="953" t="s">
        <v>34</v>
      </c>
      <c r="Y91" s="954"/>
      <c r="Z91" s="954"/>
      <c r="AA91" s="955"/>
      <c r="AB91" s="953" t="s">
        <v>12</v>
      </c>
      <c r="AC91" s="954"/>
      <c r="AD91" s="954"/>
      <c r="AE91" s="955"/>
      <c r="AF91" s="953" t="s">
        <v>8</v>
      </c>
      <c r="AG91" s="954"/>
      <c r="AH91" s="954"/>
      <c r="AI91" s="955"/>
      <c r="AJ91" s="953" t="s">
        <v>807</v>
      </c>
      <c r="AK91" s="954"/>
      <c r="AL91" s="954"/>
      <c r="AM91" s="955"/>
      <c r="AN91" s="776"/>
      <c r="AO91" s="776"/>
    </row>
    <row r="92" spans="1:41" ht="15.75" thickBot="1" x14ac:dyDescent="0.3">
      <c r="A92" s="956"/>
      <c r="B92" s="957"/>
      <c r="C92" s="957"/>
      <c r="D92" s="783" t="s">
        <v>2</v>
      </c>
      <c r="E92" s="472" t="s">
        <v>3</v>
      </c>
      <c r="F92" s="783"/>
      <c r="G92" s="472" t="s">
        <v>775</v>
      </c>
      <c r="H92" s="783" t="s">
        <v>2</v>
      </c>
      <c r="I92" s="472" t="s">
        <v>3</v>
      </c>
      <c r="J92" s="783"/>
      <c r="K92" s="472" t="s">
        <v>775</v>
      </c>
      <c r="L92" s="783" t="s">
        <v>2</v>
      </c>
      <c r="M92" s="472" t="s">
        <v>3</v>
      </c>
      <c r="N92" s="783"/>
      <c r="O92" s="472" t="s">
        <v>775</v>
      </c>
      <c r="P92" s="783" t="s">
        <v>2</v>
      </c>
      <c r="Q92" s="472" t="s">
        <v>3</v>
      </c>
      <c r="R92" s="783"/>
      <c r="S92" s="472" t="s">
        <v>775</v>
      </c>
      <c r="T92" s="783" t="s">
        <v>2</v>
      </c>
      <c r="U92" s="472" t="s">
        <v>3</v>
      </c>
      <c r="V92" s="783"/>
      <c r="W92" s="472" t="s">
        <v>775</v>
      </c>
      <c r="X92" s="783" t="s">
        <v>2</v>
      </c>
      <c r="Y92" s="472" t="s">
        <v>3</v>
      </c>
      <c r="Z92" s="783"/>
      <c r="AA92" s="472" t="s">
        <v>775</v>
      </c>
      <c r="AB92" s="783" t="s">
        <v>2</v>
      </c>
      <c r="AC92" s="472" t="s">
        <v>3</v>
      </c>
      <c r="AD92" s="783"/>
      <c r="AE92" s="472" t="s">
        <v>775</v>
      </c>
      <c r="AF92" s="783" t="s">
        <v>2</v>
      </c>
      <c r="AG92" s="472" t="s">
        <v>3</v>
      </c>
      <c r="AH92" s="783"/>
      <c r="AI92" s="472" t="s">
        <v>775</v>
      </c>
      <c r="AJ92" s="783" t="s">
        <v>2</v>
      </c>
      <c r="AK92" s="472" t="s">
        <v>3</v>
      </c>
      <c r="AL92" s="783"/>
      <c r="AM92" s="472" t="s">
        <v>775</v>
      </c>
      <c r="AN92" s="38"/>
      <c r="AO92" s="38"/>
    </row>
    <row r="93" spans="1:41" x14ac:dyDescent="0.25">
      <c r="A93" s="474">
        <v>16</v>
      </c>
      <c r="B93" s="386" t="s">
        <v>82</v>
      </c>
      <c r="C93" s="244">
        <v>70016</v>
      </c>
      <c r="D93" s="338"/>
      <c r="E93" s="236"/>
      <c r="F93" s="165"/>
      <c r="G93" s="174" t="s">
        <v>177</v>
      </c>
      <c r="H93" s="602">
        <v>14</v>
      </c>
      <c r="I93" s="382">
        <f t="shared" ref="I93" si="146">H93*100/51</f>
        <v>27.450980392156861</v>
      </c>
      <c r="J93" s="296">
        <v>2</v>
      </c>
      <c r="K93" s="174">
        <v>3</v>
      </c>
      <c r="L93" s="156"/>
      <c r="M93" s="238"/>
      <c r="N93" s="296"/>
      <c r="O93" s="174" t="s">
        <v>177</v>
      </c>
      <c r="P93" s="375">
        <v>12</v>
      </c>
      <c r="Q93" s="238">
        <f t="shared" ref="Q93" si="147">P93*100/28</f>
        <v>42.857142857142854</v>
      </c>
      <c r="R93" s="283">
        <v>3</v>
      </c>
      <c r="S93" s="148">
        <v>4</v>
      </c>
      <c r="T93" s="256">
        <v>13</v>
      </c>
      <c r="U93" s="238">
        <f t="shared" ref="U93" si="148">T93*100/23</f>
        <v>56.521739130434781</v>
      </c>
      <c r="V93" s="165">
        <v>3</v>
      </c>
      <c r="W93" s="174">
        <v>4</v>
      </c>
      <c r="X93" s="602">
        <v>5</v>
      </c>
      <c r="Y93" s="685">
        <f t="shared" ref="Y93" si="149">X93*100/25</f>
        <v>20</v>
      </c>
      <c r="Z93" s="325">
        <v>2</v>
      </c>
      <c r="AA93" s="174">
        <v>4</v>
      </c>
      <c r="AB93" s="602">
        <v>4</v>
      </c>
      <c r="AC93" s="238">
        <f t="shared" ref="AC93" si="150">AB93*100/30</f>
        <v>13.333333333333334</v>
      </c>
      <c r="AD93" s="296">
        <v>2</v>
      </c>
      <c r="AE93" s="174">
        <v>4</v>
      </c>
      <c r="AF93" s="602">
        <v>2</v>
      </c>
      <c r="AG93" s="685">
        <f t="shared" ref="AG93" si="151">AF93*100/18</f>
        <v>11.111111111111111</v>
      </c>
      <c r="AH93" s="325">
        <v>2</v>
      </c>
      <c r="AI93" s="174">
        <v>4</v>
      </c>
      <c r="AJ93" s="355">
        <v>2</v>
      </c>
      <c r="AK93" s="238">
        <f t="shared" ref="AK93" si="152">AJ93*100/30</f>
        <v>6.666666666666667</v>
      </c>
      <c r="AL93" s="296">
        <v>2</v>
      </c>
      <c r="AM93" s="174">
        <v>3</v>
      </c>
      <c r="AN93" s="284"/>
      <c r="AO93" s="284"/>
    </row>
    <row r="94" spans="1:41" ht="15.75" thickBot="1" x14ac:dyDescent="0.3">
      <c r="D94" s="782"/>
      <c r="E94" s="782"/>
      <c r="F94" s="782"/>
      <c r="G94" s="782"/>
      <c r="H94" s="782"/>
      <c r="I94" s="782"/>
      <c r="J94" s="782"/>
      <c r="K94" s="782"/>
      <c r="L94" s="782"/>
      <c r="M94" s="782"/>
      <c r="N94" s="782"/>
      <c r="O94" s="782"/>
      <c r="P94" s="782"/>
      <c r="Q94" s="782"/>
      <c r="R94" s="782"/>
      <c r="S94" s="782"/>
      <c r="T94" s="782"/>
      <c r="U94" s="782"/>
      <c r="V94" s="782"/>
      <c r="W94" s="782"/>
      <c r="X94" s="782"/>
      <c r="Y94" s="782"/>
      <c r="Z94" s="782"/>
      <c r="AA94" s="782"/>
      <c r="AB94" s="782"/>
      <c r="AC94" s="782"/>
      <c r="AD94" s="782"/>
      <c r="AE94" s="782"/>
      <c r="AF94" s="782"/>
      <c r="AG94" s="782"/>
      <c r="AH94" s="782"/>
      <c r="AI94" s="782"/>
      <c r="AJ94" s="782"/>
      <c r="AK94" s="782"/>
      <c r="AL94" s="782"/>
      <c r="AM94" s="782"/>
      <c r="AN94" s="782"/>
      <c r="AO94" s="782"/>
    </row>
    <row r="95" spans="1:41" ht="15" customHeight="1" thickBot="1" x14ac:dyDescent="0.3">
      <c r="A95" s="896">
        <v>20</v>
      </c>
      <c r="B95" s="897"/>
      <c r="C95" s="898"/>
      <c r="D95" s="953" t="s">
        <v>1</v>
      </c>
      <c r="E95" s="954"/>
      <c r="F95" s="954"/>
      <c r="G95" s="954"/>
      <c r="H95" s="953" t="s">
        <v>4</v>
      </c>
      <c r="I95" s="954"/>
      <c r="J95" s="954"/>
      <c r="K95" s="954"/>
      <c r="L95" s="953" t="s">
        <v>5</v>
      </c>
      <c r="M95" s="954"/>
      <c r="N95" s="954"/>
      <c r="O95" s="954"/>
      <c r="P95" s="953" t="s">
        <v>7</v>
      </c>
      <c r="Q95" s="954"/>
      <c r="R95" s="954"/>
      <c r="S95" s="954"/>
      <c r="T95" s="953" t="s">
        <v>146</v>
      </c>
      <c r="U95" s="954"/>
      <c r="V95" s="954"/>
      <c r="W95" s="954"/>
      <c r="X95" s="953" t="s">
        <v>34</v>
      </c>
      <c r="Y95" s="954"/>
      <c r="Z95" s="954"/>
      <c r="AA95" s="955"/>
      <c r="AB95" s="953" t="s">
        <v>12</v>
      </c>
      <c r="AC95" s="954"/>
      <c r="AD95" s="954"/>
      <c r="AE95" s="955"/>
      <c r="AF95" s="953" t="s">
        <v>8</v>
      </c>
      <c r="AG95" s="954"/>
      <c r="AH95" s="954"/>
      <c r="AI95" s="955"/>
      <c r="AJ95" s="953" t="s">
        <v>807</v>
      </c>
      <c r="AK95" s="954"/>
      <c r="AL95" s="954"/>
      <c r="AM95" s="955"/>
      <c r="AN95" s="776"/>
      <c r="AO95" s="776"/>
    </row>
    <row r="96" spans="1:41" ht="15.75" thickBot="1" x14ac:dyDescent="0.3">
      <c r="A96" s="956"/>
      <c r="B96" s="957"/>
      <c r="C96" s="957"/>
      <c r="D96" s="783" t="s">
        <v>2</v>
      </c>
      <c r="E96" s="472" t="s">
        <v>3</v>
      </c>
      <c r="F96" s="783"/>
      <c r="G96" s="472" t="s">
        <v>775</v>
      </c>
      <c r="H96" s="783" t="s">
        <v>2</v>
      </c>
      <c r="I96" s="472" t="s">
        <v>3</v>
      </c>
      <c r="J96" s="783"/>
      <c r="K96" s="472" t="s">
        <v>775</v>
      </c>
      <c r="L96" s="783" t="s">
        <v>2</v>
      </c>
      <c r="M96" s="472" t="s">
        <v>3</v>
      </c>
      <c r="N96" s="783"/>
      <c r="O96" s="472" t="s">
        <v>775</v>
      </c>
      <c r="P96" s="783" t="s">
        <v>2</v>
      </c>
      <c r="Q96" s="472" t="s">
        <v>3</v>
      </c>
      <c r="R96" s="783"/>
      <c r="S96" s="472" t="s">
        <v>775</v>
      </c>
      <c r="T96" s="783" t="s">
        <v>2</v>
      </c>
      <c r="U96" s="472" t="s">
        <v>3</v>
      </c>
      <c r="V96" s="783"/>
      <c r="W96" s="472" t="s">
        <v>775</v>
      </c>
      <c r="X96" s="783" t="s">
        <v>2</v>
      </c>
      <c r="Y96" s="472" t="s">
        <v>3</v>
      </c>
      <c r="Z96" s="783"/>
      <c r="AA96" s="472" t="s">
        <v>775</v>
      </c>
      <c r="AB96" s="783" t="s">
        <v>2</v>
      </c>
      <c r="AC96" s="472" t="s">
        <v>3</v>
      </c>
      <c r="AD96" s="783"/>
      <c r="AE96" s="472" t="s">
        <v>775</v>
      </c>
      <c r="AF96" s="783" t="s">
        <v>2</v>
      </c>
      <c r="AG96" s="472" t="s">
        <v>3</v>
      </c>
      <c r="AH96" s="783"/>
      <c r="AI96" s="472" t="s">
        <v>775</v>
      </c>
      <c r="AJ96" s="783" t="s">
        <v>2</v>
      </c>
      <c r="AK96" s="472" t="s">
        <v>3</v>
      </c>
      <c r="AL96" s="783"/>
      <c r="AM96" s="472" t="s">
        <v>775</v>
      </c>
      <c r="AN96" s="38"/>
      <c r="AO96" s="38"/>
    </row>
    <row r="97" spans="1:41" x14ac:dyDescent="0.25">
      <c r="A97" s="474">
        <v>17</v>
      </c>
      <c r="B97" s="191" t="s">
        <v>83</v>
      </c>
      <c r="C97" s="243">
        <v>70017</v>
      </c>
      <c r="D97" s="338">
        <v>1</v>
      </c>
      <c r="E97" s="236">
        <f t="shared" ref="E97" si="153">D97*100/37</f>
        <v>2.7027027027027026</v>
      </c>
      <c r="F97" s="156">
        <v>2</v>
      </c>
      <c r="G97" s="174">
        <v>4</v>
      </c>
      <c r="H97" s="602">
        <v>18</v>
      </c>
      <c r="I97" s="382">
        <f t="shared" ref="I97" si="154">H97*100/51</f>
        <v>35.294117647058826</v>
      </c>
      <c r="J97" s="296">
        <v>2</v>
      </c>
      <c r="K97" s="174">
        <v>4</v>
      </c>
      <c r="L97" s="156">
        <v>1</v>
      </c>
      <c r="M97" s="238">
        <f t="shared" ref="M97" si="155">L97*100/19</f>
        <v>5.2631578947368425</v>
      </c>
      <c r="N97" s="296">
        <v>2</v>
      </c>
      <c r="O97" s="174">
        <v>3</v>
      </c>
      <c r="P97" s="602">
        <v>9</v>
      </c>
      <c r="Q97" s="238">
        <f t="shared" ref="Q97" si="156">P97*100/28</f>
        <v>32.142857142857146</v>
      </c>
      <c r="R97" s="283">
        <v>2</v>
      </c>
      <c r="S97" s="148">
        <v>4</v>
      </c>
      <c r="T97" s="338">
        <v>9</v>
      </c>
      <c r="U97" s="238">
        <f t="shared" ref="U97" si="157">T97*100/23</f>
        <v>39.130434782608695</v>
      </c>
      <c r="V97" s="165">
        <v>2</v>
      </c>
      <c r="W97" s="174">
        <v>3</v>
      </c>
      <c r="X97" s="602">
        <v>2</v>
      </c>
      <c r="Y97" s="685">
        <f t="shared" ref="Y97" si="158">X97*100/25</f>
        <v>8</v>
      </c>
      <c r="Z97" s="325">
        <v>2</v>
      </c>
      <c r="AA97" s="174">
        <v>3</v>
      </c>
      <c r="AB97" s="602">
        <v>6</v>
      </c>
      <c r="AC97" s="238">
        <f t="shared" ref="AC97" si="159">AB97*100/30</f>
        <v>20</v>
      </c>
      <c r="AD97" s="296">
        <v>2</v>
      </c>
      <c r="AE97" s="174">
        <v>3</v>
      </c>
      <c r="AF97" s="602">
        <v>0</v>
      </c>
      <c r="AG97" s="685">
        <f t="shared" ref="AG97" si="160">AF97*100/18</f>
        <v>0</v>
      </c>
      <c r="AH97" s="325">
        <v>2</v>
      </c>
      <c r="AI97" s="174">
        <v>3</v>
      </c>
      <c r="AJ97" s="355">
        <v>8</v>
      </c>
      <c r="AK97" s="238">
        <f t="shared" ref="AK97" si="161">AJ97*100/30</f>
        <v>26.666666666666668</v>
      </c>
      <c r="AL97" s="296">
        <v>2</v>
      </c>
      <c r="AM97" s="174">
        <v>4</v>
      </c>
      <c r="AN97" s="284"/>
      <c r="AO97" s="284"/>
    </row>
    <row r="98" spans="1:41" ht="15.75" thickBot="1" x14ac:dyDescent="0.3">
      <c r="D98" s="782"/>
      <c r="E98" s="782"/>
      <c r="F98" s="782"/>
      <c r="G98" s="782"/>
      <c r="H98" s="782"/>
      <c r="I98" s="782"/>
      <c r="J98" s="782"/>
      <c r="K98" s="782"/>
      <c r="L98" s="782"/>
      <c r="M98" s="782"/>
      <c r="N98" s="782"/>
      <c r="O98" s="782"/>
      <c r="P98" s="782"/>
      <c r="Q98" s="782"/>
      <c r="R98" s="782"/>
      <c r="S98" s="782"/>
      <c r="T98" s="782"/>
      <c r="U98" s="782"/>
      <c r="V98" s="782"/>
      <c r="W98" s="782"/>
      <c r="X98" s="782"/>
      <c r="Y98" s="782"/>
      <c r="Z98" s="782"/>
      <c r="AA98" s="782"/>
      <c r="AB98" s="782"/>
      <c r="AC98" s="782"/>
      <c r="AD98" s="782"/>
      <c r="AE98" s="782"/>
      <c r="AF98" s="782"/>
      <c r="AG98" s="782"/>
      <c r="AH98" s="782"/>
      <c r="AI98" s="782"/>
      <c r="AJ98" s="782"/>
      <c r="AK98" s="782"/>
      <c r="AL98" s="782"/>
      <c r="AM98" s="782"/>
      <c r="AN98" s="782"/>
      <c r="AO98" s="782"/>
    </row>
    <row r="99" spans="1:41" ht="15" customHeight="1" thickBot="1" x14ac:dyDescent="0.3">
      <c r="A99" s="896">
        <v>20</v>
      </c>
      <c r="B99" s="897"/>
      <c r="C99" s="898"/>
      <c r="D99" s="953" t="s">
        <v>1</v>
      </c>
      <c r="E99" s="954"/>
      <c r="F99" s="954"/>
      <c r="G99" s="954"/>
      <c r="H99" s="953" t="s">
        <v>4</v>
      </c>
      <c r="I99" s="954"/>
      <c r="J99" s="954"/>
      <c r="K99" s="954"/>
      <c r="L99" s="953" t="s">
        <v>5</v>
      </c>
      <c r="M99" s="954"/>
      <c r="N99" s="954"/>
      <c r="O99" s="954"/>
      <c r="P99" s="953" t="s">
        <v>7</v>
      </c>
      <c r="Q99" s="954"/>
      <c r="R99" s="954"/>
      <c r="S99" s="954"/>
      <c r="T99" s="953" t="s">
        <v>146</v>
      </c>
      <c r="U99" s="954"/>
      <c r="V99" s="954"/>
      <c r="W99" s="954"/>
      <c r="X99" s="953" t="s">
        <v>34</v>
      </c>
      <c r="Y99" s="954"/>
      <c r="Z99" s="954"/>
      <c r="AA99" s="955"/>
      <c r="AB99" s="953" t="s">
        <v>12</v>
      </c>
      <c r="AC99" s="954"/>
      <c r="AD99" s="954"/>
      <c r="AE99" s="955"/>
      <c r="AF99" s="953" t="s">
        <v>8</v>
      </c>
      <c r="AG99" s="954"/>
      <c r="AH99" s="954"/>
      <c r="AI99" s="955"/>
      <c r="AJ99" s="953" t="s">
        <v>807</v>
      </c>
      <c r="AK99" s="954"/>
      <c r="AL99" s="954"/>
      <c r="AM99" s="955"/>
      <c r="AN99" s="776"/>
      <c r="AO99" s="776"/>
    </row>
    <row r="100" spans="1:41" ht="15.75" thickBot="1" x14ac:dyDescent="0.3">
      <c r="A100" s="956"/>
      <c r="B100" s="957"/>
      <c r="C100" s="957"/>
      <c r="D100" s="783" t="s">
        <v>2</v>
      </c>
      <c r="E100" s="472" t="s">
        <v>3</v>
      </c>
      <c r="F100" s="783"/>
      <c r="G100" s="472" t="s">
        <v>775</v>
      </c>
      <c r="H100" s="783" t="s">
        <v>2</v>
      </c>
      <c r="I100" s="472" t="s">
        <v>3</v>
      </c>
      <c r="J100" s="783"/>
      <c r="K100" s="472" t="s">
        <v>775</v>
      </c>
      <c r="L100" s="783" t="s">
        <v>2</v>
      </c>
      <c r="M100" s="472" t="s">
        <v>3</v>
      </c>
      <c r="N100" s="783"/>
      <c r="O100" s="472" t="s">
        <v>775</v>
      </c>
      <c r="P100" s="783" t="s">
        <v>2</v>
      </c>
      <c r="Q100" s="472" t="s">
        <v>3</v>
      </c>
      <c r="R100" s="783"/>
      <c r="S100" s="472" t="s">
        <v>775</v>
      </c>
      <c r="T100" s="783" t="s">
        <v>2</v>
      </c>
      <c r="U100" s="472" t="s">
        <v>3</v>
      </c>
      <c r="V100" s="783"/>
      <c r="W100" s="472" t="s">
        <v>775</v>
      </c>
      <c r="X100" s="783" t="s">
        <v>2</v>
      </c>
      <c r="Y100" s="472" t="s">
        <v>3</v>
      </c>
      <c r="Z100" s="783"/>
      <c r="AA100" s="472" t="s">
        <v>775</v>
      </c>
      <c r="AB100" s="783" t="s">
        <v>2</v>
      </c>
      <c r="AC100" s="472" t="s">
        <v>3</v>
      </c>
      <c r="AD100" s="783"/>
      <c r="AE100" s="472" t="s">
        <v>775</v>
      </c>
      <c r="AF100" s="783" t="s">
        <v>2</v>
      </c>
      <c r="AG100" s="472" t="s">
        <v>3</v>
      </c>
      <c r="AH100" s="783"/>
      <c r="AI100" s="472" t="s">
        <v>775</v>
      </c>
      <c r="AJ100" s="783" t="s">
        <v>2</v>
      </c>
      <c r="AK100" s="472" t="s">
        <v>3</v>
      </c>
      <c r="AL100" s="783"/>
      <c r="AM100" s="472" t="s">
        <v>775</v>
      </c>
      <c r="AN100" s="38"/>
      <c r="AO100" s="38"/>
    </row>
    <row r="101" spans="1:41" ht="15.75" thickBot="1" x14ac:dyDescent="0.3">
      <c r="A101" s="474">
        <v>18</v>
      </c>
      <c r="B101" s="387" t="s">
        <v>84</v>
      </c>
      <c r="C101" s="244">
        <v>70018</v>
      </c>
      <c r="D101" s="256">
        <v>12</v>
      </c>
      <c r="E101" s="236">
        <f t="shared" ref="E101" si="162">D101*100/37</f>
        <v>32.432432432432435</v>
      </c>
      <c r="F101" s="156">
        <v>3</v>
      </c>
      <c r="G101" s="174">
        <v>5</v>
      </c>
      <c r="H101" s="602">
        <v>16</v>
      </c>
      <c r="I101" s="382">
        <f t="shared" ref="I101" si="163">H101*100/51</f>
        <v>31.372549019607842</v>
      </c>
      <c r="J101" s="296">
        <v>2</v>
      </c>
      <c r="K101" s="174">
        <v>4</v>
      </c>
      <c r="L101" s="256">
        <v>12</v>
      </c>
      <c r="M101" s="238">
        <f t="shared" ref="M101" si="164">L101*100/19</f>
        <v>63.157894736842103</v>
      </c>
      <c r="N101" s="365">
        <v>4</v>
      </c>
      <c r="O101" s="364">
        <v>4</v>
      </c>
      <c r="P101" s="602">
        <v>4</v>
      </c>
      <c r="Q101" s="238">
        <f t="shared" ref="Q101" si="165">P101*100/28</f>
        <v>14.285714285714286</v>
      </c>
      <c r="R101" s="283">
        <v>2</v>
      </c>
      <c r="S101" s="148">
        <v>4</v>
      </c>
      <c r="T101" s="256">
        <v>13</v>
      </c>
      <c r="U101" s="238">
        <f t="shared" ref="U101" si="166">T101*100/23</f>
        <v>56.521739130434781</v>
      </c>
      <c r="V101" s="165">
        <v>3</v>
      </c>
      <c r="W101" s="174">
        <v>4</v>
      </c>
      <c r="X101" s="602">
        <v>2</v>
      </c>
      <c r="Y101" s="685">
        <f t="shared" ref="Y101" si="167">X101*100/25</f>
        <v>8</v>
      </c>
      <c r="Z101" s="325">
        <v>2</v>
      </c>
      <c r="AA101" s="174">
        <v>4</v>
      </c>
      <c r="AB101" s="602">
        <v>5</v>
      </c>
      <c r="AC101" s="238">
        <f t="shared" ref="AC101" si="168">AB101*100/30</f>
        <v>16.666666666666668</v>
      </c>
      <c r="AD101" s="296">
        <v>2</v>
      </c>
      <c r="AE101" s="174">
        <v>5</v>
      </c>
      <c r="AF101" s="602">
        <v>4</v>
      </c>
      <c r="AG101" s="685">
        <f t="shared" ref="AG101" si="169">AF101*100/18</f>
        <v>22.222222222222221</v>
      </c>
      <c r="AH101" s="325">
        <v>2</v>
      </c>
      <c r="AI101" s="174">
        <v>4</v>
      </c>
      <c r="AJ101" s="355">
        <v>6</v>
      </c>
      <c r="AK101" s="238">
        <f t="shared" ref="AK101" si="170">AJ101*100/30</f>
        <v>20</v>
      </c>
      <c r="AL101" s="296">
        <v>2</v>
      </c>
      <c r="AM101" s="174">
        <v>5</v>
      </c>
      <c r="AN101" s="284"/>
      <c r="AO101" s="284"/>
    </row>
    <row r="102" spans="1:41" ht="15.75" thickBot="1" x14ac:dyDescent="0.3">
      <c r="D102" s="782"/>
      <c r="E102" s="782"/>
      <c r="F102" s="782"/>
      <c r="G102" s="782"/>
      <c r="H102" s="782"/>
      <c r="I102" s="782"/>
      <c r="J102" s="782"/>
      <c r="K102" s="782"/>
      <c r="L102" s="782"/>
      <c r="M102" s="782"/>
      <c r="N102" s="782"/>
      <c r="O102" s="782"/>
      <c r="P102" s="782"/>
      <c r="Q102" s="782"/>
      <c r="R102" s="782"/>
      <c r="S102" s="782"/>
      <c r="T102" s="782"/>
      <c r="U102" s="782"/>
      <c r="V102" s="782"/>
      <c r="W102" s="782"/>
      <c r="X102" s="782"/>
      <c r="Y102" s="782"/>
      <c r="Z102" s="782"/>
      <c r="AA102" s="782"/>
      <c r="AB102" s="782"/>
      <c r="AC102" s="782"/>
      <c r="AD102" s="782"/>
      <c r="AE102" s="782"/>
      <c r="AF102" s="782"/>
      <c r="AG102" s="782"/>
      <c r="AH102" s="782"/>
      <c r="AI102" s="782"/>
      <c r="AJ102" s="782"/>
      <c r="AK102" s="782"/>
      <c r="AL102" s="782"/>
      <c r="AM102" s="782"/>
      <c r="AN102" s="782"/>
      <c r="AO102" s="782"/>
    </row>
    <row r="103" spans="1:41" ht="15" customHeight="1" thickBot="1" x14ac:dyDescent="0.3">
      <c r="A103" s="896">
        <v>20</v>
      </c>
      <c r="B103" s="897"/>
      <c r="C103" s="898"/>
      <c r="D103" s="953" t="s">
        <v>1</v>
      </c>
      <c r="E103" s="954"/>
      <c r="F103" s="954"/>
      <c r="G103" s="954"/>
      <c r="H103" s="953" t="s">
        <v>4</v>
      </c>
      <c r="I103" s="954"/>
      <c r="J103" s="954"/>
      <c r="K103" s="954"/>
      <c r="L103" s="953" t="s">
        <v>5</v>
      </c>
      <c r="M103" s="954"/>
      <c r="N103" s="954"/>
      <c r="O103" s="954"/>
      <c r="P103" s="953" t="s">
        <v>7</v>
      </c>
      <c r="Q103" s="954"/>
      <c r="R103" s="954"/>
      <c r="S103" s="954"/>
      <c r="T103" s="953" t="s">
        <v>146</v>
      </c>
      <c r="U103" s="954"/>
      <c r="V103" s="954"/>
      <c r="W103" s="954"/>
      <c r="X103" s="953" t="s">
        <v>34</v>
      </c>
      <c r="Y103" s="954"/>
      <c r="Z103" s="954"/>
      <c r="AA103" s="955"/>
      <c r="AB103" s="953" t="s">
        <v>12</v>
      </c>
      <c r="AC103" s="954"/>
      <c r="AD103" s="954"/>
      <c r="AE103" s="955"/>
      <c r="AF103" s="953" t="s">
        <v>8</v>
      </c>
      <c r="AG103" s="954"/>
      <c r="AH103" s="954"/>
      <c r="AI103" s="955"/>
      <c r="AJ103" s="953" t="s">
        <v>807</v>
      </c>
      <c r="AK103" s="954"/>
      <c r="AL103" s="954"/>
      <c r="AM103" s="955"/>
      <c r="AN103" s="776"/>
      <c r="AO103" s="776"/>
    </row>
    <row r="104" spans="1:41" ht="15.75" thickBot="1" x14ac:dyDescent="0.3">
      <c r="A104" s="956"/>
      <c r="B104" s="957"/>
      <c r="C104" s="957"/>
      <c r="D104" s="783" t="s">
        <v>2</v>
      </c>
      <c r="E104" s="472" t="s">
        <v>3</v>
      </c>
      <c r="F104" s="783"/>
      <c r="G104" s="472" t="s">
        <v>775</v>
      </c>
      <c r="H104" s="783" t="s">
        <v>2</v>
      </c>
      <c r="I104" s="472" t="s">
        <v>3</v>
      </c>
      <c r="J104" s="783"/>
      <c r="K104" s="472" t="s">
        <v>775</v>
      </c>
      <c r="L104" s="783" t="s">
        <v>2</v>
      </c>
      <c r="M104" s="472" t="s">
        <v>3</v>
      </c>
      <c r="N104" s="783"/>
      <c r="O104" s="472" t="s">
        <v>775</v>
      </c>
      <c r="P104" s="783" t="s">
        <v>2</v>
      </c>
      <c r="Q104" s="472" t="s">
        <v>3</v>
      </c>
      <c r="R104" s="783"/>
      <c r="S104" s="472" t="s">
        <v>775</v>
      </c>
      <c r="T104" s="783" t="s">
        <v>2</v>
      </c>
      <c r="U104" s="472" t="s">
        <v>3</v>
      </c>
      <c r="V104" s="783"/>
      <c r="W104" s="472" t="s">
        <v>775</v>
      </c>
      <c r="X104" s="783" t="s">
        <v>2</v>
      </c>
      <c r="Y104" s="472" t="s">
        <v>3</v>
      </c>
      <c r="Z104" s="783"/>
      <c r="AA104" s="472" t="s">
        <v>775</v>
      </c>
      <c r="AB104" s="783" t="s">
        <v>2</v>
      </c>
      <c r="AC104" s="472" t="s">
        <v>3</v>
      </c>
      <c r="AD104" s="783"/>
      <c r="AE104" s="472" t="s">
        <v>775</v>
      </c>
      <c r="AF104" s="783" t="s">
        <v>2</v>
      </c>
      <c r="AG104" s="472" t="s">
        <v>3</v>
      </c>
      <c r="AH104" s="783"/>
      <c r="AI104" s="472" t="s">
        <v>775</v>
      </c>
      <c r="AJ104" s="783" t="s">
        <v>2</v>
      </c>
      <c r="AK104" s="472" t="s">
        <v>3</v>
      </c>
      <c r="AL104" s="783"/>
      <c r="AM104" s="472" t="s">
        <v>775</v>
      </c>
      <c r="AN104" s="38"/>
      <c r="AO104" s="38"/>
    </row>
    <row r="105" spans="1:41" x14ac:dyDescent="0.25">
      <c r="A105" s="474">
        <v>19</v>
      </c>
      <c r="B105" s="385" t="s">
        <v>85</v>
      </c>
      <c r="C105" s="243">
        <v>70019</v>
      </c>
      <c r="D105" s="338">
        <v>4</v>
      </c>
      <c r="E105" s="236">
        <f t="shared" ref="E105" si="171">D105*100/37</f>
        <v>10.810810810810811</v>
      </c>
      <c r="F105" s="156">
        <v>2</v>
      </c>
      <c r="G105" s="174">
        <v>3</v>
      </c>
      <c r="H105" s="602">
        <v>11</v>
      </c>
      <c r="I105" s="382">
        <f t="shared" ref="I105" si="172">H105*100/51</f>
        <v>21.568627450980394</v>
      </c>
      <c r="J105" s="296">
        <v>2</v>
      </c>
      <c r="K105" s="174">
        <v>3</v>
      </c>
      <c r="L105" s="156">
        <v>4</v>
      </c>
      <c r="M105" s="238">
        <f t="shared" ref="M105" si="173">L105*100/19</f>
        <v>21.05263157894737</v>
      </c>
      <c r="N105" s="365">
        <v>2</v>
      </c>
      <c r="O105" s="364">
        <v>2</v>
      </c>
      <c r="P105" s="602">
        <v>6</v>
      </c>
      <c r="Q105" s="238">
        <f t="shared" ref="Q105" si="174">P105*100/28</f>
        <v>21.428571428571427</v>
      </c>
      <c r="R105" s="283">
        <v>2</v>
      </c>
      <c r="S105" s="148">
        <v>3</v>
      </c>
      <c r="T105" s="256">
        <v>11</v>
      </c>
      <c r="U105" s="238">
        <f t="shared" ref="U105" si="175">T105*100/23</f>
        <v>47.826086956521742</v>
      </c>
      <c r="V105" s="363">
        <v>3</v>
      </c>
      <c r="W105" s="364">
        <v>3</v>
      </c>
      <c r="X105" s="602">
        <v>1</v>
      </c>
      <c r="Y105" s="685">
        <f t="shared" ref="Y105" si="176">X105*100/25</f>
        <v>4</v>
      </c>
      <c r="Z105" s="325">
        <v>2</v>
      </c>
      <c r="AA105" s="174">
        <v>3</v>
      </c>
      <c r="AB105" s="602">
        <v>3</v>
      </c>
      <c r="AC105" s="238">
        <f t="shared" ref="AC105" si="177">AB105*100/30</f>
        <v>10</v>
      </c>
      <c r="AD105" s="296">
        <v>2</v>
      </c>
      <c r="AE105" s="174">
        <v>3</v>
      </c>
      <c r="AF105" s="602">
        <v>1</v>
      </c>
      <c r="AG105" s="685">
        <f t="shared" ref="AG105" si="178">AF105*100/18</f>
        <v>5.5555555555555554</v>
      </c>
      <c r="AH105" s="325">
        <v>2</v>
      </c>
      <c r="AI105" s="174">
        <v>3</v>
      </c>
      <c r="AJ105" s="355">
        <v>4</v>
      </c>
      <c r="AK105" s="238">
        <f t="shared" ref="AK105" si="179">AJ105*100/30</f>
        <v>13.333333333333334</v>
      </c>
      <c r="AL105" s="296">
        <v>2</v>
      </c>
      <c r="AM105" s="174">
        <v>3</v>
      </c>
      <c r="AN105" s="284"/>
      <c r="AO105" s="284"/>
    </row>
    <row r="106" spans="1:41" ht="15.75" thickBot="1" x14ac:dyDescent="0.3">
      <c r="D106" s="782"/>
      <c r="E106" s="782"/>
      <c r="F106" s="782"/>
      <c r="G106" s="782"/>
      <c r="H106" s="782"/>
      <c r="I106" s="782"/>
      <c r="J106" s="782"/>
      <c r="K106" s="782"/>
      <c r="L106" s="782"/>
      <c r="M106" s="782"/>
      <c r="N106" s="782"/>
      <c r="O106" s="782"/>
      <c r="P106" s="782"/>
      <c r="Q106" s="782"/>
      <c r="R106" s="782"/>
      <c r="S106" s="782"/>
      <c r="T106" s="782"/>
      <c r="U106" s="782"/>
      <c r="V106" s="782"/>
      <c r="W106" s="782"/>
      <c r="X106" s="782"/>
      <c r="Y106" s="782"/>
      <c r="Z106" s="782"/>
      <c r="AA106" s="782"/>
      <c r="AB106" s="782"/>
      <c r="AC106" s="782"/>
      <c r="AD106" s="782"/>
      <c r="AE106" s="782"/>
      <c r="AF106" s="782"/>
      <c r="AG106" s="782"/>
      <c r="AH106" s="782"/>
      <c r="AI106" s="782"/>
      <c r="AJ106" s="782"/>
      <c r="AK106" s="782"/>
      <c r="AL106" s="782"/>
      <c r="AM106" s="782"/>
      <c r="AN106" s="782"/>
      <c r="AO106" s="782"/>
    </row>
    <row r="107" spans="1:41" ht="15" customHeight="1" thickBot="1" x14ac:dyDescent="0.3">
      <c r="A107" s="896">
        <v>20</v>
      </c>
      <c r="B107" s="897"/>
      <c r="C107" s="898"/>
      <c r="D107" s="953" t="s">
        <v>1</v>
      </c>
      <c r="E107" s="954"/>
      <c r="F107" s="954"/>
      <c r="G107" s="954"/>
      <c r="H107" s="953" t="s">
        <v>4</v>
      </c>
      <c r="I107" s="954"/>
      <c r="J107" s="954"/>
      <c r="K107" s="954"/>
      <c r="L107" s="953" t="s">
        <v>5</v>
      </c>
      <c r="M107" s="954"/>
      <c r="N107" s="954"/>
      <c r="O107" s="954"/>
      <c r="P107" s="953" t="s">
        <v>7</v>
      </c>
      <c r="Q107" s="954"/>
      <c r="R107" s="954"/>
      <c r="S107" s="954"/>
      <c r="T107" s="953" t="s">
        <v>146</v>
      </c>
      <c r="U107" s="954"/>
      <c r="V107" s="954"/>
      <c r="W107" s="954"/>
      <c r="X107" s="953" t="s">
        <v>34</v>
      </c>
      <c r="Y107" s="954"/>
      <c r="Z107" s="954"/>
      <c r="AA107" s="955"/>
      <c r="AB107" s="953" t="s">
        <v>12</v>
      </c>
      <c r="AC107" s="954"/>
      <c r="AD107" s="954"/>
      <c r="AE107" s="955"/>
      <c r="AF107" s="953" t="s">
        <v>8</v>
      </c>
      <c r="AG107" s="954"/>
      <c r="AH107" s="954"/>
      <c r="AI107" s="955"/>
      <c r="AJ107" s="953" t="s">
        <v>807</v>
      </c>
      <c r="AK107" s="954"/>
      <c r="AL107" s="954"/>
      <c r="AM107" s="955"/>
      <c r="AN107" s="776"/>
      <c r="AO107" s="776"/>
    </row>
    <row r="108" spans="1:41" ht="15.75" thickBot="1" x14ac:dyDescent="0.3">
      <c r="A108" s="956"/>
      <c r="B108" s="957"/>
      <c r="C108" s="957"/>
      <c r="D108" s="783" t="s">
        <v>2</v>
      </c>
      <c r="E108" s="472" t="s">
        <v>3</v>
      </c>
      <c r="F108" s="783"/>
      <c r="G108" s="472" t="s">
        <v>775</v>
      </c>
      <c r="H108" s="783" t="s">
        <v>2</v>
      </c>
      <c r="I108" s="472" t="s">
        <v>3</v>
      </c>
      <c r="J108" s="783"/>
      <c r="K108" s="472" t="s">
        <v>775</v>
      </c>
      <c r="L108" s="783" t="s">
        <v>2</v>
      </c>
      <c r="M108" s="472" t="s">
        <v>3</v>
      </c>
      <c r="N108" s="783"/>
      <c r="O108" s="472" t="s">
        <v>775</v>
      </c>
      <c r="P108" s="783" t="s">
        <v>2</v>
      </c>
      <c r="Q108" s="472" t="s">
        <v>3</v>
      </c>
      <c r="R108" s="783"/>
      <c r="S108" s="472" t="s">
        <v>775</v>
      </c>
      <c r="T108" s="783" t="s">
        <v>2</v>
      </c>
      <c r="U108" s="472" t="s">
        <v>3</v>
      </c>
      <c r="V108" s="783"/>
      <c r="W108" s="472" t="s">
        <v>775</v>
      </c>
      <c r="X108" s="783" t="s">
        <v>2</v>
      </c>
      <c r="Y108" s="472" t="s">
        <v>3</v>
      </c>
      <c r="Z108" s="783"/>
      <c r="AA108" s="472" t="s">
        <v>775</v>
      </c>
      <c r="AB108" s="783" t="s">
        <v>2</v>
      </c>
      <c r="AC108" s="472" t="s">
        <v>3</v>
      </c>
      <c r="AD108" s="783"/>
      <c r="AE108" s="472" t="s">
        <v>775</v>
      </c>
      <c r="AF108" s="783" t="s">
        <v>2</v>
      </c>
      <c r="AG108" s="472" t="s">
        <v>3</v>
      </c>
      <c r="AH108" s="783"/>
      <c r="AI108" s="472" t="s">
        <v>775</v>
      </c>
      <c r="AJ108" s="783" t="s">
        <v>2</v>
      </c>
      <c r="AK108" s="472" t="s">
        <v>3</v>
      </c>
      <c r="AL108" s="783"/>
      <c r="AM108" s="472" t="s">
        <v>775</v>
      </c>
      <c r="AN108" s="38"/>
      <c r="AO108" s="38"/>
    </row>
    <row r="109" spans="1:41" x14ac:dyDescent="0.25">
      <c r="A109" s="474">
        <v>20</v>
      </c>
      <c r="B109" s="191" t="s">
        <v>86</v>
      </c>
      <c r="C109" s="244">
        <v>70020</v>
      </c>
      <c r="D109" s="256">
        <v>22</v>
      </c>
      <c r="E109" s="236">
        <f t="shared" ref="E109" si="180">D109*100/37</f>
        <v>59.45945945945946</v>
      </c>
      <c r="F109" s="156">
        <v>3</v>
      </c>
      <c r="G109" s="174">
        <v>4</v>
      </c>
      <c r="H109" s="602"/>
      <c r="I109" s="382"/>
      <c r="J109" s="296"/>
      <c r="K109" s="174" t="s">
        <v>177</v>
      </c>
      <c r="L109" s="156">
        <v>5</v>
      </c>
      <c r="M109" s="238">
        <f t="shared" ref="M109" si="181">L109*100/19</f>
        <v>26.315789473684209</v>
      </c>
      <c r="N109" s="296">
        <v>2</v>
      </c>
      <c r="O109" s="174">
        <v>3</v>
      </c>
      <c r="P109" s="602">
        <v>8</v>
      </c>
      <c r="Q109" s="238">
        <f t="shared" ref="Q109" si="182">P109*100/28</f>
        <v>28.571428571428573</v>
      </c>
      <c r="R109" s="283">
        <v>2</v>
      </c>
      <c r="S109" s="148">
        <v>3</v>
      </c>
      <c r="T109" s="256">
        <v>12</v>
      </c>
      <c r="U109" s="238">
        <f t="shared" ref="U109" si="183">T109*100/23</f>
        <v>52.173913043478258</v>
      </c>
      <c r="V109" s="363">
        <v>3</v>
      </c>
      <c r="W109" s="364">
        <v>3</v>
      </c>
      <c r="X109" s="602">
        <v>6</v>
      </c>
      <c r="Y109" s="685">
        <f t="shared" ref="Y109" si="184">X109*100/25</f>
        <v>24</v>
      </c>
      <c r="Z109" s="325">
        <v>2</v>
      </c>
      <c r="AA109" s="174">
        <v>4</v>
      </c>
      <c r="AB109" s="602">
        <v>9</v>
      </c>
      <c r="AC109" s="238">
        <f t="shared" ref="AC109" si="185">AB109*100/30</f>
        <v>30</v>
      </c>
      <c r="AD109" s="296">
        <v>2</v>
      </c>
      <c r="AE109" s="174">
        <v>4</v>
      </c>
      <c r="AF109" s="602">
        <v>1</v>
      </c>
      <c r="AG109" s="685">
        <f t="shared" ref="AG109" si="186">AF109*100/18</f>
        <v>5.5555555555555554</v>
      </c>
      <c r="AH109" s="325">
        <v>2</v>
      </c>
      <c r="AI109" s="174">
        <v>3</v>
      </c>
      <c r="AJ109" s="355"/>
      <c r="AK109" s="238"/>
      <c r="AL109" s="296"/>
      <c r="AM109" s="174" t="s">
        <v>177</v>
      </c>
      <c r="AN109" s="284"/>
      <c r="AO109" s="284"/>
    </row>
    <row r="110" spans="1:41" ht="15.75" thickBot="1" x14ac:dyDescent="0.3">
      <c r="D110" s="782"/>
      <c r="E110" s="782"/>
      <c r="F110" s="782"/>
      <c r="G110" s="782"/>
      <c r="H110" s="782"/>
      <c r="I110" s="782"/>
      <c r="J110" s="782"/>
      <c r="K110" s="782"/>
      <c r="L110" s="782"/>
      <c r="M110" s="782"/>
      <c r="N110" s="782"/>
      <c r="O110" s="782"/>
      <c r="P110" s="782"/>
      <c r="Q110" s="782"/>
      <c r="R110" s="782"/>
      <c r="S110" s="782"/>
      <c r="T110" s="782"/>
      <c r="U110" s="782"/>
      <c r="V110" s="782"/>
      <c r="W110" s="782"/>
      <c r="X110" s="782"/>
      <c r="Y110" s="782"/>
      <c r="Z110" s="782"/>
      <c r="AA110" s="782"/>
      <c r="AB110" s="782"/>
      <c r="AC110" s="782"/>
      <c r="AD110" s="782"/>
      <c r="AE110" s="782"/>
      <c r="AF110" s="782"/>
      <c r="AG110" s="782"/>
      <c r="AH110" s="782"/>
      <c r="AI110" s="782"/>
      <c r="AJ110" s="782"/>
      <c r="AK110" s="782"/>
      <c r="AL110" s="782"/>
      <c r="AM110" s="782"/>
      <c r="AN110" s="782"/>
      <c r="AO110" s="782"/>
    </row>
    <row r="111" spans="1:41" ht="15" customHeight="1" thickBot="1" x14ac:dyDescent="0.3">
      <c r="A111" s="896">
        <v>20</v>
      </c>
      <c r="B111" s="897"/>
      <c r="C111" s="898"/>
      <c r="D111" s="953" t="s">
        <v>1</v>
      </c>
      <c r="E111" s="954"/>
      <c r="F111" s="954"/>
      <c r="G111" s="954"/>
      <c r="H111" s="953" t="s">
        <v>4</v>
      </c>
      <c r="I111" s="954"/>
      <c r="J111" s="954"/>
      <c r="K111" s="954"/>
      <c r="L111" s="953" t="s">
        <v>5</v>
      </c>
      <c r="M111" s="954"/>
      <c r="N111" s="954"/>
      <c r="O111" s="954"/>
      <c r="P111" s="953" t="s">
        <v>7</v>
      </c>
      <c r="Q111" s="954"/>
      <c r="R111" s="954"/>
      <c r="S111" s="954"/>
      <c r="T111" s="953" t="s">
        <v>146</v>
      </c>
      <c r="U111" s="954"/>
      <c r="V111" s="954"/>
      <c r="W111" s="954"/>
      <c r="X111" s="953" t="s">
        <v>34</v>
      </c>
      <c r="Y111" s="954"/>
      <c r="Z111" s="954"/>
      <c r="AA111" s="955"/>
      <c r="AB111" s="953" t="s">
        <v>12</v>
      </c>
      <c r="AC111" s="954"/>
      <c r="AD111" s="954"/>
      <c r="AE111" s="955"/>
      <c r="AF111" s="953" t="s">
        <v>8</v>
      </c>
      <c r="AG111" s="954"/>
      <c r="AH111" s="954"/>
      <c r="AI111" s="955"/>
      <c r="AJ111" s="953" t="s">
        <v>807</v>
      </c>
      <c r="AK111" s="954"/>
      <c r="AL111" s="954"/>
      <c r="AM111" s="955"/>
      <c r="AN111" s="776"/>
      <c r="AO111" s="776"/>
    </row>
    <row r="112" spans="1:41" ht="15.75" thickBot="1" x14ac:dyDescent="0.3">
      <c r="A112" s="956"/>
      <c r="B112" s="957"/>
      <c r="C112" s="957"/>
      <c r="D112" s="783" t="s">
        <v>2</v>
      </c>
      <c r="E112" s="472" t="s">
        <v>3</v>
      </c>
      <c r="F112" s="783"/>
      <c r="G112" s="472" t="s">
        <v>775</v>
      </c>
      <c r="H112" s="783" t="s">
        <v>2</v>
      </c>
      <c r="I112" s="472" t="s">
        <v>3</v>
      </c>
      <c r="J112" s="783"/>
      <c r="K112" s="472" t="s">
        <v>775</v>
      </c>
      <c r="L112" s="783" t="s">
        <v>2</v>
      </c>
      <c r="M112" s="472" t="s">
        <v>3</v>
      </c>
      <c r="N112" s="783"/>
      <c r="O112" s="472" t="s">
        <v>775</v>
      </c>
      <c r="P112" s="783" t="s">
        <v>2</v>
      </c>
      <c r="Q112" s="472" t="s">
        <v>3</v>
      </c>
      <c r="R112" s="783"/>
      <c r="S112" s="472" t="s">
        <v>775</v>
      </c>
      <c r="T112" s="783" t="s">
        <v>2</v>
      </c>
      <c r="U112" s="472" t="s">
        <v>3</v>
      </c>
      <c r="V112" s="783"/>
      <c r="W112" s="472" t="s">
        <v>775</v>
      </c>
      <c r="X112" s="783" t="s">
        <v>2</v>
      </c>
      <c r="Y112" s="472" t="s">
        <v>3</v>
      </c>
      <c r="Z112" s="783"/>
      <c r="AA112" s="472" t="s">
        <v>775</v>
      </c>
      <c r="AB112" s="783" t="s">
        <v>2</v>
      </c>
      <c r="AC112" s="472" t="s">
        <v>3</v>
      </c>
      <c r="AD112" s="783"/>
      <c r="AE112" s="472" t="s">
        <v>775</v>
      </c>
      <c r="AF112" s="783" t="s">
        <v>2</v>
      </c>
      <c r="AG112" s="472" t="s">
        <v>3</v>
      </c>
      <c r="AH112" s="783"/>
      <c r="AI112" s="472" t="s">
        <v>775</v>
      </c>
      <c r="AJ112" s="783" t="s">
        <v>2</v>
      </c>
      <c r="AK112" s="472" t="s">
        <v>3</v>
      </c>
      <c r="AL112" s="783"/>
      <c r="AM112" s="472" t="s">
        <v>775</v>
      </c>
      <c r="AN112" s="38"/>
      <c r="AO112" s="38"/>
    </row>
    <row r="113" spans="1:41" ht="15.75" thickBot="1" x14ac:dyDescent="0.3">
      <c r="A113" s="474">
        <v>21</v>
      </c>
      <c r="B113" s="192" t="s">
        <v>87</v>
      </c>
      <c r="C113" s="243">
        <v>70021</v>
      </c>
      <c r="D113" s="338">
        <v>1</v>
      </c>
      <c r="E113" s="236">
        <v>2.7027027027027026</v>
      </c>
      <c r="F113" s="156">
        <v>2</v>
      </c>
      <c r="G113" s="174">
        <v>3</v>
      </c>
      <c r="H113" s="602">
        <v>12</v>
      </c>
      <c r="I113" s="382">
        <v>23.529411764705884</v>
      </c>
      <c r="J113" s="296">
        <v>2</v>
      </c>
      <c r="K113" s="174">
        <v>4</v>
      </c>
      <c r="L113" s="156">
        <v>2</v>
      </c>
      <c r="M113" s="238">
        <v>10.526315789473685</v>
      </c>
      <c r="N113" s="296">
        <v>2</v>
      </c>
      <c r="O113" s="174">
        <v>3</v>
      </c>
      <c r="P113" s="602">
        <v>7</v>
      </c>
      <c r="Q113" s="238">
        <v>25</v>
      </c>
      <c r="R113" s="283">
        <v>2</v>
      </c>
      <c r="S113" s="148">
        <v>3</v>
      </c>
      <c r="T113" s="256">
        <v>11</v>
      </c>
      <c r="U113" s="238">
        <v>47.826086956521742</v>
      </c>
      <c r="V113" s="363">
        <v>3</v>
      </c>
      <c r="W113" s="364">
        <v>3</v>
      </c>
      <c r="X113" s="602">
        <v>1</v>
      </c>
      <c r="Y113" s="685">
        <v>4</v>
      </c>
      <c r="Z113" s="325">
        <v>2</v>
      </c>
      <c r="AA113" s="174">
        <v>3</v>
      </c>
      <c r="AB113" s="602">
        <v>5</v>
      </c>
      <c r="AC113" s="238">
        <v>16.666666666666668</v>
      </c>
      <c r="AD113" s="296">
        <v>2</v>
      </c>
      <c r="AE113" s="174">
        <v>3</v>
      </c>
      <c r="AF113" s="602">
        <v>3</v>
      </c>
      <c r="AG113" s="685">
        <v>16.666666666666668</v>
      </c>
      <c r="AH113" s="325">
        <v>2</v>
      </c>
      <c r="AI113" s="174">
        <v>3</v>
      </c>
      <c r="AJ113" s="355">
        <v>3</v>
      </c>
      <c r="AK113" s="238">
        <v>10</v>
      </c>
      <c r="AL113" s="296">
        <v>2</v>
      </c>
      <c r="AM113" s="174">
        <v>3</v>
      </c>
      <c r="AN113" s="284"/>
      <c r="AO113" s="284"/>
    </row>
    <row r="114" spans="1:41" ht="15.75" thickBot="1" x14ac:dyDescent="0.3">
      <c r="D114" s="782"/>
      <c r="E114" s="782"/>
      <c r="F114" s="782"/>
      <c r="G114" s="782"/>
      <c r="H114" s="782"/>
      <c r="I114" s="782"/>
      <c r="J114" s="782"/>
      <c r="K114" s="782"/>
      <c r="L114" s="782"/>
      <c r="M114" s="782"/>
      <c r="N114" s="782"/>
      <c r="O114" s="782"/>
      <c r="P114" s="782"/>
      <c r="Q114" s="782"/>
      <c r="R114" s="782"/>
      <c r="S114" s="782"/>
      <c r="T114" s="782"/>
      <c r="U114" s="782"/>
      <c r="V114" s="782"/>
      <c r="W114" s="782"/>
      <c r="X114" s="782"/>
      <c r="Y114" s="782"/>
      <c r="Z114" s="782"/>
      <c r="AA114" s="782"/>
      <c r="AB114" s="782"/>
      <c r="AC114" s="782"/>
      <c r="AD114" s="782"/>
      <c r="AE114" s="782"/>
      <c r="AF114" s="782"/>
      <c r="AG114" s="782"/>
      <c r="AH114" s="782"/>
      <c r="AI114" s="782"/>
      <c r="AJ114" s="782"/>
      <c r="AK114" s="782"/>
      <c r="AL114" s="782"/>
      <c r="AM114" s="782"/>
      <c r="AN114" s="782"/>
      <c r="AO114" s="782"/>
    </row>
    <row r="115" spans="1:41" ht="15" customHeight="1" thickBot="1" x14ac:dyDescent="0.3">
      <c r="A115" s="896">
        <v>20</v>
      </c>
      <c r="B115" s="897"/>
      <c r="C115" s="898"/>
      <c r="D115" s="953" t="s">
        <v>1</v>
      </c>
      <c r="E115" s="954"/>
      <c r="F115" s="954"/>
      <c r="G115" s="954"/>
      <c r="H115" s="953" t="s">
        <v>4</v>
      </c>
      <c r="I115" s="954"/>
      <c r="J115" s="954"/>
      <c r="K115" s="954"/>
      <c r="L115" s="953" t="s">
        <v>5</v>
      </c>
      <c r="M115" s="954"/>
      <c r="N115" s="954"/>
      <c r="O115" s="954"/>
      <c r="P115" s="953" t="s">
        <v>7</v>
      </c>
      <c r="Q115" s="954"/>
      <c r="R115" s="954"/>
      <c r="S115" s="954"/>
      <c r="T115" s="953" t="s">
        <v>146</v>
      </c>
      <c r="U115" s="954"/>
      <c r="V115" s="954"/>
      <c r="W115" s="954"/>
      <c r="X115" s="953" t="s">
        <v>34</v>
      </c>
      <c r="Y115" s="954"/>
      <c r="Z115" s="954"/>
      <c r="AA115" s="955"/>
      <c r="AB115" s="953" t="s">
        <v>12</v>
      </c>
      <c r="AC115" s="954"/>
      <c r="AD115" s="954"/>
      <c r="AE115" s="955"/>
      <c r="AF115" s="953" t="s">
        <v>8</v>
      </c>
      <c r="AG115" s="954"/>
      <c r="AH115" s="954"/>
      <c r="AI115" s="955"/>
      <c r="AJ115" s="953" t="s">
        <v>807</v>
      </c>
      <c r="AK115" s="954"/>
      <c r="AL115" s="954"/>
      <c r="AM115" s="955"/>
      <c r="AN115" s="776"/>
      <c r="AO115" s="776"/>
    </row>
    <row r="116" spans="1:41" ht="15.75" thickBot="1" x14ac:dyDescent="0.3">
      <c r="A116" s="956"/>
      <c r="B116" s="957"/>
      <c r="C116" s="957"/>
      <c r="D116" s="783" t="s">
        <v>2</v>
      </c>
      <c r="E116" s="472" t="s">
        <v>3</v>
      </c>
      <c r="F116" s="783"/>
      <c r="G116" s="472" t="s">
        <v>775</v>
      </c>
      <c r="H116" s="783" t="s">
        <v>2</v>
      </c>
      <c r="I116" s="472" t="s">
        <v>3</v>
      </c>
      <c r="J116" s="783"/>
      <c r="K116" s="472" t="s">
        <v>775</v>
      </c>
      <c r="L116" s="783" t="s">
        <v>2</v>
      </c>
      <c r="M116" s="472" t="s">
        <v>3</v>
      </c>
      <c r="N116" s="783"/>
      <c r="O116" s="472" t="s">
        <v>775</v>
      </c>
      <c r="P116" s="783" t="s">
        <v>2</v>
      </c>
      <c r="Q116" s="472" t="s">
        <v>3</v>
      </c>
      <c r="R116" s="783"/>
      <c r="S116" s="472" t="s">
        <v>775</v>
      </c>
      <c r="T116" s="783" t="s">
        <v>2</v>
      </c>
      <c r="U116" s="472" t="s">
        <v>3</v>
      </c>
      <c r="V116" s="783"/>
      <c r="W116" s="472" t="s">
        <v>775</v>
      </c>
      <c r="X116" s="783" t="s">
        <v>2</v>
      </c>
      <c r="Y116" s="472" t="s">
        <v>3</v>
      </c>
      <c r="Z116" s="783"/>
      <c r="AA116" s="472" t="s">
        <v>775</v>
      </c>
      <c r="AB116" s="783" t="s">
        <v>2</v>
      </c>
      <c r="AC116" s="472" t="s">
        <v>3</v>
      </c>
      <c r="AD116" s="783"/>
      <c r="AE116" s="472" t="s">
        <v>775</v>
      </c>
      <c r="AF116" s="783" t="s">
        <v>2</v>
      </c>
      <c r="AG116" s="472" t="s">
        <v>3</v>
      </c>
      <c r="AH116" s="783"/>
      <c r="AI116" s="472" t="s">
        <v>775</v>
      </c>
      <c r="AJ116" s="783" t="s">
        <v>2</v>
      </c>
      <c r="AK116" s="472" t="s">
        <v>3</v>
      </c>
      <c r="AL116" s="783"/>
      <c r="AM116" s="472" t="s">
        <v>775</v>
      </c>
      <c r="AN116" s="38"/>
      <c r="AO116" s="38"/>
    </row>
    <row r="117" spans="1:41" x14ac:dyDescent="0.25">
      <c r="A117" s="474">
        <v>22</v>
      </c>
      <c r="B117" s="388" t="s">
        <v>88</v>
      </c>
      <c r="C117" s="244">
        <v>70022</v>
      </c>
      <c r="D117" s="338">
        <v>7</v>
      </c>
      <c r="E117" s="236">
        <v>18.918918918918919</v>
      </c>
      <c r="F117" s="293">
        <v>2</v>
      </c>
      <c r="G117" s="526">
        <v>3</v>
      </c>
      <c r="H117" s="338"/>
      <c r="I117" s="238"/>
      <c r="J117" s="296"/>
      <c r="K117" s="326" t="s">
        <v>177</v>
      </c>
      <c r="L117" s="602">
        <v>3</v>
      </c>
      <c r="M117" s="238">
        <v>15.789473684210526</v>
      </c>
      <c r="N117" s="296">
        <v>2</v>
      </c>
      <c r="O117" s="326">
        <v>2</v>
      </c>
      <c r="P117" s="602">
        <v>10</v>
      </c>
      <c r="Q117" s="238">
        <v>35.714285714285715</v>
      </c>
      <c r="R117" s="296">
        <v>3</v>
      </c>
      <c r="S117" s="526">
        <v>3</v>
      </c>
      <c r="T117" s="338">
        <v>10</v>
      </c>
      <c r="U117" s="238">
        <v>43.478260869565219</v>
      </c>
      <c r="V117" s="296">
        <v>3</v>
      </c>
      <c r="W117" s="326">
        <v>3</v>
      </c>
      <c r="X117" s="602">
        <v>5</v>
      </c>
      <c r="Y117" s="238">
        <v>20</v>
      </c>
      <c r="Z117" s="296">
        <v>2</v>
      </c>
      <c r="AA117" s="326">
        <v>3</v>
      </c>
      <c r="AB117" s="284">
        <v>2</v>
      </c>
      <c r="AC117" s="284">
        <v>6.666666666666667</v>
      </c>
      <c r="AD117" s="284">
        <v>2</v>
      </c>
      <c r="AE117" s="284">
        <v>3</v>
      </c>
      <c r="AF117" s="284">
        <v>1</v>
      </c>
      <c r="AG117" s="284">
        <v>5.5555555555555554</v>
      </c>
      <c r="AH117" s="284">
        <v>2</v>
      </c>
      <c r="AI117" s="284">
        <v>2</v>
      </c>
      <c r="AJ117" s="284"/>
      <c r="AK117" s="284"/>
      <c r="AL117" s="284"/>
      <c r="AM117" s="284" t="s">
        <v>177</v>
      </c>
      <c r="AN117" s="284"/>
      <c r="AO117" s="284"/>
    </row>
    <row r="119" spans="1:41" x14ac:dyDescent="0.25">
      <c r="A119" s="482"/>
      <c r="B119" s="482"/>
      <c r="C119" s="482"/>
      <c r="D119" s="921"/>
      <c r="E119" s="921"/>
      <c r="F119" s="921"/>
      <c r="G119" s="921"/>
      <c r="H119" s="921"/>
      <c r="I119" s="921"/>
      <c r="J119" s="921"/>
      <c r="K119" s="921"/>
      <c r="L119" s="921"/>
      <c r="M119" s="921"/>
      <c r="N119" s="921"/>
      <c r="O119" s="921"/>
      <c r="P119" s="921"/>
      <c r="Q119" s="921"/>
      <c r="R119" s="921"/>
      <c r="S119" s="921"/>
      <c r="T119" s="921"/>
      <c r="U119" s="921"/>
      <c r="V119" s="921"/>
      <c r="W119" s="921"/>
      <c r="X119" s="921"/>
      <c r="Y119" s="921"/>
      <c r="Z119" s="921"/>
      <c r="AA119" s="921"/>
      <c r="AB119" s="653"/>
      <c r="AC119" s="653"/>
      <c r="AD119" s="653"/>
      <c r="AE119" s="653"/>
      <c r="AF119" s="653"/>
      <c r="AG119" s="653"/>
      <c r="AH119" s="653"/>
      <c r="AI119" s="653"/>
      <c r="AJ119" s="653"/>
      <c r="AK119" s="653"/>
      <c r="AL119" s="653"/>
      <c r="AM119" s="653"/>
      <c r="AN119" s="653"/>
      <c r="AO119" s="653"/>
    </row>
    <row r="120" spans="1:41" x14ac:dyDescent="0.25">
      <c r="A120" s="482"/>
      <c r="B120" s="482"/>
      <c r="C120" s="482"/>
      <c r="D120" s="38"/>
      <c r="E120" s="38"/>
      <c r="F120" s="38"/>
      <c r="G120" s="38"/>
      <c r="H120" s="38"/>
      <c r="I120" s="38"/>
      <c r="J120" s="38"/>
      <c r="K120" s="38"/>
      <c r="L120" s="38"/>
      <c r="M120" s="38"/>
      <c r="N120" s="38"/>
      <c r="O120" s="38"/>
      <c r="P120" s="38"/>
      <c r="Q120" s="38"/>
      <c r="R120" s="38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F120" s="38"/>
      <c r="AG120" s="38"/>
      <c r="AH120" s="38"/>
      <c r="AI120" s="38"/>
      <c r="AJ120" s="38"/>
      <c r="AK120" s="38"/>
      <c r="AL120" s="38"/>
      <c r="AM120" s="38"/>
      <c r="AN120" s="38"/>
      <c r="AO120" s="38"/>
    </row>
    <row r="121" spans="1:41" x14ac:dyDescent="0.25">
      <c r="A121" s="477"/>
      <c r="B121" s="478"/>
      <c r="C121" s="479"/>
      <c r="D121" s="284"/>
      <c r="E121" s="480"/>
      <c r="F121" s="481"/>
      <c r="G121" s="284"/>
      <c r="H121" s="284"/>
      <c r="I121" s="461"/>
      <c r="J121" s="461"/>
      <c r="K121" s="284"/>
      <c r="L121" s="284"/>
      <c r="M121" s="461"/>
      <c r="N121" s="461"/>
      <c r="O121" s="284"/>
      <c r="P121" s="284"/>
      <c r="Q121" s="461"/>
      <c r="R121" s="461"/>
      <c r="S121" s="284"/>
      <c r="T121" s="284"/>
      <c r="U121" s="461"/>
      <c r="V121" s="461"/>
      <c r="W121" s="284"/>
      <c r="X121" s="284"/>
      <c r="Y121" s="461"/>
      <c r="Z121" s="461"/>
      <c r="AA121" s="284"/>
      <c r="AB121" s="284"/>
      <c r="AC121" s="284"/>
      <c r="AD121" s="284"/>
      <c r="AE121" s="284"/>
      <c r="AF121" s="284"/>
      <c r="AG121" s="284"/>
      <c r="AH121" s="284"/>
      <c r="AI121" s="284"/>
      <c r="AJ121" s="284"/>
      <c r="AK121" s="284"/>
      <c r="AL121" s="284"/>
      <c r="AM121" s="284"/>
      <c r="AN121" s="284"/>
      <c r="AO121" s="284"/>
    </row>
  </sheetData>
  <sortState ref="AS52:AT55">
    <sortCondition descending="1" ref="AT51"/>
  </sortState>
  <mergeCells count="239">
    <mergeCell ref="AB115:AE115"/>
    <mergeCell ref="AF115:AI115"/>
    <mergeCell ref="AJ115:AM115"/>
    <mergeCell ref="AB103:AE103"/>
    <mergeCell ref="AF103:AI103"/>
    <mergeCell ref="AJ103:AM103"/>
    <mergeCell ref="AB107:AE107"/>
    <mergeCell ref="AF107:AI107"/>
    <mergeCell ref="AJ107:AM107"/>
    <mergeCell ref="AB111:AE111"/>
    <mergeCell ref="AF111:AI111"/>
    <mergeCell ref="AJ111:AM111"/>
    <mergeCell ref="AB91:AE91"/>
    <mergeCell ref="AF91:AI91"/>
    <mergeCell ref="AJ91:AM91"/>
    <mergeCell ref="AB95:AE95"/>
    <mergeCell ref="AF95:AI95"/>
    <mergeCell ref="AJ95:AM95"/>
    <mergeCell ref="AB99:AE99"/>
    <mergeCell ref="AF99:AI99"/>
    <mergeCell ref="AJ99:AM99"/>
    <mergeCell ref="AB79:AE79"/>
    <mergeCell ref="AF79:AI79"/>
    <mergeCell ref="AJ79:AM79"/>
    <mergeCell ref="AB83:AE83"/>
    <mergeCell ref="AF83:AI83"/>
    <mergeCell ref="AJ83:AM83"/>
    <mergeCell ref="AB87:AE87"/>
    <mergeCell ref="AF87:AI87"/>
    <mergeCell ref="AJ87:AM87"/>
    <mergeCell ref="AB67:AE67"/>
    <mergeCell ref="AF67:AI67"/>
    <mergeCell ref="AJ67:AM67"/>
    <mergeCell ref="AB71:AE71"/>
    <mergeCell ref="AF71:AI71"/>
    <mergeCell ref="AJ71:AM71"/>
    <mergeCell ref="AB75:AE75"/>
    <mergeCell ref="AF75:AI75"/>
    <mergeCell ref="AJ75:AM75"/>
    <mergeCell ref="AB55:AE55"/>
    <mergeCell ref="AF55:AI55"/>
    <mergeCell ref="AJ55:AM55"/>
    <mergeCell ref="AB59:AE59"/>
    <mergeCell ref="AF59:AI59"/>
    <mergeCell ref="AJ59:AM59"/>
    <mergeCell ref="AB63:AE63"/>
    <mergeCell ref="AF63:AI63"/>
    <mergeCell ref="AJ63:AM63"/>
    <mergeCell ref="AB43:AE43"/>
    <mergeCell ref="AF43:AI43"/>
    <mergeCell ref="AJ43:AM43"/>
    <mergeCell ref="AB47:AE47"/>
    <mergeCell ref="AF47:AI47"/>
    <mergeCell ref="AJ47:AM47"/>
    <mergeCell ref="AB51:AE51"/>
    <mergeCell ref="AF51:AI51"/>
    <mergeCell ref="AJ51:AM51"/>
    <mergeCell ref="AB31:AE31"/>
    <mergeCell ref="AF31:AI31"/>
    <mergeCell ref="AJ31:AM31"/>
    <mergeCell ref="AB35:AE35"/>
    <mergeCell ref="AF35:AI35"/>
    <mergeCell ref="AJ35:AM35"/>
    <mergeCell ref="AB39:AE39"/>
    <mergeCell ref="AF39:AI39"/>
    <mergeCell ref="AJ39:AM39"/>
    <mergeCell ref="AQ2:BA2"/>
    <mergeCell ref="A27:C27"/>
    <mergeCell ref="A1:AA1"/>
    <mergeCell ref="A2:C3"/>
    <mergeCell ref="D2:G2"/>
    <mergeCell ref="H2:K2"/>
    <mergeCell ref="L2:O2"/>
    <mergeCell ref="P2:S2"/>
    <mergeCell ref="T2:W2"/>
    <mergeCell ref="X2:AA2"/>
    <mergeCell ref="AB2:AE2"/>
    <mergeCell ref="AF2:AI2"/>
    <mergeCell ref="AJ2:AM2"/>
    <mergeCell ref="T31:W31"/>
    <mergeCell ref="X31:AA31"/>
    <mergeCell ref="A35:C36"/>
    <mergeCell ref="D35:G35"/>
    <mergeCell ref="H35:K35"/>
    <mergeCell ref="L35:O35"/>
    <mergeCell ref="P35:S35"/>
    <mergeCell ref="T35:W35"/>
    <mergeCell ref="X35:AA35"/>
    <mergeCell ref="A31:C32"/>
    <mergeCell ref="D31:G31"/>
    <mergeCell ref="H31:K31"/>
    <mergeCell ref="L31:O31"/>
    <mergeCell ref="P31:S31"/>
    <mergeCell ref="T39:W39"/>
    <mergeCell ref="X39:AA39"/>
    <mergeCell ref="A43:C44"/>
    <mergeCell ref="D43:G43"/>
    <mergeCell ref="H43:K43"/>
    <mergeCell ref="L43:O43"/>
    <mergeCell ref="P43:S43"/>
    <mergeCell ref="T43:W43"/>
    <mergeCell ref="X43:AA43"/>
    <mergeCell ref="A39:C40"/>
    <mergeCell ref="D39:G39"/>
    <mergeCell ref="H39:K39"/>
    <mergeCell ref="L39:O39"/>
    <mergeCell ref="P39:S39"/>
    <mergeCell ref="T47:W47"/>
    <mergeCell ref="X47:AA47"/>
    <mergeCell ref="A51:C52"/>
    <mergeCell ref="D51:G51"/>
    <mergeCell ref="H51:K51"/>
    <mergeCell ref="L51:O51"/>
    <mergeCell ref="P51:S51"/>
    <mergeCell ref="T51:W51"/>
    <mergeCell ref="X51:AA51"/>
    <mergeCell ref="A47:C48"/>
    <mergeCell ref="D47:G47"/>
    <mergeCell ref="H47:K47"/>
    <mergeCell ref="L47:O47"/>
    <mergeCell ref="P47:S47"/>
    <mergeCell ref="T55:W55"/>
    <mergeCell ref="X55:AA55"/>
    <mergeCell ref="A59:C60"/>
    <mergeCell ref="D59:G59"/>
    <mergeCell ref="H59:K59"/>
    <mergeCell ref="L59:O59"/>
    <mergeCell ref="P59:S59"/>
    <mergeCell ref="T59:W59"/>
    <mergeCell ref="X59:AA59"/>
    <mergeCell ref="A55:C56"/>
    <mergeCell ref="D55:G55"/>
    <mergeCell ref="H55:K55"/>
    <mergeCell ref="L55:O55"/>
    <mergeCell ref="P55:S55"/>
    <mergeCell ref="T63:W63"/>
    <mergeCell ref="X63:AA63"/>
    <mergeCell ref="A67:C68"/>
    <mergeCell ref="D67:G67"/>
    <mergeCell ref="H67:K67"/>
    <mergeCell ref="L67:O67"/>
    <mergeCell ref="P67:S67"/>
    <mergeCell ref="T67:W67"/>
    <mergeCell ref="X67:AA67"/>
    <mergeCell ref="A63:C64"/>
    <mergeCell ref="D63:G63"/>
    <mergeCell ref="H63:K63"/>
    <mergeCell ref="L63:O63"/>
    <mergeCell ref="P63:S63"/>
    <mergeCell ref="T71:W71"/>
    <mergeCell ref="X71:AA71"/>
    <mergeCell ref="A75:C76"/>
    <mergeCell ref="D75:G75"/>
    <mergeCell ref="H75:K75"/>
    <mergeCell ref="L75:O75"/>
    <mergeCell ref="P75:S75"/>
    <mergeCell ref="T75:W75"/>
    <mergeCell ref="X75:AA75"/>
    <mergeCell ref="A71:C72"/>
    <mergeCell ref="D71:G71"/>
    <mergeCell ref="H71:K71"/>
    <mergeCell ref="L71:O71"/>
    <mergeCell ref="P71:S71"/>
    <mergeCell ref="T79:W79"/>
    <mergeCell ref="X79:AA79"/>
    <mergeCell ref="A83:C84"/>
    <mergeCell ref="D83:G83"/>
    <mergeCell ref="H83:K83"/>
    <mergeCell ref="L83:O83"/>
    <mergeCell ref="P83:S83"/>
    <mergeCell ref="T83:W83"/>
    <mergeCell ref="X83:AA83"/>
    <mergeCell ref="A79:C80"/>
    <mergeCell ref="D79:G79"/>
    <mergeCell ref="H79:K79"/>
    <mergeCell ref="L79:O79"/>
    <mergeCell ref="P79:S79"/>
    <mergeCell ref="T87:W87"/>
    <mergeCell ref="X87:AA87"/>
    <mergeCell ref="A91:C92"/>
    <mergeCell ref="D91:G91"/>
    <mergeCell ref="H91:K91"/>
    <mergeCell ref="L91:O91"/>
    <mergeCell ref="P91:S91"/>
    <mergeCell ref="T91:W91"/>
    <mergeCell ref="X91:AA91"/>
    <mergeCell ref="A87:C88"/>
    <mergeCell ref="D87:G87"/>
    <mergeCell ref="H87:K87"/>
    <mergeCell ref="L87:O87"/>
    <mergeCell ref="P87:S87"/>
    <mergeCell ref="T95:W95"/>
    <mergeCell ref="X95:AA95"/>
    <mergeCell ref="A99:C100"/>
    <mergeCell ref="D99:G99"/>
    <mergeCell ref="H99:K99"/>
    <mergeCell ref="L99:O99"/>
    <mergeCell ref="P99:S99"/>
    <mergeCell ref="T99:W99"/>
    <mergeCell ref="X99:AA99"/>
    <mergeCell ref="A95:C96"/>
    <mergeCell ref="D95:G95"/>
    <mergeCell ref="H95:K95"/>
    <mergeCell ref="L95:O95"/>
    <mergeCell ref="P95:S95"/>
    <mergeCell ref="T103:W103"/>
    <mergeCell ref="X103:AA103"/>
    <mergeCell ref="A107:C108"/>
    <mergeCell ref="D107:G107"/>
    <mergeCell ref="H107:K107"/>
    <mergeCell ref="L107:O107"/>
    <mergeCell ref="P107:S107"/>
    <mergeCell ref="T107:W107"/>
    <mergeCell ref="X107:AA107"/>
    <mergeCell ref="A103:C104"/>
    <mergeCell ref="D103:G103"/>
    <mergeCell ref="H103:K103"/>
    <mergeCell ref="L103:O103"/>
    <mergeCell ref="P103:S103"/>
    <mergeCell ref="T119:W119"/>
    <mergeCell ref="X119:AA119"/>
    <mergeCell ref="D119:G119"/>
    <mergeCell ref="H119:K119"/>
    <mergeCell ref="L119:O119"/>
    <mergeCell ref="P119:S119"/>
    <mergeCell ref="T111:W111"/>
    <mergeCell ref="X111:AA111"/>
    <mergeCell ref="A115:C116"/>
    <mergeCell ref="D115:G115"/>
    <mergeCell ref="H115:K115"/>
    <mergeCell ref="L115:O115"/>
    <mergeCell ref="P115:S115"/>
    <mergeCell ref="T115:W115"/>
    <mergeCell ref="X115:AA115"/>
    <mergeCell ref="A111:C112"/>
    <mergeCell ref="D111:G111"/>
    <mergeCell ref="H111:K111"/>
    <mergeCell ref="L111:O111"/>
    <mergeCell ref="P111:S111"/>
  </mergeCells>
  <pageMargins left="0.25" right="0.25" top="0.75" bottom="0.75" header="0.3" footer="0.3"/>
  <pageSetup paperSize="9" scale="26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A88"/>
  <sheetViews>
    <sheetView topLeftCell="A8" zoomScaleNormal="100" workbookViewId="0">
      <selection activeCell="DR11" sqref="DR11"/>
    </sheetView>
  </sheetViews>
  <sheetFormatPr defaultRowHeight="15" x14ac:dyDescent="0.25"/>
  <cols>
    <col min="1" max="1" width="3.85546875" customWidth="1"/>
    <col min="2" max="2" width="7.140625" bestFit="1" customWidth="1"/>
    <col min="3" max="3" width="3.5703125" bestFit="1" customWidth="1"/>
    <col min="4" max="8" width="3.28515625" bestFit="1" customWidth="1"/>
    <col min="9" max="9" width="3.7109375" customWidth="1"/>
    <col min="10" max="14" width="3.28515625" bestFit="1" customWidth="1"/>
    <col min="15" max="22" width="3.28515625" customWidth="1"/>
    <col min="23" max="25" width="3.28515625" bestFit="1" customWidth="1"/>
    <col min="26" max="26" width="5.7109375" bestFit="1" customWidth="1"/>
    <col min="27" max="27" width="4.85546875" customWidth="1"/>
    <col min="28" max="28" width="3.42578125" bestFit="1" customWidth="1"/>
    <col min="29" max="29" width="5.7109375" bestFit="1" customWidth="1"/>
    <col min="30" max="30" width="22.140625" bestFit="1" customWidth="1"/>
    <col min="32" max="33" width="3.7109375" customWidth="1"/>
    <col min="34" max="34" width="3.28515625" customWidth="1"/>
    <col min="35" max="35" width="6" customWidth="1"/>
    <col min="36" max="57" width="3.28515625" customWidth="1"/>
    <col min="58" max="58" width="4.42578125" bestFit="1" customWidth="1"/>
    <col min="59" max="63" width="4" customWidth="1"/>
    <col min="64" max="64" width="22.140625" bestFit="1" customWidth="1"/>
    <col min="65" max="65" width="4" customWidth="1"/>
    <col min="66" max="66" width="3.28515625" customWidth="1"/>
    <col min="67" max="67" width="6" customWidth="1"/>
    <col min="68" max="80" width="3.28515625" customWidth="1"/>
    <col min="81" max="86" width="3.42578125" customWidth="1"/>
    <col min="87" max="87" width="22.140625" bestFit="1" customWidth="1"/>
    <col min="88" max="88" width="3.42578125" customWidth="1"/>
    <col min="89" max="89" width="3.28515625" customWidth="1"/>
    <col min="90" max="90" width="6" customWidth="1"/>
    <col min="91" max="91" width="3.42578125" bestFit="1" customWidth="1"/>
    <col min="92" max="108" width="3.28515625" customWidth="1"/>
    <col min="109" max="109" width="3.85546875" customWidth="1"/>
    <col min="110" max="110" width="3.28515625" customWidth="1"/>
    <col min="111" max="116" width="5" customWidth="1"/>
    <col min="117" max="117" width="22.140625" bestFit="1" customWidth="1"/>
    <col min="118" max="118" width="5" customWidth="1"/>
    <col min="119" max="119" width="3.28515625" customWidth="1"/>
    <col min="120" max="120" width="6" customWidth="1"/>
    <col min="121" max="142" width="3.28515625" customWidth="1"/>
    <col min="143" max="148" width="4.28515625" customWidth="1"/>
    <col min="149" max="149" width="22.140625" bestFit="1" customWidth="1"/>
    <col min="150" max="150" width="4.28515625" customWidth="1"/>
    <col min="151" max="151" width="3.28515625" customWidth="1"/>
    <col min="152" max="152" width="6" bestFit="1" customWidth="1"/>
    <col min="153" max="173" width="3.28515625" customWidth="1"/>
    <col min="174" max="174" width="4.42578125" bestFit="1" customWidth="1"/>
    <col min="175" max="179" width="4" customWidth="1"/>
    <col min="180" max="180" width="22.140625" bestFit="1" customWidth="1"/>
    <col min="181" max="181" width="4" customWidth="1"/>
    <col min="182" max="183" width="3.85546875" customWidth="1"/>
  </cols>
  <sheetData>
    <row r="1" spans="1:183" ht="30" customHeight="1" x14ac:dyDescent="0.25">
      <c r="A1" s="945" t="s">
        <v>889</v>
      </c>
      <c r="B1" s="945"/>
      <c r="C1" s="945"/>
      <c r="D1" s="945"/>
      <c r="E1" s="945"/>
      <c r="F1" s="945"/>
      <c r="G1" s="945"/>
      <c r="H1" s="945"/>
      <c r="I1" s="945"/>
      <c r="J1" s="945"/>
      <c r="K1" s="945"/>
      <c r="L1" s="945"/>
      <c r="M1" s="945"/>
      <c r="N1" s="945"/>
      <c r="O1" s="945"/>
      <c r="P1" s="945"/>
      <c r="Q1" s="945"/>
      <c r="R1" s="945"/>
      <c r="S1" s="945"/>
      <c r="T1" s="945"/>
      <c r="U1" s="945"/>
      <c r="V1" s="945"/>
      <c r="W1" s="945"/>
      <c r="X1" s="945"/>
      <c r="Y1" s="945"/>
      <c r="Z1" s="945"/>
      <c r="AA1" s="945"/>
      <c r="AB1" s="945"/>
      <c r="AC1" s="945"/>
      <c r="AD1" s="945"/>
      <c r="AE1" s="108"/>
      <c r="AF1" s="108"/>
      <c r="AH1" s="887" t="s">
        <v>900</v>
      </c>
      <c r="AI1" s="887"/>
      <c r="AJ1" s="887"/>
      <c r="AK1" s="887"/>
      <c r="AL1" s="887"/>
      <c r="AM1" s="887"/>
      <c r="AN1" s="887"/>
      <c r="AO1" s="887"/>
      <c r="AP1" s="887"/>
      <c r="AQ1" s="887"/>
      <c r="AR1" s="887"/>
      <c r="AS1" s="887"/>
      <c r="AT1" s="887"/>
      <c r="AU1" s="887"/>
      <c r="AV1" s="887"/>
      <c r="AW1" s="887"/>
      <c r="AX1" s="887"/>
      <c r="AY1" s="887"/>
      <c r="AZ1" s="887"/>
      <c r="BA1" s="887"/>
      <c r="BB1" s="887"/>
      <c r="BC1" s="887"/>
      <c r="BD1" s="887"/>
      <c r="BE1" s="887"/>
      <c r="BF1" s="887"/>
      <c r="BG1" s="887"/>
      <c r="BH1" s="887"/>
      <c r="BI1" s="887"/>
      <c r="BJ1" s="887"/>
      <c r="BK1" s="887"/>
      <c r="BL1" s="887"/>
      <c r="BN1" s="887" t="s">
        <v>901</v>
      </c>
      <c r="BO1" s="887"/>
      <c r="BP1" s="887"/>
      <c r="BQ1" s="887"/>
      <c r="BR1" s="887"/>
      <c r="BS1" s="887"/>
      <c r="BT1" s="887"/>
      <c r="BU1" s="887"/>
      <c r="BV1" s="887"/>
      <c r="BW1" s="887"/>
      <c r="BX1" s="887"/>
      <c r="BY1" s="887"/>
      <c r="BZ1" s="887"/>
      <c r="CA1" s="887"/>
      <c r="CB1" s="887"/>
      <c r="CC1" s="887"/>
      <c r="CD1" s="887"/>
      <c r="CE1" s="887"/>
      <c r="CF1" s="887"/>
      <c r="CG1" s="887"/>
      <c r="CH1" s="887"/>
      <c r="CI1" s="887"/>
      <c r="CJ1" s="108"/>
      <c r="CK1" s="887" t="s">
        <v>869</v>
      </c>
      <c r="CL1" s="887"/>
      <c r="CM1" s="887"/>
      <c r="CN1" s="887"/>
      <c r="CO1" s="887"/>
      <c r="CP1" s="887"/>
      <c r="CQ1" s="887"/>
      <c r="CR1" s="887"/>
      <c r="CS1" s="887"/>
      <c r="CT1" s="887"/>
      <c r="CU1" s="887"/>
      <c r="CV1" s="887"/>
      <c r="CW1" s="887"/>
      <c r="CX1" s="887"/>
      <c r="CY1" s="887"/>
      <c r="CZ1" s="887"/>
      <c r="DA1" s="887"/>
      <c r="DB1" s="887"/>
      <c r="DC1" s="887"/>
      <c r="DD1" s="887"/>
      <c r="DE1" s="887"/>
      <c r="DF1" s="887"/>
      <c r="DG1" s="887"/>
      <c r="DH1" s="887"/>
      <c r="DI1" s="887"/>
      <c r="DJ1" s="887"/>
      <c r="DK1" s="887"/>
      <c r="DL1" s="887"/>
      <c r="DM1" s="887"/>
      <c r="DO1" s="887" t="s">
        <v>902</v>
      </c>
      <c r="DP1" s="887"/>
      <c r="DQ1" s="887"/>
      <c r="DR1" s="887"/>
      <c r="DS1" s="887"/>
      <c r="DT1" s="887"/>
      <c r="DU1" s="887"/>
      <c r="DV1" s="887"/>
      <c r="DW1" s="887"/>
      <c r="DX1" s="887"/>
      <c r="DY1" s="887"/>
      <c r="DZ1" s="887"/>
      <c r="EA1" s="887"/>
      <c r="EB1" s="887"/>
      <c r="EC1" s="887"/>
      <c r="ED1" s="887"/>
      <c r="EE1" s="887"/>
      <c r="EF1" s="887"/>
      <c r="EG1" s="887"/>
      <c r="EH1" s="887"/>
      <c r="EI1" s="887"/>
      <c r="EJ1" s="887"/>
      <c r="EK1" s="887"/>
      <c r="EL1" s="887"/>
      <c r="EM1" s="887"/>
      <c r="EN1" s="887"/>
      <c r="EO1" s="887"/>
      <c r="EP1" s="887"/>
      <c r="EQ1" s="887"/>
      <c r="ER1" s="887"/>
      <c r="ES1" s="887"/>
      <c r="EU1" s="887" t="s">
        <v>446</v>
      </c>
      <c r="EV1" s="887"/>
      <c r="EW1" s="887"/>
      <c r="EX1" s="887"/>
      <c r="EY1" s="887"/>
      <c r="EZ1" s="887"/>
      <c r="FA1" s="887"/>
      <c r="FB1" s="887"/>
      <c r="FC1" s="887"/>
      <c r="FD1" s="887"/>
      <c r="FE1" s="887"/>
      <c r="FF1" s="887"/>
      <c r="FG1" s="887"/>
      <c r="FH1" s="887"/>
      <c r="FI1" s="887"/>
      <c r="FJ1" s="887"/>
      <c r="FK1" s="887"/>
      <c r="FL1" s="887"/>
      <c r="FM1" s="887"/>
      <c r="FN1" s="887"/>
      <c r="FO1" s="887"/>
      <c r="FP1" s="887"/>
      <c r="FQ1" s="887"/>
      <c r="FR1" s="887"/>
      <c r="FS1" s="887"/>
      <c r="FT1" s="887"/>
      <c r="FU1" s="887"/>
      <c r="FV1" s="887"/>
      <c r="FW1" s="887"/>
      <c r="FX1" s="887"/>
      <c r="FZ1" s="108"/>
      <c r="GA1" s="108"/>
    </row>
    <row r="2" spans="1:183" ht="15.75" thickBot="1" x14ac:dyDescent="0.3">
      <c r="A2" s="86" t="s">
        <v>149</v>
      </c>
      <c r="B2" s="87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  <c r="Z2" s="88"/>
      <c r="AA2" s="88"/>
      <c r="AB2" s="88"/>
      <c r="AC2" s="88"/>
      <c r="AD2" s="88"/>
      <c r="AE2" s="88"/>
      <c r="AH2" s="39"/>
      <c r="AI2" s="39"/>
      <c r="AJ2" s="39"/>
      <c r="AK2" s="39"/>
      <c r="AL2" s="39"/>
      <c r="AM2" s="39"/>
      <c r="AN2" s="39"/>
      <c r="AO2" s="39"/>
      <c r="AP2" s="39"/>
      <c r="AQ2" s="39"/>
      <c r="AR2" s="39"/>
      <c r="AS2" s="39"/>
      <c r="AT2" s="39"/>
      <c r="AU2" s="39"/>
      <c r="AV2" s="39"/>
      <c r="AW2" s="39"/>
      <c r="AX2" s="39"/>
      <c r="AY2" s="39"/>
      <c r="AZ2" s="39"/>
      <c r="BA2" s="39"/>
      <c r="BB2" s="39"/>
      <c r="BC2" s="39"/>
      <c r="BD2" s="39"/>
      <c r="BE2" s="39"/>
      <c r="BF2" s="39"/>
      <c r="BG2" s="39"/>
      <c r="BH2" s="39"/>
      <c r="BI2" s="39"/>
      <c r="BJ2" s="39"/>
      <c r="BK2" s="39"/>
      <c r="BL2" s="39"/>
      <c r="BN2" s="39"/>
      <c r="BO2" s="39"/>
      <c r="BP2" s="39"/>
      <c r="BQ2" s="39"/>
      <c r="BR2" s="39"/>
      <c r="BS2" s="39"/>
      <c r="BT2" s="39"/>
      <c r="BU2" s="39"/>
      <c r="BV2" s="39"/>
      <c r="BW2" s="39"/>
      <c r="BX2" s="39"/>
      <c r="BY2" s="39"/>
      <c r="BZ2" s="39"/>
      <c r="CA2" s="39"/>
      <c r="CB2" s="39"/>
      <c r="CC2" s="39"/>
      <c r="CD2" s="39"/>
      <c r="CE2" s="39"/>
      <c r="CF2" s="39"/>
      <c r="CG2" s="39"/>
      <c r="CH2" s="39"/>
      <c r="CI2" s="39"/>
      <c r="CK2" s="40"/>
      <c r="CL2" s="40"/>
      <c r="CM2" s="40"/>
      <c r="CN2" s="40"/>
      <c r="CO2" s="40"/>
      <c r="CP2" s="40"/>
      <c r="CQ2" s="40"/>
      <c r="CR2" s="40"/>
      <c r="CS2" s="40"/>
      <c r="CT2" s="40"/>
      <c r="CU2" s="40"/>
      <c r="CV2" s="40"/>
      <c r="CW2" s="40"/>
      <c r="CX2" s="40"/>
      <c r="CY2" s="40"/>
      <c r="CZ2" s="40"/>
      <c r="DA2" s="40"/>
      <c r="DB2" s="40"/>
      <c r="DC2" s="40"/>
      <c r="DD2" s="40"/>
      <c r="DE2" s="40"/>
      <c r="DF2" s="40"/>
      <c r="DG2" s="40"/>
      <c r="DH2" s="40"/>
      <c r="DI2" s="40"/>
      <c r="DJ2" s="40"/>
      <c r="DK2" s="40"/>
      <c r="DL2" s="40"/>
      <c r="DM2" s="40"/>
      <c r="DO2" s="39"/>
      <c r="DP2" s="39"/>
      <c r="DQ2" s="39"/>
      <c r="DR2" s="39"/>
      <c r="DS2" s="39"/>
      <c r="DT2" s="39"/>
      <c r="DU2" s="39"/>
      <c r="DV2" s="39"/>
      <c r="DW2" s="39"/>
      <c r="DX2" s="39"/>
      <c r="DY2" s="39"/>
      <c r="DZ2" s="39"/>
      <c r="EA2" s="39"/>
      <c r="EB2" s="39"/>
      <c r="EC2" s="39"/>
      <c r="ED2" s="39"/>
      <c r="EE2" s="39"/>
      <c r="EF2" s="39"/>
      <c r="EG2" s="39"/>
      <c r="EH2" s="39"/>
      <c r="EI2" s="39"/>
      <c r="EJ2" s="39"/>
      <c r="EK2" s="39"/>
      <c r="EL2" s="39"/>
      <c r="EM2" s="39"/>
      <c r="EN2" s="39"/>
      <c r="EO2" s="39"/>
      <c r="EP2" s="39"/>
      <c r="EQ2" s="39"/>
      <c r="ER2" s="39"/>
      <c r="ES2" s="39"/>
      <c r="EU2" s="39"/>
      <c r="EV2" s="39"/>
      <c r="EW2" s="39"/>
      <c r="EX2" s="39"/>
      <c r="EY2" s="39"/>
      <c r="EZ2" s="39"/>
      <c r="FA2" s="39"/>
      <c r="FB2" s="39"/>
      <c r="FC2" s="39"/>
      <c r="FD2" s="39"/>
      <c r="FE2" s="39"/>
      <c r="FF2" s="39"/>
      <c r="FG2" s="39"/>
      <c r="FH2" s="39"/>
      <c r="FI2" s="39"/>
      <c r="FJ2" s="39"/>
      <c r="FK2" s="39"/>
      <c r="FL2" s="39"/>
      <c r="FM2" s="39"/>
      <c r="FN2" s="39"/>
      <c r="FO2" s="39"/>
      <c r="FP2" s="39"/>
      <c r="FQ2" s="39"/>
      <c r="FR2" s="39"/>
      <c r="FS2" s="39"/>
      <c r="FT2" s="39"/>
      <c r="FU2" s="39"/>
      <c r="FV2" s="39"/>
      <c r="FW2" s="39"/>
      <c r="FX2" s="39"/>
    </row>
    <row r="3" spans="1:183" ht="133.9" customHeight="1" thickBot="1" x14ac:dyDescent="0.3">
      <c r="A3" s="123" t="s">
        <v>150</v>
      </c>
      <c r="B3" s="123" t="s">
        <v>151</v>
      </c>
      <c r="C3" s="90" t="s">
        <v>152</v>
      </c>
      <c r="D3" s="90" t="s">
        <v>153</v>
      </c>
      <c r="E3" s="90" t="s">
        <v>875</v>
      </c>
      <c r="F3" s="90" t="s">
        <v>876</v>
      </c>
      <c r="G3" s="90" t="s">
        <v>877</v>
      </c>
      <c r="H3" s="90" t="s">
        <v>878</v>
      </c>
      <c r="I3" s="90" t="s">
        <v>134</v>
      </c>
      <c r="J3" s="90" t="s">
        <v>879</v>
      </c>
      <c r="K3" s="90" t="s">
        <v>880</v>
      </c>
      <c r="L3" s="90" t="s">
        <v>881</v>
      </c>
      <c r="M3" s="90" t="s">
        <v>882</v>
      </c>
      <c r="N3" s="90" t="s">
        <v>883</v>
      </c>
      <c r="O3" s="90" t="s">
        <v>884</v>
      </c>
      <c r="P3" s="90" t="s">
        <v>135</v>
      </c>
      <c r="Q3" s="90" t="s">
        <v>885</v>
      </c>
      <c r="R3" s="90" t="s">
        <v>886</v>
      </c>
      <c r="S3" s="90" t="s">
        <v>136</v>
      </c>
      <c r="T3" s="90" t="s">
        <v>887</v>
      </c>
      <c r="U3" s="90" t="s">
        <v>888</v>
      </c>
      <c r="V3" s="90" t="s">
        <v>137</v>
      </c>
      <c r="W3" s="90" t="s">
        <v>138</v>
      </c>
      <c r="X3" s="90" t="s">
        <v>796</v>
      </c>
      <c r="Y3" s="123" t="s">
        <v>197</v>
      </c>
      <c r="Z3" s="123" t="s">
        <v>172</v>
      </c>
      <c r="AA3" s="123" t="s">
        <v>173</v>
      </c>
      <c r="AB3" s="123" t="s">
        <v>193</v>
      </c>
      <c r="AC3" s="123" t="s">
        <v>176</v>
      </c>
      <c r="AE3" s="91"/>
      <c r="AH3" s="123" t="s">
        <v>150</v>
      </c>
      <c r="AI3" s="123" t="s">
        <v>151</v>
      </c>
      <c r="AJ3" s="90" t="s">
        <v>794</v>
      </c>
      <c r="AK3" s="90" t="s">
        <v>795</v>
      </c>
      <c r="AL3" s="90" t="s">
        <v>890</v>
      </c>
      <c r="AM3" s="90" t="s">
        <v>875</v>
      </c>
      <c r="AN3" s="90" t="s">
        <v>876</v>
      </c>
      <c r="AO3" s="90" t="s">
        <v>891</v>
      </c>
      <c r="AP3" s="90" t="s">
        <v>892</v>
      </c>
      <c r="AQ3" s="90" t="s">
        <v>893</v>
      </c>
      <c r="AR3" s="90" t="s">
        <v>879</v>
      </c>
      <c r="AS3" s="90" t="s">
        <v>880</v>
      </c>
      <c r="AT3" s="90" t="s">
        <v>881</v>
      </c>
      <c r="AU3" s="90" t="s">
        <v>882</v>
      </c>
      <c r="AV3" s="90" t="s">
        <v>894</v>
      </c>
      <c r="AW3" s="90" t="s">
        <v>883</v>
      </c>
      <c r="AX3" s="90" t="s">
        <v>884</v>
      </c>
      <c r="AY3" s="90" t="s">
        <v>895</v>
      </c>
      <c r="AZ3" s="90" t="s">
        <v>896</v>
      </c>
      <c r="BA3" s="90" t="s">
        <v>897</v>
      </c>
      <c r="BB3" s="90" t="s">
        <v>898</v>
      </c>
      <c r="BC3" s="90" t="s">
        <v>885</v>
      </c>
      <c r="BD3" s="90" t="s">
        <v>886</v>
      </c>
      <c r="BE3" s="90" t="s">
        <v>899</v>
      </c>
      <c r="BF3" s="123" t="s">
        <v>172</v>
      </c>
      <c r="BG3" s="123" t="s">
        <v>173</v>
      </c>
      <c r="BH3" s="123" t="s">
        <v>436</v>
      </c>
      <c r="BI3" s="123" t="s">
        <v>174</v>
      </c>
      <c r="BJ3" s="123" t="s">
        <v>175</v>
      </c>
      <c r="BK3" s="123" t="s">
        <v>176</v>
      </c>
      <c r="BL3" s="40"/>
      <c r="BN3" s="123" t="s">
        <v>150</v>
      </c>
      <c r="BO3" s="123" t="s">
        <v>151</v>
      </c>
      <c r="BP3" s="615" t="s">
        <v>272</v>
      </c>
      <c r="BQ3" s="615" t="s">
        <v>194</v>
      </c>
      <c r="BR3" s="615" t="s">
        <v>134</v>
      </c>
      <c r="BS3" s="615" t="s">
        <v>184</v>
      </c>
      <c r="BT3" s="615" t="s">
        <v>162</v>
      </c>
      <c r="BU3" s="615" t="s">
        <v>89</v>
      </c>
      <c r="BV3" s="615" t="s">
        <v>135</v>
      </c>
      <c r="BW3" s="615" t="s">
        <v>167</v>
      </c>
      <c r="BX3" s="615" t="s">
        <v>136</v>
      </c>
      <c r="BY3" s="615" t="s">
        <v>195</v>
      </c>
      <c r="BZ3" s="615" t="s">
        <v>137</v>
      </c>
      <c r="CA3" s="615" t="s">
        <v>138</v>
      </c>
      <c r="CB3" s="615" t="s">
        <v>273</v>
      </c>
      <c r="CC3" s="123" t="s">
        <v>172</v>
      </c>
      <c r="CD3" s="123" t="s">
        <v>173</v>
      </c>
      <c r="CE3" s="123" t="s">
        <v>436</v>
      </c>
      <c r="CF3" s="123" t="s">
        <v>174</v>
      </c>
      <c r="CG3" s="123" t="s">
        <v>175</v>
      </c>
      <c r="CH3" s="123" t="s">
        <v>176</v>
      </c>
      <c r="CI3" s="40"/>
      <c r="CK3" s="569" t="s">
        <v>150</v>
      </c>
      <c r="CL3" s="570" t="s">
        <v>151</v>
      </c>
      <c r="CM3" s="570" t="s">
        <v>272</v>
      </c>
      <c r="CN3" s="570" t="s">
        <v>194</v>
      </c>
      <c r="CO3" s="570" t="s">
        <v>134</v>
      </c>
      <c r="CP3" s="570" t="s">
        <v>184</v>
      </c>
      <c r="CQ3" s="570" t="s">
        <v>162</v>
      </c>
      <c r="CR3" s="570" t="s">
        <v>89</v>
      </c>
      <c r="CS3" s="570" t="s">
        <v>135</v>
      </c>
      <c r="CT3" s="570" t="s">
        <v>167</v>
      </c>
      <c r="CU3" s="570" t="s">
        <v>136</v>
      </c>
      <c r="CV3" s="570" t="s">
        <v>195</v>
      </c>
      <c r="CW3" s="570" t="s">
        <v>137</v>
      </c>
      <c r="CX3" s="570" t="s">
        <v>138</v>
      </c>
      <c r="CY3" s="570" t="s">
        <v>273</v>
      </c>
      <c r="CZ3" s="570" t="s">
        <v>331</v>
      </c>
      <c r="DA3" s="570" t="s">
        <v>442</v>
      </c>
      <c r="DB3" s="570" t="s">
        <v>867</v>
      </c>
      <c r="DC3" s="570" t="s">
        <v>868</v>
      </c>
      <c r="DD3" s="570" t="s">
        <v>462</v>
      </c>
      <c r="DE3" s="570" t="s">
        <v>463</v>
      </c>
      <c r="DF3" s="749" t="s">
        <v>464</v>
      </c>
      <c r="DG3" s="569" t="s">
        <v>172</v>
      </c>
      <c r="DH3" s="570" t="s">
        <v>173</v>
      </c>
      <c r="DI3" s="570" t="s">
        <v>436</v>
      </c>
      <c r="DJ3" s="570" t="s">
        <v>174</v>
      </c>
      <c r="DK3" s="570" t="s">
        <v>175</v>
      </c>
      <c r="DL3" s="571" t="s">
        <v>176</v>
      </c>
      <c r="DM3" s="788"/>
      <c r="DO3" s="123" t="s">
        <v>150</v>
      </c>
      <c r="DP3" s="123" t="s">
        <v>151</v>
      </c>
      <c r="DQ3" s="615" t="s">
        <v>152</v>
      </c>
      <c r="DR3" s="615" t="s">
        <v>153</v>
      </c>
      <c r="DS3" s="615" t="s">
        <v>155</v>
      </c>
      <c r="DT3" s="615" t="s">
        <v>156</v>
      </c>
      <c r="DU3" s="615" t="s">
        <v>157</v>
      </c>
      <c r="DV3" s="615" t="s">
        <v>158</v>
      </c>
      <c r="DW3" s="615" t="s">
        <v>159</v>
      </c>
      <c r="DX3" s="615" t="s">
        <v>160</v>
      </c>
      <c r="DY3" s="615" t="s">
        <v>161</v>
      </c>
      <c r="DZ3" s="615" t="s">
        <v>458</v>
      </c>
      <c r="EA3" s="615" t="s">
        <v>185</v>
      </c>
      <c r="EB3" s="615" t="s">
        <v>186</v>
      </c>
      <c r="EC3" s="615" t="s">
        <v>163</v>
      </c>
      <c r="ED3" s="615" t="s">
        <v>164</v>
      </c>
      <c r="EE3" s="615" t="s">
        <v>278</v>
      </c>
      <c r="EF3" s="615" t="s">
        <v>459</v>
      </c>
      <c r="EG3" s="615" t="s">
        <v>460</v>
      </c>
      <c r="EH3" s="615" t="s">
        <v>165</v>
      </c>
      <c r="EI3" s="615" t="s">
        <v>166</v>
      </c>
      <c r="EJ3" s="615" t="s">
        <v>454</v>
      </c>
      <c r="EK3" s="615" t="s">
        <v>167</v>
      </c>
      <c r="EL3" s="615" t="s">
        <v>136</v>
      </c>
      <c r="EM3" s="615" t="s">
        <v>172</v>
      </c>
      <c r="EN3" s="615" t="s">
        <v>173</v>
      </c>
      <c r="EO3" s="615" t="s">
        <v>436</v>
      </c>
      <c r="EP3" s="615" t="s">
        <v>174</v>
      </c>
      <c r="EQ3" s="615" t="s">
        <v>175</v>
      </c>
      <c r="ER3" s="615" t="s">
        <v>176</v>
      </c>
      <c r="ES3" s="539"/>
      <c r="EU3" s="123" t="s">
        <v>150</v>
      </c>
      <c r="EV3" s="123" t="s">
        <v>151</v>
      </c>
      <c r="EW3" s="90" t="s">
        <v>467</v>
      </c>
      <c r="EX3" s="90" t="s">
        <v>468</v>
      </c>
      <c r="EY3" s="90" t="s">
        <v>469</v>
      </c>
      <c r="EZ3" s="90" t="s">
        <v>470</v>
      </c>
      <c r="FA3" s="90" t="s">
        <v>471</v>
      </c>
      <c r="FB3" s="90" t="s">
        <v>472</v>
      </c>
      <c r="FC3" s="90" t="s">
        <v>134</v>
      </c>
      <c r="FD3" s="90" t="s">
        <v>184</v>
      </c>
      <c r="FE3" s="90" t="s">
        <v>162</v>
      </c>
      <c r="FF3" s="90" t="s">
        <v>89</v>
      </c>
      <c r="FG3" s="90" t="s">
        <v>135</v>
      </c>
      <c r="FH3" s="90" t="s">
        <v>167</v>
      </c>
      <c r="FI3" s="90" t="s">
        <v>136</v>
      </c>
      <c r="FJ3" s="90" t="s">
        <v>195</v>
      </c>
      <c r="FK3" s="90" t="s">
        <v>137</v>
      </c>
      <c r="FL3" s="90" t="s">
        <v>138</v>
      </c>
      <c r="FM3" s="90" t="s">
        <v>273</v>
      </c>
      <c r="FN3" s="90" t="s">
        <v>331</v>
      </c>
      <c r="FO3" s="90" t="s">
        <v>442</v>
      </c>
      <c r="FP3" s="90" t="s">
        <v>443</v>
      </c>
      <c r="FQ3" s="90" t="s">
        <v>462</v>
      </c>
      <c r="FR3" s="123" t="s">
        <v>172</v>
      </c>
      <c r="FS3" s="123" t="s">
        <v>173</v>
      </c>
      <c r="FT3" s="123" t="s">
        <v>436</v>
      </c>
      <c r="FU3" s="123" t="s">
        <v>174</v>
      </c>
      <c r="FV3" s="123" t="s">
        <v>175</v>
      </c>
      <c r="FW3" s="123" t="s">
        <v>176</v>
      </c>
      <c r="FX3" s="40"/>
    </row>
    <row r="4" spans="1:183" ht="15.75" thickBot="1" x14ac:dyDescent="0.3">
      <c r="A4" s="132">
        <v>1</v>
      </c>
      <c r="B4" s="96">
        <v>80001</v>
      </c>
      <c r="C4" s="194"/>
      <c r="D4" s="194"/>
      <c r="E4" s="194"/>
      <c r="F4" s="194"/>
      <c r="G4" s="194"/>
      <c r="H4" s="194"/>
      <c r="I4" s="194"/>
      <c r="J4" s="194"/>
      <c r="K4" s="194"/>
      <c r="L4" s="194"/>
      <c r="M4" s="194"/>
      <c r="N4" s="194"/>
      <c r="O4" s="194"/>
      <c r="P4" s="194"/>
      <c r="Q4" s="194"/>
      <c r="R4" s="194"/>
      <c r="S4" s="194"/>
      <c r="T4" s="194"/>
      <c r="U4" s="194"/>
      <c r="V4" s="194"/>
      <c r="W4" s="194"/>
      <c r="X4" s="194"/>
      <c r="Y4" s="194"/>
      <c r="Z4" s="281">
        <f t="shared" ref="Z4:Z17" si="0">SUM(C4:Y4)</f>
        <v>0</v>
      </c>
      <c r="AA4" s="286"/>
      <c r="AB4" s="194"/>
      <c r="AC4" s="194"/>
      <c r="AD4" s="784" t="s">
        <v>90</v>
      </c>
      <c r="AH4" s="132">
        <v>1</v>
      </c>
      <c r="AI4" s="133">
        <v>80012</v>
      </c>
      <c r="AJ4" s="134">
        <v>1</v>
      </c>
      <c r="AK4" s="134">
        <v>0</v>
      </c>
      <c r="AL4" s="134">
        <v>0</v>
      </c>
      <c r="AM4" s="134">
        <v>0</v>
      </c>
      <c r="AN4" s="134">
        <v>0</v>
      </c>
      <c r="AO4" s="134">
        <v>0</v>
      </c>
      <c r="AP4" s="134">
        <v>0</v>
      </c>
      <c r="AQ4" s="134">
        <v>0</v>
      </c>
      <c r="AR4" s="134">
        <v>0</v>
      </c>
      <c r="AS4" s="134">
        <v>0</v>
      </c>
      <c r="AT4" s="134">
        <v>0</v>
      </c>
      <c r="AU4" s="134">
        <v>0</v>
      </c>
      <c r="AV4" s="134">
        <v>0</v>
      </c>
      <c r="AW4" s="134">
        <v>0</v>
      </c>
      <c r="AX4" s="134">
        <v>0</v>
      </c>
      <c r="AY4" s="134">
        <v>0</v>
      </c>
      <c r="AZ4" s="134">
        <v>2</v>
      </c>
      <c r="BA4" s="134">
        <v>0</v>
      </c>
      <c r="BB4" s="134">
        <v>0</v>
      </c>
      <c r="BC4" s="134">
        <v>0</v>
      </c>
      <c r="BD4" s="134">
        <v>0</v>
      </c>
      <c r="BE4" s="134">
        <v>0</v>
      </c>
      <c r="BF4" s="134">
        <f t="shared" ref="BF4:BF17" si="1">SUM(AJ4:BE4)</f>
        <v>3</v>
      </c>
      <c r="BG4" s="135">
        <v>2</v>
      </c>
      <c r="BH4" s="135">
        <v>2</v>
      </c>
      <c r="BI4" s="134" t="s">
        <v>279</v>
      </c>
      <c r="BJ4" s="134" t="s">
        <v>178</v>
      </c>
      <c r="BK4" s="134">
        <v>3</v>
      </c>
      <c r="BL4" s="794" t="s">
        <v>100</v>
      </c>
      <c r="BN4" s="132">
        <v>1</v>
      </c>
      <c r="BO4" s="96">
        <v>80001</v>
      </c>
      <c r="BP4" s="497"/>
      <c r="BQ4" s="497"/>
      <c r="BR4" s="497"/>
      <c r="BS4" s="497"/>
      <c r="BT4" s="497"/>
      <c r="BU4" s="497"/>
      <c r="BV4" s="497"/>
      <c r="BW4" s="497"/>
      <c r="BX4" s="497"/>
      <c r="BY4" s="497"/>
      <c r="BZ4" s="497"/>
      <c r="CA4" s="497"/>
      <c r="CB4" s="497"/>
      <c r="CC4" s="134"/>
      <c r="CD4" s="135"/>
      <c r="CE4" s="135"/>
      <c r="CF4" s="134"/>
      <c r="CG4" s="134"/>
      <c r="CH4" s="134"/>
      <c r="CI4" s="784" t="s">
        <v>90</v>
      </c>
      <c r="CK4" s="132">
        <v>1</v>
      </c>
      <c r="CL4" s="133">
        <v>80002</v>
      </c>
      <c r="CM4" s="134">
        <v>0</v>
      </c>
      <c r="CN4" s="134">
        <v>0</v>
      </c>
      <c r="CO4" s="134">
        <v>0</v>
      </c>
      <c r="CP4" s="609"/>
      <c r="CQ4" s="609"/>
      <c r="CR4" s="134">
        <v>0</v>
      </c>
      <c r="CS4" s="134">
        <v>1</v>
      </c>
      <c r="CT4" s="609"/>
      <c r="CU4" s="609"/>
      <c r="CV4" s="134">
        <v>0</v>
      </c>
      <c r="CW4" s="134">
        <v>0</v>
      </c>
      <c r="CX4" s="134">
        <v>0</v>
      </c>
      <c r="CY4" s="609"/>
      <c r="CZ4" s="134">
        <v>1</v>
      </c>
      <c r="DA4" s="134">
        <v>0</v>
      </c>
      <c r="DB4" s="609"/>
      <c r="DC4" s="134">
        <v>0</v>
      </c>
      <c r="DD4" s="134">
        <v>0</v>
      </c>
      <c r="DE4" s="134">
        <v>0</v>
      </c>
      <c r="DF4" s="134">
        <v>0</v>
      </c>
      <c r="DG4" s="134">
        <f t="shared" ref="DG4:DG31" si="2">SUM(CM4:DF4)</f>
        <v>2</v>
      </c>
      <c r="DH4" s="135">
        <v>2</v>
      </c>
      <c r="DI4" s="793">
        <v>2</v>
      </c>
      <c r="DJ4" s="134" t="s">
        <v>279</v>
      </c>
      <c r="DK4" s="134" t="s">
        <v>178</v>
      </c>
      <c r="DL4" s="134">
        <v>4</v>
      </c>
      <c r="DM4" s="794" t="s">
        <v>91</v>
      </c>
      <c r="DO4" s="132">
        <v>1</v>
      </c>
      <c r="DP4" s="133">
        <v>80001</v>
      </c>
      <c r="DQ4" s="97" t="s">
        <v>177</v>
      </c>
      <c r="DR4" s="97" t="s">
        <v>177</v>
      </c>
      <c r="DS4" s="97" t="s">
        <v>177</v>
      </c>
      <c r="DT4" s="97" t="s">
        <v>177</v>
      </c>
      <c r="DU4" s="97" t="s">
        <v>177</v>
      </c>
      <c r="DV4" s="97" t="s">
        <v>177</v>
      </c>
      <c r="DW4" s="97" t="s">
        <v>177</v>
      </c>
      <c r="DX4" s="97" t="s">
        <v>177</v>
      </c>
      <c r="DY4" s="97" t="s">
        <v>177</v>
      </c>
      <c r="DZ4" s="97" t="s">
        <v>177</v>
      </c>
      <c r="EA4" s="97" t="s">
        <v>177</v>
      </c>
      <c r="EB4" s="97" t="s">
        <v>177</v>
      </c>
      <c r="EC4" s="97" t="s">
        <v>177</v>
      </c>
      <c r="ED4" s="97" t="s">
        <v>177</v>
      </c>
      <c r="EE4" s="97" t="s">
        <v>177</v>
      </c>
      <c r="EF4" s="97" t="s">
        <v>177</v>
      </c>
      <c r="EG4" s="97" t="s">
        <v>177</v>
      </c>
      <c r="EH4" s="97" t="s">
        <v>177</v>
      </c>
      <c r="EI4" s="97" t="s">
        <v>177</v>
      </c>
      <c r="EJ4" s="97" t="s">
        <v>177</v>
      </c>
      <c r="EK4" s="97" t="s">
        <v>177</v>
      </c>
      <c r="EL4" s="97" t="s">
        <v>177</v>
      </c>
      <c r="EM4" s="103">
        <f>SUM(DQ4:EL4)</f>
        <v>0</v>
      </c>
      <c r="EN4" s="99" t="s">
        <v>280</v>
      </c>
      <c r="EO4" s="294"/>
      <c r="EP4" s="97" t="s">
        <v>177</v>
      </c>
      <c r="EQ4" s="97" t="s">
        <v>177</v>
      </c>
      <c r="ER4" s="97" t="s">
        <v>177</v>
      </c>
      <c r="ES4" s="811" t="s">
        <v>90</v>
      </c>
      <c r="EU4" s="132">
        <v>1</v>
      </c>
      <c r="EV4" s="133">
        <v>80021</v>
      </c>
      <c r="EW4" s="134">
        <v>0</v>
      </c>
      <c r="EX4" s="134">
        <v>0</v>
      </c>
      <c r="EY4" s="134">
        <v>2</v>
      </c>
      <c r="EZ4" s="134">
        <v>3</v>
      </c>
      <c r="FA4" s="134">
        <v>0</v>
      </c>
      <c r="FB4" s="134">
        <v>0</v>
      </c>
      <c r="FC4" s="134">
        <v>0</v>
      </c>
      <c r="FD4" s="134">
        <v>0</v>
      </c>
      <c r="FE4" s="134">
        <v>0</v>
      </c>
      <c r="FF4" s="134">
        <v>0</v>
      </c>
      <c r="FG4" s="134">
        <v>0</v>
      </c>
      <c r="FH4" s="134">
        <v>0</v>
      </c>
      <c r="FI4" s="134">
        <v>0</v>
      </c>
      <c r="FJ4" s="134">
        <v>0</v>
      </c>
      <c r="FK4" s="134">
        <v>1</v>
      </c>
      <c r="FL4" s="134">
        <v>0</v>
      </c>
      <c r="FM4" s="134">
        <v>0</v>
      </c>
      <c r="FN4" s="134">
        <v>0</v>
      </c>
      <c r="FO4" s="134">
        <v>0</v>
      </c>
      <c r="FP4" s="134">
        <v>0</v>
      </c>
      <c r="FQ4" s="134">
        <v>0</v>
      </c>
      <c r="FR4" s="134">
        <f t="shared" ref="FR4:FR29" si="3">SUM(EW4:FQ4)</f>
        <v>6</v>
      </c>
      <c r="FS4" s="135">
        <v>2</v>
      </c>
      <c r="FT4" s="797">
        <v>2</v>
      </c>
      <c r="FU4" s="134" t="s">
        <v>281</v>
      </c>
      <c r="FV4" s="134" t="s">
        <v>179</v>
      </c>
      <c r="FW4" s="175">
        <v>2</v>
      </c>
      <c r="FX4" s="44" t="s">
        <v>103</v>
      </c>
    </row>
    <row r="5" spans="1:183" ht="15.75" thickBot="1" x14ac:dyDescent="0.3">
      <c r="A5" s="136">
        <v>2</v>
      </c>
      <c r="B5" s="96">
        <v>80002</v>
      </c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3"/>
      <c r="O5" s="103"/>
      <c r="P5" s="103"/>
      <c r="Q5" s="103"/>
      <c r="R5" s="103"/>
      <c r="S5" s="103"/>
      <c r="T5" s="103"/>
      <c r="U5" s="103"/>
      <c r="V5" s="103"/>
      <c r="W5" s="103"/>
      <c r="X5" s="103"/>
      <c r="Y5" s="103"/>
      <c r="Z5" s="281">
        <f t="shared" si="0"/>
        <v>0</v>
      </c>
      <c r="AA5" s="283"/>
      <c r="AB5" s="103"/>
      <c r="AC5" s="103"/>
      <c r="AD5" s="784" t="s">
        <v>91</v>
      </c>
      <c r="AH5" s="136">
        <v>2</v>
      </c>
      <c r="AI5" s="96">
        <v>80008</v>
      </c>
      <c r="AJ5" s="97">
        <v>0</v>
      </c>
      <c r="AK5" s="97">
        <v>0</v>
      </c>
      <c r="AL5" s="97">
        <v>0</v>
      </c>
      <c r="AM5" s="97">
        <v>0</v>
      </c>
      <c r="AN5" s="97">
        <v>0</v>
      </c>
      <c r="AO5" s="97">
        <v>0</v>
      </c>
      <c r="AP5" s="97">
        <v>0</v>
      </c>
      <c r="AQ5" s="97">
        <v>0</v>
      </c>
      <c r="AR5" s="97">
        <v>0</v>
      </c>
      <c r="AS5" s="97">
        <v>0</v>
      </c>
      <c r="AT5" s="97">
        <v>0</v>
      </c>
      <c r="AU5" s="97">
        <v>0</v>
      </c>
      <c r="AV5" s="97">
        <v>0</v>
      </c>
      <c r="AW5" s="97">
        <v>0</v>
      </c>
      <c r="AX5" s="97">
        <v>0</v>
      </c>
      <c r="AY5" s="97">
        <v>0</v>
      </c>
      <c r="AZ5" s="97">
        <v>2</v>
      </c>
      <c r="BA5" s="97">
        <v>0</v>
      </c>
      <c r="BB5" s="97">
        <v>0</v>
      </c>
      <c r="BC5" s="97">
        <v>1</v>
      </c>
      <c r="BD5" s="97">
        <v>1</v>
      </c>
      <c r="BE5" s="97">
        <v>0</v>
      </c>
      <c r="BF5" s="97">
        <f t="shared" si="1"/>
        <v>4</v>
      </c>
      <c r="BG5" s="99">
        <v>2</v>
      </c>
      <c r="BH5" s="99">
        <v>2</v>
      </c>
      <c r="BI5" s="97" t="s">
        <v>279</v>
      </c>
      <c r="BJ5" s="97" t="s">
        <v>179</v>
      </c>
      <c r="BK5" s="97">
        <v>3</v>
      </c>
      <c r="BL5" s="606" t="s">
        <v>96</v>
      </c>
      <c r="BN5" s="136">
        <v>2</v>
      </c>
      <c r="BO5" s="96">
        <v>80002</v>
      </c>
      <c r="BP5" s="103"/>
      <c r="BQ5" s="103"/>
      <c r="BR5" s="103"/>
      <c r="BS5" s="103"/>
      <c r="BT5" s="103"/>
      <c r="BU5" s="103"/>
      <c r="BV5" s="103"/>
      <c r="BW5" s="103"/>
      <c r="BX5" s="103"/>
      <c r="BY5" s="103"/>
      <c r="BZ5" s="103"/>
      <c r="CA5" s="103"/>
      <c r="CB5" s="103"/>
      <c r="CC5" s="97"/>
      <c r="CD5" s="99"/>
      <c r="CE5" s="99"/>
      <c r="CF5" s="97"/>
      <c r="CG5" s="97"/>
      <c r="CH5" s="97"/>
      <c r="CI5" s="784" t="s">
        <v>91</v>
      </c>
      <c r="CK5" s="136">
        <v>2</v>
      </c>
      <c r="CL5" s="96">
        <v>80021</v>
      </c>
      <c r="CM5" s="97">
        <v>1</v>
      </c>
      <c r="CN5" s="97">
        <v>0</v>
      </c>
      <c r="CO5" s="97">
        <v>0</v>
      </c>
      <c r="CP5" s="97">
        <v>0</v>
      </c>
      <c r="CQ5" s="97">
        <v>0</v>
      </c>
      <c r="CR5" s="610"/>
      <c r="CS5" s="97">
        <v>0</v>
      </c>
      <c r="CT5" s="97">
        <v>0</v>
      </c>
      <c r="CU5" s="97">
        <v>0</v>
      </c>
      <c r="CV5" s="97">
        <v>0</v>
      </c>
      <c r="CW5" s="97">
        <v>0</v>
      </c>
      <c r="CX5" s="97">
        <v>0</v>
      </c>
      <c r="CY5" s="97">
        <v>0</v>
      </c>
      <c r="CZ5" s="97">
        <v>1</v>
      </c>
      <c r="DA5" s="610"/>
      <c r="DB5" s="97">
        <v>0</v>
      </c>
      <c r="DC5" s="97">
        <v>0</v>
      </c>
      <c r="DD5" s="97">
        <v>0</v>
      </c>
      <c r="DE5" s="97">
        <v>0</v>
      </c>
      <c r="DF5" s="97">
        <v>0</v>
      </c>
      <c r="DG5" s="97">
        <f t="shared" si="2"/>
        <v>2</v>
      </c>
      <c r="DH5" s="99">
        <v>1</v>
      </c>
      <c r="DI5" s="790">
        <v>2</v>
      </c>
      <c r="DJ5" s="97" t="s">
        <v>281</v>
      </c>
      <c r="DK5" s="97" t="s">
        <v>179</v>
      </c>
      <c r="DL5" s="101">
        <v>2</v>
      </c>
      <c r="DM5" s="606" t="s">
        <v>103</v>
      </c>
      <c r="DO5" s="136">
        <v>2</v>
      </c>
      <c r="DP5" s="96">
        <v>80002</v>
      </c>
      <c r="DQ5" s="97">
        <v>0</v>
      </c>
      <c r="DR5" s="97">
        <v>2</v>
      </c>
      <c r="DS5" s="97">
        <v>0</v>
      </c>
      <c r="DT5" s="97">
        <v>0</v>
      </c>
      <c r="DU5" s="97">
        <v>0</v>
      </c>
      <c r="DV5" s="97">
        <v>0</v>
      </c>
      <c r="DW5" s="97">
        <v>0</v>
      </c>
      <c r="DX5" s="97">
        <v>0</v>
      </c>
      <c r="DY5" s="97">
        <v>0</v>
      </c>
      <c r="DZ5" s="97">
        <v>0</v>
      </c>
      <c r="EA5" s="97">
        <v>0</v>
      </c>
      <c r="EB5" s="97">
        <v>0</v>
      </c>
      <c r="EC5" s="97">
        <v>0</v>
      </c>
      <c r="ED5" s="97">
        <v>0</v>
      </c>
      <c r="EE5" s="97">
        <v>0</v>
      </c>
      <c r="EF5" s="97">
        <v>0</v>
      </c>
      <c r="EG5" s="97">
        <v>0</v>
      </c>
      <c r="EH5" s="97">
        <v>0</v>
      </c>
      <c r="EI5" s="97">
        <v>0</v>
      </c>
      <c r="EJ5" s="97">
        <v>0</v>
      </c>
      <c r="EK5" s="97">
        <v>0</v>
      </c>
      <c r="EL5" s="97">
        <v>2</v>
      </c>
      <c r="EM5" s="103">
        <f t="shared" ref="EM5:EM31" si="4">SUM(DQ5:EL5)</f>
        <v>4</v>
      </c>
      <c r="EN5" s="99">
        <v>1</v>
      </c>
      <c r="EO5" s="296">
        <v>2</v>
      </c>
      <c r="EP5" s="97" t="s">
        <v>279</v>
      </c>
      <c r="EQ5" s="97" t="s">
        <v>178</v>
      </c>
      <c r="ER5" s="97">
        <v>4</v>
      </c>
      <c r="ES5" s="811" t="s">
        <v>91</v>
      </c>
      <c r="EU5" s="136">
        <v>2</v>
      </c>
      <c r="EV5" s="96">
        <v>80006</v>
      </c>
      <c r="EW5" s="97">
        <v>0</v>
      </c>
      <c r="EX5" s="97">
        <v>0</v>
      </c>
      <c r="EY5" s="97">
        <v>2</v>
      </c>
      <c r="EZ5" s="97">
        <v>2</v>
      </c>
      <c r="FA5" s="97">
        <v>0</v>
      </c>
      <c r="FB5" s="97">
        <v>0</v>
      </c>
      <c r="FC5" s="97">
        <v>0</v>
      </c>
      <c r="FD5" s="97">
        <v>0</v>
      </c>
      <c r="FE5" s="97">
        <v>0</v>
      </c>
      <c r="FF5" s="97">
        <v>0</v>
      </c>
      <c r="FG5" s="97">
        <v>0</v>
      </c>
      <c r="FH5" s="97">
        <v>0</v>
      </c>
      <c r="FI5" s="97">
        <v>0</v>
      </c>
      <c r="FJ5" s="97">
        <v>1</v>
      </c>
      <c r="FK5" s="97">
        <v>0</v>
      </c>
      <c r="FL5" s="97">
        <v>1</v>
      </c>
      <c r="FM5" s="97">
        <v>0</v>
      </c>
      <c r="FN5" s="97">
        <v>1</v>
      </c>
      <c r="FO5" s="97">
        <v>0</v>
      </c>
      <c r="FP5" s="97">
        <v>0</v>
      </c>
      <c r="FQ5" s="97">
        <v>1</v>
      </c>
      <c r="FR5" s="97">
        <f t="shared" si="3"/>
        <v>8</v>
      </c>
      <c r="FS5" s="99">
        <v>2</v>
      </c>
      <c r="FT5" s="789">
        <v>2</v>
      </c>
      <c r="FU5" s="97" t="s">
        <v>279</v>
      </c>
      <c r="FV5" s="97" t="s">
        <v>179</v>
      </c>
      <c r="FW5" s="97">
        <v>3</v>
      </c>
      <c r="FX5" s="14" t="s">
        <v>94</v>
      </c>
    </row>
    <row r="6" spans="1:183" ht="15.75" thickBot="1" x14ac:dyDescent="0.3">
      <c r="A6" s="136">
        <v>3</v>
      </c>
      <c r="B6" s="96">
        <v>80003</v>
      </c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  <c r="O6" s="103"/>
      <c r="P6" s="103"/>
      <c r="Q6" s="103"/>
      <c r="R6" s="103"/>
      <c r="S6" s="103"/>
      <c r="T6" s="103"/>
      <c r="U6" s="103"/>
      <c r="V6" s="103"/>
      <c r="W6" s="103"/>
      <c r="X6" s="103"/>
      <c r="Y6" s="103"/>
      <c r="Z6" s="281">
        <f t="shared" si="0"/>
        <v>0</v>
      </c>
      <c r="AA6" s="283"/>
      <c r="AB6" s="103"/>
      <c r="AC6" s="103"/>
      <c r="AD6" s="784" t="s">
        <v>92</v>
      </c>
      <c r="AH6" s="136">
        <v>3</v>
      </c>
      <c r="AI6" s="96">
        <v>80014</v>
      </c>
      <c r="AJ6" s="97">
        <v>0</v>
      </c>
      <c r="AK6" s="97">
        <v>0</v>
      </c>
      <c r="AL6" s="97">
        <v>0</v>
      </c>
      <c r="AM6" s="97">
        <v>0</v>
      </c>
      <c r="AN6" s="97">
        <v>0</v>
      </c>
      <c r="AO6" s="97">
        <v>0</v>
      </c>
      <c r="AP6" s="97">
        <v>0</v>
      </c>
      <c r="AQ6" s="97">
        <v>0</v>
      </c>
      <c r="AR6" s="97">
        <v>0</v>
      </c>
      <c r="AS6" s="97">
        <v>0</v>
      </c>
      <c r="AT6" s="97">
        <v>0</v>
      </c>
      <c r="AU6" s="97">
        <v>0</v>
      </c>
      <c r="AV6" s="97">
        <v>1</v>
      </c>
      <c r="AW6" s="97">
        <v>0</v>
      </c>
      <c r="AX6" s="97">
        <v>0</v>
      </c>
      <c r="AY6" s="97">
        <v>0</v>
      </c>
      <c r="AZ6" s="97">
        <v>2</v>
      </c>
      <c r="BA6" s="97">
        <v>1</v>
      </c>
      <c r="BB6" s="97">
        <v>0</v>
      </c>
      <c r="BC6" s="97">
        <v>0</v>
      </c>
      <c r="BD6" s="97">
        <v>0</v>
      </c>
      <c r="BE6" s="97">
        <v>1</v>
      </c>
      <c r="BF6" s="97">
        <f t="shared" si="1"/>
        <v>5</v>
      </c>
      <c r="BG6" s="99">
        <v>1</v>
      </c>
      <c r="BH6" s="99">
        <v>2</v>
      </c>
      <c r="BI6" s="97" t="s">
        <v>279</v>
      </c>
      <c r="BJ6" s="97" t="s">
        <v>179</v>
      </c>
      <c r="BK6" s="97">
        <v>3</v>
      </c>
      <c r="BL6" s="606" t="s">
        <v>102</v>
      </c>
      <c r="BN6" s="136">
        <v>3</v>
      </c>
      <c r="BO6" s="96">
        <v>80003</v>
      </c>
      <c r="BP6" s="103"/>
      <c r="BQ6" s="103"/>
      <c r="BR6" s="103"/>
      <c r="BS6" s="103"/>
      <c r="BT6" s="103"/>
      <c r="BU6" s="103"/>
      <c r="BV6" s="103"/>
      <c r="BW6" s="103"/>
      <c r="BX6" s="103"/>
      <c r="BY6" s="103"/>
      <c r="BZ6" s="103"/>
      <c r="CA6" s="103"/>
      <c r="CB6" s="103"/>
      <c r="CC6" s="97"/>
      <c r="CD6" s="99"/>
      <c r="CE6" s="99"/>
      <c r="CF6" s="97"/>
      <c r="CG6" s="97"/>
      <c r="CH6" s="97"/>
      <c r="CI6" s="784" t="s">
        <v>92</v>
      </c>
      <c r="CK6" s="136">
        <v>3</v>
      </c>
      <c r="CL6" s="96">
        <v>80022</v>
      </c>
      <c r="CM6" s="97">
        <v>0</v>
      </c>
      <c r="CN6" s="610"/>
      <c r="CO6" s="97">
        <v>0</v>
      </c>
      <c r="CP6" s="97">
        <v>0</v>
      </c>
      <c r="CQ6" s="97">
        <v>0</v>
      </c>
      <c r="CR6" s="610"/>
      <c r="CS6" s="610"/>
      <c r="CT6" s="97">
        <v>1</v>
      </c>
      <c r="CU6" s="610"/>
      <c r="CV6" s="610"/>
      <c r="CW6" s="97">
        <v>0</v>
      </c>
      <c r="CX6" s="610"/>
      <c r="CY6" s="610"/>
      <c r="CZ6" s="610"/>
      <c r="DA6" s="610"/>
      <c r="DB6" s="97">
        <v>1</v>
      </c>
      <c r="DC6" s="97">
        <v>0</v>
      </c>
      <c r="DD6" s="97">
        <v>0</v>
      </c>
      <c r="DE6" s="610"/>
      <c r="DF6" s="610"/>
      <c r="DG6" s="97">
        <f t="shared" si="2"/>
        <v>2</v>
      </c>
      <c r="DH6" s="99">
        <v>2</v>
      </c>
      <c r="DI6" s="790">
        <v>2</v>
      </c>
      <c r="DJ6" s="97" t="s">
        <v>281</v>
      </c>
      <c r="DK6" s="97" t="s">
        <v>178</v>
      </c>
      <c r="DL6" s="101">
        <v>2</v>
      </c>
      <c r="DM6" s="606" t="s">
        <v>104</v>
      </c>
      <c r="DO6" s="136">
        <v>3</v>
      </c>
      <c r="DP6" s="96">
        <v>80003</v>
      </c>
      <c r="DQ6" s="97">
        <v>0</v>
      </c>
      <c r="DR6" s="97">
        <v>2</v>
      </c>
      <c r="DS6" s="97">
        <v>1</v>
      </c>
      <c r="DT6" s="97">
        <v>1</v>
      </c>
      <c r="DU6" s="97">
        <v>3</v>
      </c>
      <c r="DV6" s="97">
        <v>1</v>
      </c>
      <c r="DW6" s="97">
        <v>2</v>
      </c>
      <c r="DX6" s="97">
        <v>2</v>
      </c>
      <c r="DY6" s="97">
        <v>1</v>
      </c>
      <c r="DZ6" s="97">
        <v>2</v>
      </c>
      <c r="EA6" s="97">
        <v>1</v>
      </c>
      <c r="EB6" s="97">
        <v>1</v>
      </c>
      <c r="EC6" s="97">
        <v>2</v>
      </c>
      <c r="ED6" s="97">
        <v>1</v>
      </c>
      <c r="EE6" s="97">
        <v>1</v>
      </c>
      <c r="EF6" s="97">
        <v>1</v>
      </c>
      <c r="EG6" s="97">
        <v>0</v>
      </c>
      <c r="EH6" s="97">
        <v>2</v>
      </c>
      <c r="EI6" s="97">
        <v>1</v>
      </c>
      <c r="EJ6" s="97">
        <v>2</v>
      </c>
      <c r="EK6" s="97">
        <v>2</v>
      </c>
      <c r="EL6" s="97">
        <v>2</v>
      </c>
      <c r="EM6" s="103">
        <f t="shared" si="4"/>
        <v>31</v>
      </c>
      <c r="EN6" s="99">
        <v>2</v>
      </c>
      <c r="EO6" s="365">
        <v>5</v>
      </c>
      <c r="EP6" s="97" t="s">
        <v>279</v>
      </c>
      <c r="EQ6" s="97" t="s">
        <v>179</v>
      </c>
      <c r="ER6" s="101">
        <v>5</v>
      </c>
      <c r="ES6" s="811" t="s">
        <v>92</v>
      </c>
      <c r="EU6" s="136">
        <v>3</v>
      </c>
      <c r="EV6" s="96">
        <v>80009</v>
      </c>
      <c r="EW6" s="97">
        <v>2</v>
      </c>
      <c r="EX6" s="97">
        <v>1</v>
      </c>
      <c r="EY6" s="97">
        <v>2</v>
      </c>
      <c r="EZ6" s="97">
        <v>2</v>
      </c>
      <c r="FA6" s="97">
        <v>0</v>
      </c>
      <c r="FB6" s="97">
        <v>0</v>
      </c>
      <c r="FC6" s="97">
        <v>1</v>
      </c>
      <c r="FD6" s="97">
        <v>0</v>
      </c>
      <c r="FE6" s="97">
        <v>0</v>
      </c>
      <c r="FF6" s="97">
        <v>0</v>
      </c>
      <c r="FG6" s="97">
        <v>0</v>
      </c>
      <c r="FH6" s="97">
        <v>1</v>
      </c>
      <c r="FI6" s="97">
        <v>0</v>
      </c>
      <c r="FJ6" s="97">
        <v>0</v>
      </c>
      <c r="FK6" s="97">
        <v>0</v>
      </c>
      <c r="FL6" s="97">
        <v>0</v>
      </c>
      <c r="FM6" s="97">
        <v>0</v>
      </c>
      <c r="FN6" s="97">
        <v>0</v>
      </c>
      <c r="FO6" s="97">
        <v>0</v>
      </c>
      <c r="FP6" s="97">
        <v>1</v>
      </c>
      <c r="FQ6" s="97">
        <v>1</v>
      </c>
      <c r="FR6" s="97">
        <f t="shared" si="3"/>
        <v>11</v>
      </c>
      <c r="FS6" s="99">
        <v>1</v>
      </c>
      <c r="FT6" s="789">
        <v>2</v>
      </c>
      <c r="FU6" s="97" t="s">
        <v>279</v>
      </c>
      <c r="FV6" s="97" t="s">
        <v>178</v>
      </c>
      <c r="FW6" s="97">
        <v>3</v>
      </c>
      <c r="FX6" s="14" t="s">
        <v>97</v>
      </c>
    </row>
    <row r="7" spans="1:183" ht="15.75" thickBot="1" x14ac:dyDescent="0.3">
      <c r="A7" s="136">
        <v>4</v>
      </c>
      <c r="B7" s="96">
        <v>80004</v>
      </c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3"/>
      <c r="O7" s="103"/>
      <c r="P7" s="103"/>
      <c r="Q7" s="103"/>
      <c r="R7" s="103"/>
      <c r="S7" s="103"/>
      <c r="T7" s="103"/>
      <c r="U7" s="103"/>
      <c r="V7" s="103"/>
      <c r="W7" s="103"/>
      <c r="X7" s="103"/>
      <c r="Y7" s="103"/>
      <c r="Z7" s="281">
        <f t="shared" si="0"/>
        <v>0</v>
      </c>
      <c r="AA7" s="283"/>
      <c r="AB7" s="103"/>
      <c r="AC7" s="103"/>
      <c r="AD7" s="784" t="s">
        <v>870</v>
      </c>
      <c r="AE7" s="46"/>
      <c r="AH7" s="136">
        <v>4</v>
      </c>
      <c r="AI7" s="96">
        <v>80006</v>
      </c>
      <c r="AJ7" s="97">
        <v>2</v>
      </c>
      <c r="AK7" s="97">
        <v>1</v>
      </c>
      <c r="AL7" s="97">
        <v>2</v>
      </c>
      <c r="AM7" s="97">
        <v>0</v>
      </c>
      <c r="AN7" s="97">
        <v>0</v>
      </c>
      <c r="AO7" s="97">
        <v>0</v>
      </c>
      <c r="AP7" s="97">
        <v>0</v>
      </c>
      <c r="AQ7" s="97">
        <v>0</v>
      </c>
      <c r="AR7" s="97">
        <v>0</v>
      </c>
      <c r="AS7" s="97">
        <v>0</v>
      </c>
      <c r="AT7" s="97">
        <v>0</v>
      </c>
      <c r="AU7" s="97">
        <v>0</v>
      </c>
      <c r="AV7" s="97">
        <v>1</v>
      </c>
      <c r="AW7" s="97">
        <v>0</v>
      </c>
      <c r="AX7" s="97">
        <v>0</v>
      </c>
      <c r="AY7" s="97">
        <v>0</v>
      </c>
      <c r="AZ7" s="97">
        <v>0</v>
      </c>
      <c r="BA7" s="97">
        <v>0</v>
      </c>
      <c r="BB7" s="97">
        <v>0</v>
      </c>
      <c r="BC7" s="97">
        <v>0</v>
      </c>
      <c r="BD7" s="97">
        <v>0</v>
      </c>
      <c r="BE7" s="97">
        <v>0</v>
      </c>
      <c r="BF7" s="97">
        <f t="shared" si="1"/>
        <v>6</v>
      </c>
      <c r="BG7" s="99">
        <v>2</v>
      </c>
      <c r="BH7" s="99">
        <v>2</v>
      </c>
      <c r="BI7" s="97" t="s">
        <v>279</v>
      </c>
      <c r="BJ7" s="97" t="s">
        <v>179</v>
      </c>
      <c r="BK7" s="97">
        <v>3</v>
      </c>
      <c r="BL7" s="606" t="s">
        <v>94</v>
      </c>
      <c r="BN7" s="136">
        <v>4</v>
      </c>
      <c r="BO7" s="96">
        <v>80004</v>
      </c>
      <c r="BP7" s="103"/>
      <c r="BQ7" s="103"/>
      <c r="BR7" s="103"/>
      <c r="BS7" s="103"/>
      <c r="BT7" s="103"/>
      <c r="BU7" s="103"/>
      <c r="BV7" s="103"/>
      <c r="BW7" s="103"/>
      <c r="BX7" s="103"/>
      <c r="BY7" s="103"/>
      <c r="BZ7" s="103"/>
      <c r="CA7" s="103"/>
      <c r="CB7" s="103"/>
      <c r="CC7" s="97"/>
      <c r="CD7" s="99"/>
      <c r="CE7" s="99"/>
      <c r="CF7" s="97"/>
      <c r="CG7" s="97"/>
      <c r="CH7" s="97"/>
      <c r="CI7" s="784" t="s">
        <v>870</v>
      </c>
      <c r="CK7" s="136">
        <v>4</v>
      </c>
      <c r="CL7" s="96">
        <v>80025</v>
      </c>
      <c r="CM7" s="97">
        <v>0</v>
      </c>
      <c r="CN7" s="610"/>
      <c r="CO7" s="97">
        <v>0</v>
      </c>
      <c r="CP7" s="610"/>
      <c r="CQ7" s="610"/>
      <c r="CR7" s="97">
        <v>0</v>
      </c>
      <c r="CS7" s="97">
        <v>0</v>
      </c>
      <c r="CT7" s="97">
        <v>0</v>
      </c>
      <c r="CU7" s="97">
        <v>0</v>
      </c>
      <c r="CV7" s="97">
        <v>0</v>
      </c>
      <c r="CW7" s="610"/>
      <c r="CX7" s="97">
        <v>1</v>
      </c>
      <c r="CY7" s="610"/>
      <c r="CZ7" s="97">
        <v>1</v>
      </c>
      <c r="DA7" s="610"/>
      <c r="DB7" s="97">
        <v>1</v>
      </c>
      <c r="DC7" s="97">
        <v>0</v>
      </c>
      <c r="DD7" s="610"/>
      <c r="DE7" s="97">
        <v>0</v>
      </c>
      <c r="DF7" s="610"/>
      <c r="DG7" s="97">
        <f t="shared" si="2"/>
        <v>3</v>
      </c>
      <c r="DH7" s="99">
        <v>2</v>
      </c>
      <c r="DI7" s="790">
        <v>2</v>
      </c>
      <c r="DJ7" s="97" t="s">
        <v>281</v>
      </c>
      <c r="DK7" s="97" t="s">
        <v>179</v>
      </c>
      <c r="DL7" s="101">
        <v>2</v>
      </c>
      <c r="DM7" s="606" t="s">
        <v>107</v>
      </c>
      <c r="DO7" s="136">
        <v>4</v>
      </c>
      <c r="DP7" s="96">
        <v>80004</v>
      </c>
      <c r="DQ7" s="97" t="s">
        <v>177</v>
      </c>
      <c r="DR7" s="97" t="s">
        <v>177</v>
      </c>
      <c r="DS7" s="97" t="s">
        <v>177</v>
      </c>
      <c r="DT7" s="97" t="s">
        <v>177</v>
      </c>
      <c r="DU7" s="97" t="s">
        <v>177</v>
      </c>
      <c r="DV7" s="97" t="s">
        <v>177</v>
      </c>
      <c r="DW7" s="97" t="s">
        <v>177</v>
      </c>
      <c r="DX7" s="97" t="s">
        <v>177</v>
      </c>
      <c r="DY7" s="97" t="s">
        <v>177</v>
      </c>
      <c r="DZ7" s="97" t="s">
        <v>177</v>
      </c>
      <c r="EA7" s="97" t="s">
        <v>177</v>
      </c>
      <c r="EB7" s="97" t="s">
        <v>177</v>
      </c>
      <c r="EC7" s="97" t="s">
        <v>177</v>
      </c>
      <c r="ED7" s="97" t="s">
        <v>177</v>
      </c>
      <c r="EE7" s="97" t="s">
        <v>177</v>
      </c>
      <c r="EF7" s="97" t="s">
        <v>177</v>
      </c>
      <c r="EG7" s="97" t="s">
        <v>177</v>
      </c>
      <c r="EH7" s="97" t="s">
        <v>177</v>
      </c>
      <c r="EI7" s="97" t="s">
        <v>177</v>
      </c>
      <c r="EJ7" s="97" t="s">
        <v>177</v>
      </c>
      <c r="EK7" s="97" t="s">
        <v>177</v>
      </c>
      <c r="EL7" s="97" t="s">
        <v>177</v>
      </c>
      <c r="EM7" s="103">
        <f t="shared" si="4"/>
        <v>0</v>
      </c>
      <c r="EN7" s="99" t="s">
        <v>280</v>
      </c>
      <c r="EO7" s="296"/>
      <c r="EP7" s="97" t="s">
        <v>177</v>
      </c>
      <c r="EQ7" s="97" t="s">
        <v>177</v>
      </c>
      <c r="ER7" s="97" t="s">
        <v>177</v>
      </c>
      <c r="ES7" s="811" t="s">
        <v>870</v>
      </c>
      <c r="EU7" s="136">
        <v>4</v>
      </c>
      <c r="EV7" s="96">
        <v>80014</v>
      </c>
      <c r="EW7" s="97">
        <v>2</v>
      </c>
      <c r="EX7" s="97">
        <v>0</v>
      </c>
      <c r="EY7" s="97">
        <v>2</v>
      </c>
      <c r="EZ7" s="97">
        <v>2</v>
      </c>
      <c r="FA7" s="97">
        <v>0</v>
      </c>
      <c r="FB7" s="97">
        <v>0</v>
      </c>
      <c r="FC7" s="97">
        <v>0</v>
      </c>
      <c r="FD7" s="97">
        <v>0</v>
      </c>
      <c r="FE7" s="97">
        <v>0</v>
      </c>
      <c r="FF7" s="97">
        <v>2</v>
      </c>
      <c r="FG7" s="97">
        <v>1</v>
      </c>
      <c r="FH7" s="97">
        <v>0</v>
      </c>
      <c r="FI7" s="97">
        <v>0</v>
      </c>
      <c r="FJ7" s="97">
        <v>0</v>
      </c>
      <c r="FK7" s="97">
        <v>1</v>
      </c>
      <c r="FL7" s="97">
        <v>0</v>
      </c>
      <c r="FM7" s="97">
        <v>0</v>
      </c>
      <c r="FN7" s="97">
        <v>0</v>
      </c>
      <c r="FO7" s="97">
        <v>0</v>
      </c>
      <c r="FP7" s="97">
        <v>1</v>
      </c>
      <c r="FQ7" s="97">
        <v>0</v>
      </c>
      <c r="FR7" s="97">
        <f t="shared" si="3"/>
        <v>11</v>
      </c>
      <c r="FS7" s="99">
        <v>2</v>
      </c>
      <c r="FT7" s="789">
        <v>2</v>
      </c>
      <c r="FU7" s="97" t="s">
        <v>279</v>
      </c>
      <c r="FV7" s="97" t="s">
        <v>179</v>
      </c>
      <c r="FW7" s="97">
        <v>3</v>
      </c>
      <c r="FX7" s="14" t="s">
        <v>102</v>
      </c>
    </row>
    <row r="8" spans="1:183" ht="15.75" thickBot="1" x14ac:dyDescent="0.3">
      <c r="A8" s="136">
        <v>5</v>
      </c>
      <c r="B8" s="96">
        <v>80005</v>
      </c>
      <c r="C8" s="103"/>
      <c r="D8" s="103"/>
      <c r="E8" s="103"/>
      <c r="F8" s="103"/>
      <c r="G8" s="103"/>
      <c r="H8" s="103"/>
      <c r="I8" s="103"/>
      <c r="J8" s="103"/>
      <c r="K8" s="103"/>
      <c r="L8" s="103"/>
      <c r="M8" s="103"/>
      <c r="N8" s="103"/>
      <c r="O8" s="103"/>
      <c r="P8" s="103"/>
      <c r="Q8" s="103"/>
      <c r="R8" s="103"/>
      <c r="S8" s="103"/>
      <c r="T8" s="103"/>
      <c r="U8" s="103"/>
      <c r="V8" s="103"/>
      <c r="W8" s="103"/>
      <c r="X8" s="103"/>
      <c r="Y8" s="103"/>
      <c r="Z8" s="281">
        <f t="shared" si="0"/>
        <v>0</v>
      </c>
      <c r="AA8" s="283"/>
      <c r="AB8" s="103"/>
      <c r="AC8" s="103"/>
      <c r="AD8" s="784" t="s">
        <v>93</v>
      </c>
      <c r="AH8" s="136">
        <v>5</v>
      </c>
      <c r="AI8" s="96">
        <v>80007</v>
      </c>
      <c r="AJ8" s="97">
        <v>0</v>
      </c>
      <c r="AK8" s="97">
        <v>0</v>
      </c>
      <c r="AL8" s="97">
        <v>0</v>
      </c>
      <c r="AM8" s="97">
        <v>0</v>
      </c>
      <c r="AN8" s="97">
        <v>0</v>
      </c>
      <c r="AO8" s="97">
        <v>0</v>
      </c>
      <c r="AP8" s="97">
        <v>0</v>
      </c>
      <c r="AQ8" s="97">
        <v>0</v>
      </c>
      <c r="AR8" s="97">
        <v>0</v>
      </c>
      <c r="AS8" s="97">
        <v>0</v>
      </c>
      <c r="AT8" s="97">
        <v>0</v>
      </c>
      <c r="AU8" s="97">
        <v>0</v>
      </c>
      <c r="AV8" s="97">
        <v>1</v>
      </c>
      <c r="AW8" s="97">
        <v>0</v>
      </c>
      <c r="AX8" s="97">
        <v>0</v>
      </c>
      <c r="AY8" s="97">
        <v>2</v>
      </c>
      <c r="AZ8" s="97">
        <v>2</v>
      </c>
      <c r="BA8" s="97">
        <v>1</v>
      </c>
      <c r="BB8" s="97">
        <v>1</v>
      </c>
      <c r="BC8" s="97">
        <v>0</v>
      </c>
      <c r="BD8" s="97">
        <v>0</v>
      </c>
      <c r="BE8" s="97">
        <v>1</v>
      </c>
      <c r="BF8" s="97">
        <f t="shared" si="1"/>
        <v>8</v>
      </c>
      <c r="BG8" s="99">
        <v>1</v>
      </c>
      <c r="BH8" s="99">
        <v>2</v>
      </c>
      <c r="BI8" s="97" t="s">
        <v>279</v>
      </c>
      <c r="BJ8" s="97" t="s">
        <v>179</v>
      </c>
      <c r="BK8" s="97">
        <v>3</v>
      </c>
      <c r="BL8" s="606" t="s">
        <v>95</v>
      </c>
      <c r="BN8" s="136">
        <v>5</v>
      </c>
      <c r="BO8" s="96">
        <v>80005</v>
      </c>
      <c r="BP8" s="103"/>
      <c r="BQ8" s="103"/>
      <c r="BR8" s="103"/>
      <c r="BS8" s="103"/>
      <c r="BT8" s="103"/>
      <c r="BU8" s="103"/>
      <c r="BV8" s="103"/>
      <c r="BW8" s="103"/>
      <c r="BX8" s="103"/>
      <c r="BY8" s="103"/>
      <c r="BZ8" s="103"/>
      <c r="CA8" s="103"/>
      <c r="CB8" s="103"/>
      <c r="CC8" s="97"/>
      <c r="CD8" s="99"/>
      <c r="CE8" s="99"/>
      <c r="CF8" s="97"/>
      <c r="CG8" s="97"/>
      <c r="CH8" s="97"/>
      <c r="CI8" s="784" t="s">
        <v>93</v>
      </c>
      <c r="CK8" s="136">
        <v>5</v>
      </c>
      <c r="CL8" s="96">
        <v>80023</v>
      </c>
      <c r="CM8" s="97">
        <v>0</v>
      </c>
      <c r="CN8" s="97">
        <v>0</v>
      </c>
      <c r="CO8" s="97">
        <v>0</v>
      </c>
      <c r="CP8" s="97">
        <v>1</v>
      </c>
      <c r="CQ8" s="97">
        <v>0</v>
      </c>
      <c r="CR8" s="97">
        <v>1</v>
      </c>
      <c r="CS8" s="97">
        <v>0</v>
      </c>
      <c r="CT8" s="97">
        <v>0</v>
      </c>
      <c r="CU8" s="610"/>
      <c r="CV8" s="97">
        <v>0</v>
      </c>
      <c r="CW8" s="97">
        <v>0</v>
      </c>
      <c r="CX8" s="97">
        <v>0</v>
      </c>
      <c r="CY8" s="610"/>
      <c r="CZ8" s="97">
        <v>1</v>
      </c>
      <c r="DA8" s="610"/>
      <c r="DB8" s="97">
        <v>1</v>
      </c>
      <c r="DC8" s="97">
        <v>0</v>
      </c>
      <c r="DD8" s="610"/>
      <c r="DE8" s="97">
        <v>0</v>
      </c>
      <c r="DF8" s="610"/>
      <c r="DG8" s="97">
        <f t="shared" si="2"/>
        <v>4</v>
      </c>
      <c r="DH8" s="99">
        <v>2</v>
      </c>
      <c r="DI8" s="790">
        <v>2</v>
      </c>
      <c r="DJ8" s="97" t="s">
        <v>281</v>
      </c>
      <c r="DK8" s="97" t="s">
        <v>178</v>
      </c>
      <c r="DL8" s="101">
        <v>2</v>
      </c>
      <c r="DM8" s="606" t="s">
        <v>105</v>
      </c>
      <c r="DO8" s="136">
        <v>5</v>
      </c>
      <c r="DP8" s="96">
        <v>80005</v>
      </c>
      <c r="DQ8" s="97">
        <v>0</v>
      </c>
      <c r="DR8" s="97">
        <v>2</v>
      </c>
      <c r="DS8" s="97">
        <v>0</v>
      </c>
      <c r="DT8" s="97">
        <v>0</v>
      </c>
      <c r="DU8" s="97">
        <v>0</v>
      </c>
      <c r="DV8" s="97">
        <v>0</v>
      </c>
      <c r="DW8" s="97">
        <v>0</v>
      </c>
      <c r="DX8" s="97">
        <v>0</v>
      </c>
      <c r="DY8" s="97">
        <v>0</v>
      </c>
      <c r="DZ8" s="97">
        <v>0</v>
      </c>
      <c r="EA8" s="97">
        <v>0</v>
      </c>
      <c r="EB8" s="97">
        <v>0</v>
      </c>
      <c r="EC8" s="97">
        <v>0</v>
      </c>
      <c r="ED8" s="97">
        <v>0</v>
      </c>
      <c r="EE8" s="97">
        <v>0</v>
      </c>
      <c r="EF8" s="97">
        <v>0</v>
      </c>
      <c r="EG8" s="97">
        <v>0</v>
      </c>
      <c r="EH8" s="97">
        <v>0</v>
      </c>
      <c r="EI8" s="97">
        <v>0</v>
      </c>
      <c r="EJ8" s="97">
        <v>2</v>
      </c>
      <c r="EK8" s="97">
        <v>1</v>
      </c>
      <c r="EL8" s="97">
        <v>1</v>
      </c>
      <c r="EM8" s="103">
        <f t="shared" si="4"/>
        <v>6</v>
      </c>
      <c r="EN8" s="99">
        <v>2</v>
      </c>
      <c r="EO8" s="296">
        <v>2</v>
      </c>
      <c r="EP8" s="97" t="s">
        <v>279</v>
      </c>
      <c r="EQ8" s="97" t="s">
        <v>179</v>
      </c>
      <c r="ER8" s="97">
        <v>4</v>
      </c>
      <c r="ES8" s="811" t="s">
        <v>93</v>
      </c>
      <c r="EU8" s="136">
        <v>5</v>
      </c>
      <c r="EV8" s="96">
        <v>80007</v>
      </c>
      <c r="EW8" s="97">
        <v>0</v>
      </c>
      <c r="EX8" s="97">
        <v>1</v>
      </c>
      <c r="EY8" s="97">
        <v>2</v>
      </c>
      <c r="EZ8" s="97">
        <v>3</v>
      </c>
      <c r="FA8" s="97">
        <v>0</v>
      </c>
      <c r="FB8" s="97">
        <v>0</v>
      </c>
      <c r="FC8" s="97">
        <v>0</v>
      </c>
      <c r="FD8" s="97">
        <v>1</v>
      </c>
      <c r="FE8" s="97">
        <v>1</v>
      </c>
      <c r="FF8" s="97">
        <v>0</v>
      </c>
      <c r="FG8" s="97">
        <v>0</v>
      </c>
      <c r="FH8" s="97">
        <v>1</v>
      </c>
      <c r="FI8" s="97">
        <v>0</v>
      </c>
      <c r="FJ8" s="97">
        <v>1</v>
      </c>
      <c r="FK8" s="97">
        <v>0</v>
      </c>
      <c r="FL8" s="97">
        <v>0</v>
      </c>
      <c r="FM8" s="97">
        <v>0</v>
      </c>
      <c r="FN8" s="97">
        <v>0</v>
      </c>
      <c r="FO8" s="97">
        <v>0</v>
      </c>
      <c r="FP8" s="97">
        <v>1</v>
      </c>
      <c r="FQ8" s="97">
        <v>1</v>
      </c>
      <c r="FR8" s="97">
        <f t="shared" si="3"/>
        <v>12</v>
      </c>
      <c r="FS8" s="99">
        <v>2</v>
      </c>
      <c r="FT8" s="789">
        <v>3</v>
      </c>
      <c r="FU8" s="97" t="s">
        <v>279</v>
      </c>
      <c r="FV8" s="97" t="s">
        <v>179</v>
      </c>
      <c r="FW8" s="97">
        <v>2</v>
      </c>
      <c r="FX8" s="14" t="s">
        <v>95</v>
      </c>
    </row>
    <row r="9" spans="1:183" ht="15.75" thickBot="1" x14ac:dyDescent="0.3">
      <c r="A9" s="136">
        <v>6</v>
      </c>
      <c r="B9" s="96">
        <v>80006</v>
      </c>
      <c r="C9" s="103"/>
      <c r="D9" s="103"/>
      <c r="E9" s="103"/>
      <c r="F9" s="103"/>
      <c r="G9" s="103"/>
      <c r="H9" s="103"/>
      <c r="I9" s="103"/>
      <c r="J9" s="103"/>
      <c r="K9" s="103"/>
      <c r="L9" s="103"/>
      <c r="M9" s="103"/>
      <c r="N9" s="103"/>
      <c r="O9" s="103"/>
      <c r="P9" s="103"/>
      <c r="Q9" s="103"/>
      <c r="R9" s="103"/>
      <c r="S9" s="103"/>
      <c r="T9" s="103"/>
      <c r="U9" s="103"/>
      <c r="V9" s="103"/>
      <c r="W9" s="103"/>
      <c r="X9" s="103"/>
      <c r="Y9" s="103"/>
      <c r="Z9" s="281">
        <f t="shared" si="0"/>
        <v>0</v>
      </c>
      <c r="AA9" s="283"/>
      <c r="AB9" s="103"/>
      <c r="AC9" s="103"/>
      <c r="AD9" s="784" t="s">
        <v>94</v>
      </c>
      <c r="AH9" s="136">
        <v>6</v>
      </c>
      <c r="AI9" s="96">
        <v>80009</v>
      </c>
      <c r="AJ9" s="97">
        <v>2</v>
      </c>
      <c r="AK9" s="97">
        <v>0</v>
      </c>
      <c r="AL9" s="97">
        <v>0</v>
      </c>
      <c r="AM9" s="97">
        <v>0</v>
      </c>
      <c r="AN9" s="97">
        <v>0</v>
      </c>
      <c r="AO9" s="97">
        <v>0</v>
      </c>
      <c r="AP9" s="97">
        <v>0</v>
      </c>
      <c r="AQ9" s="97">
        <v>0</v>
      </c>
      <c r="AR9" s="97">
        <v>0</v>
      </c>
      <c r="AS9" s="97">
        <v>1</v>
      </c>
      <c r="AT9" s="97">
        <v>0</v>
      </c>
      <c r="AU9" s="97">
        <v>0</v>
      </c>
      <c r="AV9" s="97">
        <v>0</v>
      </c>
      <c r="AW9" s="97">
        <v>0</v>
      </c>
      <c r="AX9" s="97">
        <v>0</v>
      </c>
      <c r="AY9" s="97">
        <v>1</v>
      </c>
      <c r="AZ9" s="97">
        <v>2</v>
      </c>
      <c r="BA9" s="97">
        <v>1</v>
      </c>
      <c r="BB9" s="97">
        <v>1</v>
      </c>
      <c r="BC9" s="97">
        <v>0</v>
      </c>
      <c r="BD9" s="97">
        <v>0</v>
      </c>
      <c r="BE9" s="97">
        <v>0</v>
      </c>
      <c r="BF9" s="97">
        <f t="shared" si="1"/>
        <v>8</v>
      </c>
      <c r="BG9" s="99">
        <v>1</v>
      </c>
      <c r="BH9" s="99">
        <v>2</v>
      </c>
      <c r="BI9" s="97" t="s">
        <v>279</v>
      </c>
      <c r="BJ9" s="97" t="s">
        <v>178</v>
      </c>
      <c r="BK9" s="97">
        <v>4</v>
      </c>
      <c r="BL9" s="606" t="s">
        <v>97</v>
      </c>
      <c r="BN9" s="136">
        <v>6</v>
      </c>
      <c r="BO9" s="96">
        <v>80006</v>
      </c>
      <c r="BP9" s="103"/>
      <c r="BQ9" s="103"/>
      <c r="BR9" s="103"/>
      <c r="BS9" s="103"/>
      <c r="BT9" s="103"/>
      <c r="BU9" s="103"/>
      <c r="BV9" s="103"/>
      <c r="BW9" s="103"/>
      <c r="BX9" s="103"/>
      <c r="BY9" s="103"/>
      <c r="BZ9" s="103"/>
      <c r="CA9" s="103"/>
      <c r="CB9" s="103"/>
      <c r="CC9" s="97"/>
      <c r="CD9" s="99"/>
      <c r="CE9" s="99"/>
      <c r="CF9" s="97"/>
      <c r="CG9" s="97"/>
      <c r="CH9" s="97"/>
      <c r="CI9" s="784" t="s">
        <v>94</v>
      </c>
      <c r="CK9" s="136">
        <v>6</v>
      </c>
      <c r="CL9" s="96">
        <v>80014</v>
      </c>
      <c r="CM9" s="97">
        <v>0</v>
      </c>
      <c r="CN9" s="97">
        <v>0</v>
      </c>
      <c r="CO9" s="97">
        <v>1</v>
      </c>
      <c r="CP9" s="97">
        <v>0</v>
      </c>
      <c r="CQ9" s="97">
        <v>0</v>
      </c>
      <c r="CR9" s="97">
        <v>1</v>
      </c>
      <c r="CS9" s="97">
        <v>0</v>
      </c>
      <c r="CT9" s="97">
        <v>0</v>
      </c>
      <c r="CU9" s="97">
        <v>0</v>
      </c>
      <c r="CV9" s="97">
        <v>0</v>
      </c>
      <c r="CW9" s="97">
        <v>1</v>
      </c>
      <c r="CX9" s="97">
        <v>0</v>
      </c>
      <c r="CY9" s="97">
        <v>0</v>
      </c>
      <c r="CZ9" s="97">
        <v>0</v>
      </c>
      <c r="DA9" s="610"/>
      <c r="DB9" s="97">
        <v>1</v>
      </c>
      <c r="DC9" s="97">
        <v>1</v>
      </c>
      <c r="DD9" s="610"/>
      <c r="DE9" s="610"/>
      <c r="DF9" s="610"/>
      <c r="DG9" s="97">
        <f t="shared" si="2"/>
        <v>5</v>
      </c>
      <c r="DH9" s="99">
        <v>1</v>
      </c>
      <c r="DI9" s="789">
        <v>2</v>
      </c>
      <c r="DJ9" s="97" t="s">
        <v>279</v>
      </c>
      <c r="DK9" s="97" t="s">
        <v>179</v>
      </c>
      <c r="DL9" s="97">
        <v>3</v>
      </c>
      <c r="DM9" s="606" t="s">
        <v>102</v>
      </c>
      <c r="DO9" s="136">
        <v>6</v>
      </c>
      <c r="DP9" s="96">
        <v>80006</v>
      </c>
      <c r="DQ9" s="97">
        <v>0</v>
      </c>
      <c r="DR9" s="97">
        <v>0</v>
      </c>
      <c r="DS9" s="97">
        <v>0</v>
      </c>
      <c r="DT9" s="97">
        <v>0</v>
      </c>
      <c r="DU9" s="97">
        <v>1</v>
      </c>
      <c r="DV9" s="97">
        <v>0</v>
      </c>
      <c r="DW9" s="97">
        <v>0</v>
      </c>
      <c r="DX9" s="97">
        <v>0</v>
      </c>
      <c r="DY9" s="97">
        <v>0</v>
      </c>
      <c r="DZ9" s="97">
        <v>0</v>
      </c>
      <c r="EA9" s="97">
        <v>0</v>
      </c>
      <c r="EB9" s="97">
        <v>0</v>
      </c>
      <c r="EC9" s="97">
        <v>0</v>
      </c>
      <c r="ED9" s="97">
        <v>1</v>
      </c>
      <c r="EE9" s="97">
        <v>0</v>
      </c>
      <c r="EF9" s="97">
        <v>0</v>
      </c>
      <c r="EG9" s="97">
        <v>0</v>
      </c>
      <c r="EH9" s="97">
        <v>0</v>
      </c>
      <c r="EI9" s="97">
        <v>0</v>
      </c>
      <c r="EJ9" s="97">
        <v>1</v>
      </c>
      <c r="EK9" s="97">
        <v>1</v>
      </c>
      <c r="EL9" s="97">
        <v>2</v>
      </c>
      <c r="EM9" s="103">
        <f t="shared" si="4"/>
        <v>6</v>
      </c>
      <c r="EN9" s="99">
        <v>2</v>
      </c>
      <c r="EO9" s="296">
        <v>2</v>
      </c>
      <c r="EP9" s="97" t="s">
        <v>279</v>
      </c>
      <c r="EQ9" s="97" t="s">
        <v>179</v>
      </c>
      <c r="ER9" s="97">
        <v>3</v>
      </c>
      <c r="ES9" s="811" t="s">
        <v>94</v>
      </c>
      <c r="EU9" s="136">
        <v>6</v>
      </c>
      <c r="EV9" s="96">
        <v>80022</v>
      </c>
      <c r="EW9" s="97">
        <v>0</v>
      </c>
      <c r="EX9" s="97">
        <v>0</v>
      </c>
      <c r="EY9" s="97">
        <v>2</v>
      </c>
      <c r="EZ9" s="97">
        <v>1</v>
      </c>
      <c r="FA9" s="97">
        <v>1</v>
      </c>
      <c r="FB9" s="97">
        <v>2</v>
      </c>
      <c r="FC9" s="97">
        <v>1</v>
      </c>
      <c r="FD9" s="97">
        <v>0</v>
      </c>
      <c r="FE9" s="97">
        <v>1</v>
      </c>
      <c r="FF9" s="97">
        <v>0</v>
      </c>
      <c r="FG9" s="97">
        <v>0</v>
      </c>
      <c r="FH9" s="97">
        <v>0</v>
      </c>
      <c r="FI9" s="97">
        <v>1</v>
      </c>
      <c r="FJ9" s="97">
        <v>1</v>
      </c>
      <c r="FK9" s="97">
        <v>0</v>
      </c>
      <c r="FL9" s="97">
        <v>0</v>
      </c>
      <c r="FM9" s="97">
        <v>0</v>
      </c>
      <c r="FN9" s="97">
        <v>1</v>
      </c>
      <c r="FO9" s="97">
        <v>0</v>
      </c>
      <c r="FP9" s="97">
        <v>0</v>
      </c>
      <c r="FQ9" s="97">
        <v>1</v>
      </c>
      <c r="FR9" s="97">
        <f t="shared" si="3"/>
        <v>12</v>
      </c>
      <c r="FS9" s="99">
        <v>1</v>
      </c>
      <c r="FT9" s="789">
        <v>2</v>
      </c>
      <c r="FU9" s="97" t="s">
        <v>281</v>
      </c>
      <c r="FV9" s="97" t="s">
        <v>178</v>
      </c>
      <c r="FW9" s="97">
        <v>3</v>
      </c>
      <c r="FX9" s="14" t="s">
        <v>104</v>
      </c>
    </row>
    <row r="10" spans="1:183" ht="15.75" thickBot="1" x14ac:dyDescent="0.3">
      <c r="A10" s="136">
        <v>7</v>
      </c>
      <c r="B10" s="96">
        <v>80007</v>
      </c>
      <c r="C10" s="103"/>
      <c r="D10" s="103"/>
      <c r="E10" s="103"/>
      <c r="F10" s="103"/>
      <c r="G10" s="103"/>
      <c r="H10" s="103"/>
      <c r="I10" s="103"/>
      <c r="J10" s="103"/>
      <c r="K10" s="103"/>
      <c r="L10" s="103"/>
      <c r="M10" s="103"/>
      <c r="N10" s="103"/>
      <c r="O10" s="103"/>
      <c r="P10" s="103"/>
      <c r="Q10" s="103"/>
      <c r="R10" s="103"/>
      <c r="S10" s="103"/>
      <c r="T10" s="103"/>
      <c r="U10" s="103"/>
      <c r="V10" s="103"/>
      <c r="W10" s="103"/>
      <c r="X10" s="103"/>
      <c r="Y10" s="103"/>
      <c r="Z10" s="281">
        <f t="shared" si="0"/>
        <v>0</v>
      </c>
      <c r="AA10" s="283"/>
      <c r="AB10" s="103"/>
      <c r="AC10" s="103"/>
      <c r="AD10" s="784" t="s">
        <v>95</v>
      </c>
      <c r="AH10" s="136">
        <v>7</v>
      </c>
      <c r="AI10" s="96">
        <v>80010</v>
      </c>
      <c r="AJ10" s="97">
        <v>1</v>
      </c>
      <c r="AK10" s="97">
        <v>1</v>
      </c>
      <c r="AL10" s="97">
        <v>0</v>
      </c>
      <c r="AM10" s="97">
        <v>0</v>
      </c>
      <c r="AN10" s="97">
        <v>0</v>
      </c>
      <c r="AO10" s="97">
        <v>0</v>
      </c>
      <c r="AP10" s="97">
        <v>1</v>
      </c>
      <c r="AQ10" s="97">
        <v>0</v>
      </c>
      <c r="AR10" s="97">
        <v>0</v>
      </c>
      <c r="AS10" s="97">
        <v>0</v>
      </c>
      <c r="AT10" s="97">
        <v>0</v>
      </c>
      <c r="AU10" s="97">
        <v>0</v>
      </c>
      <c r="AV10" s="97">
        <v>1</v>
      </c>
      <c r="AW10" s="97">
        <v>0</v>
      </c>
      <c r="AX10" s="97">
        <v>0</v>
      </c>
      <c r="AY10" s="97">
        <v>1</v>
      </c>
      <c r="AZ10" s="97">
        <v>2</v>
      </c>
      <c r="BA10" s="97">
        <v>1</v>
      </c>
      <c r="BB10" s="97">
        <v>1</v>
      </c>
      <c r="BC10" s="97">
        <v>0</v>
      </c>
      <c r="BD10" s="97">
        <v>0</v>
      </c>
      <c r="BE10" s="97">
        <v>0</v>
      </c>
      <c r="BF10" s="97">
        <f t="shared" si="1"/>
        <v>9</v>
      </c>
      <c r="BG10" s="99">
        <v>1</v>
      </c>
      <c r="BH10" s="99">
        <v>2</v>
      </c>
      <c r="BI10" s="97" t="s">
        <v>279</v>
      </c>
      <c r="BJ10" s="97" t="s">
        <v>178</v>
      </c>
      <c r="BK10" s="97">
        <v>4</v>
      </c>
      <c r="BL10" s="606" t="s">
        <v>98</v>
      </c>
      <c r="BN10" s="136">
        <v>7</v>
      </c>
      <c r="BO10" s="96">
        <v>80007</v>
      </c>
      <c r="BP10" s="103"/>
      <c r="BQ10" s="103"/>
      <c r="BR10" s="103"/>
      <c r="BS10" s="103"/>
      <c r="BT10" s="103"/>
      <c r="BU10" s="103"/>
      <c r="BV10" s="103"/>
      <c r="BW10" s="103"/>
      <c r="BX10" s="103"/>
      <c r="BY10" s="103"/>
      <c r="BZ10" s="103"/>
      <c r="CA10" s="103"/>
      <c r="CB10" s="103"/>
      <c r="CC10" s="97"/>
      <c r="CD10" s="99"/>
      <c r="CE10" s="99"/>
      <c r="CF10" s="97"/>
      <c r="CG10" s="97"/>
      <c r="CH10" s="97"/>
      <c r="CI10" s="784" t="s">
        <v>95</v>
      </c>
      <c r="CK10" s="136">
        <v>7</v>
      </c>
      <c r="CL10" s="96">
        <v>80007</v>
      </c>
      <c r="CM10" s="97">
        <v>1</v>
      </c>
      <c r="CN10" s="97">
        <v>1</v>
      </c>
      <c r="CO10" s="97">
        <v>0</v>
      </c>
      <c r="CP10" s="610"/>
      <c r="CQ10" s="97">
        <v>1</v>
      </c>
      <c r="CR10" s="97">
        <v>0</v>
      </c>
      <c r="CS10" s="610"/>
      <c r="CT10" s="97">
        <v>2</v>
      </c>
      <c r="CU10" s="610"/>
      <c r="CV10" s="97">
        <v>0</v>
      </c>
      <c r="CW10" s="97">
        <v>0</v>
      </c>
      <c r="CX10" s="97">
        <v>0</v>
      </c>
      <c r="CY10" s="610"/>
      <c r="CZ10" s="97">
        <v>0</v>
      </c>
      <c r="DA10" s="610"/>
      <c r="DB10" s="97">
        <v>1</v>
      </c>
      <c r="DC10" s="97">
        <v>0</v>
      </c>
      <c r="DD10" s="610"/>
      <c r="DE10" s="610"/>
      <c r="DF10" s="97">
        <v>0</v>
      </c>
      <c r="DG10" s="97">
        <f t="shared" si="2"/>
        <v>6</v>
      </c>
      <c r="DH10" s="99">
        <v>2</v>
      </c>
      <c r="DI10" s="790">
        <v>2</v>
      </c>
      <c r="DJ10" s="97" t="s">
        <v>279</v>
      </c>
      <c r="DK10" s="97" t="s">
        <v>179</v>
      </c>
      <c r="DL10" s="101">
        <v>2</v>
      </c>
      <c r="DM10" s="606" t="s">
        <v>95</v>
      </c>
      <c r="DO10" s="136">
        <v>7</v>
      </c>
      <c r="DP10" s="96">
        <v>80007</v>
      </c>
      <c r="DQ10" s="97">
        <v>0</v>
      </c>
      <c r="DR10" s="97">
        <v>2</v>
      </c>
      <c r="DS10" s="97">
        <v>0</v>
      </c>
      <c r="DT10" s="97">
        <v>0</v>
      </c>
      <c r="DU10" s="97">
        <v>2</v>
      </c>
      <c r="DV10" s="97">
        <v>2</v>
      </c>
      <c r="DW10" s="97">
        <v>2</v>
      </c>
      <c r="DX10" s="97">
        <v>2</v>
      </c>
      <c r="DY10" s="97">
        <v>1</v>
      </c>
      <c r="DZ10" s="97">
        <v>0</v>
      </c>
      <c r="EA10" s="97">
        <v>0</v>
      </c>
      <c r="EB10" s="97">
        <v>0</v>
      </c>
      <c r="EC10" s="97">
        <v>0</v>
      </c>
      <c r="ED10" s="97">
        <v>1</v>
      </c>
      <c r="EE10" s="97">
        <v>0</v>
      </c>
      <c r="EF10" s="97">
        <v>0</v>
      </c>
      <c r="EG10" s="97">
        <v>0</v>
      </c>
      <c r="EH10" s="97">
        <v>0</v>
      </c>
      <c r="EI10" s="97">
        <v>0</v>
      </c>
      <c r="EJ10" s="97">
        <v>1</v>
      </c>
      <c r="EK10" s="97">
        <v>2</v>
      </c>
      <c r="EL10" s="97">
        <v>2</v>
      </c>
      <c r="EM10" s="103">
        <f t="shared" si="4"/>
        <v>17</v>
      </c>
      <c r="EN10" s="99">
        <v>2</v>
      </c>
      <c r="EO10" s="296">
        <v>3</v>
      </c>
      <c r="EP10" s="97" t="s">
        <v>279</v>
      </c>
      <c r="EQ10" s="97" t="s">
        <v>179</v>
      </c>
      <c r="ER10" s="97">
        <v>3</v>
      </c>
      <c r="ES10" s="811" t="s">
        <v>95</v>
      </c>
      <c r="EU10" s="136">
        <v>7</v>
      </c>
      <c r="EV10" s="96">
        <v>80010</v>
      </c>
      <c r="EW10" s="97">
        <v>3</v>
      </c>
      <c r="EX10" s="97">
        <v>3</v>
      </c>
      <c r="EY10" s="97">
        <v>2</v>
      </c>
      <c r="EZ10" s="97">
        <v>0</v>
      </c>
      <c r="FA10" s="97">
        <v>0</v>
      </c>
      <c r="FB10" s="97">
        <v>0</v>
      </c>
      <c r="FC10" s="97">
        <v>0</v>
      </c>
      <c r="FD10" s="97">
        <v>0</v>
      </c>
      <c r="FE10" s="97">
        <v>0</v>
      </c>
      <c r="FF10" s="97">
        <v>2</v>
      </c>
      <c r="FG10" s="97">
        <v>0</v>
      </c>
      <c r="FH10" s="97">
        <v>1</v>
      </c>
      <c r="FI10" s="97">
        <v>0</v>
      </c>
      <c r="FJ10" s="97">
        <v>1</v>
      </c>
      <c r="FK10" s="97">
        <v>1</v>
      </c>
      <c r="FL10" s="97">
        <v>0</v>
      </c>
      <c r="FM10" s="97">
        <v>0</v>
      </c>
      <c r="FN10" s="97">
        <v>1</v>
      </c>
      <c r="FO10" s="97">
        <v>0</v>
      </c>
      <c r="FP10" s="97">
        <v>1</v>
      </c>
      <c r="FQ10" s="97">
        <v>1</v>
      </c>
      <c r="FR10" s="97">
        <f t="shared" si="3"/>
        <v>16</v>
      </c>
      <c r="FS10" s="99">
        <v>2</v>
      </c>
      <c r="FT10" s="789">
        <v>2</v>
      </c>
      <c r="FU10" s="97" t="s">
        <v>279</v>
      </c>
      <c r="FV10" s="97" t="s">
        <v>178</v>
      </c>
      <c r="FW10" s="97">
        <v>4</v>
      </c>
      <c r="FX10" s="14" t="s">
        <v>98</v>
      </c>
    </row>
    <row r="11" spans="1:183" ht="15.75" thickBot="1" x14ac:dyDescent="0.3">
      <c r="A11" s="136">
        <v>8</v>
      </c>
      <c r="B11" s="96">
        <v>80008</v>
      </c>
      <c r="C11" s="103"/>
      <c r="D11" s="103"/>
      <c r="E11" s="103"/>
      <c r="F11" s="103"/>
      <c r="G11" s="103"/>
      <c r="H11" s="103"/>
      <c r="I11" s="103"/>
      <c r="J11" s="103"/>
      <c r="K11" s="103"/>
      <c r="L11" s="103"/>
      <c r="M11" s="103"/>
      <c r="N11" s="103"/>
      <c r="O11" s="103"/>
      <c r="P11" s="103"/>
      <c r="Q11" s="103"/>
      <c r="R11" s="103"/>
      <c r="S11" s="103"/>
      <c r="T11" s="103"/>
      <c r="U11" s="103"/>
      <c r="V11" s="103"/>
      <c r="W11" s="103"/>
      <c r="X11" s="103"/>
      <c r="Y11" s="103"/>
      <c r="Z11" s="281">
        <f t="shared" si="0"/>
        <v>0</v>
      </c>
      <c r="AA11" s="283"/>
      <c r="AB11" s="103"/>
      <c r="AC11" s="103"/>
      <c r="AD11" s="784" t="s">
        <v>96</v>
      </c>
      <c r="AH11" s="137">
        <v>8</v>
      </c>
      <c r="AI11" s="138">
        <v>80005</v>
      </c>
      <c r="AJ11" s="139">
        <v>0</v>
      </c>
      <c r="AK11" s="139">
        <v>0</v>
      </c>
      <c r="AL11" s="139">
        <v>0</v>
      </c>
      <c r="AM11" s="139">
        <v>0</v>
      </c>
      <c r="AN11" s="139">
        <v>2</v>
      </c>
      <c r="AO11" s="139">
        <v>0</v>
      </c>
      <c r="AP11" s="139">
        <v>0</v>
      </c>
      <c r="AQ11" s="139">
        <v>0</v>
      </c>
      <c r="AR11" s="139">
        <v>0</v>
      </c>
      <c r="AS11" s="139">
        <v>0</v>
      </c>
      <c r="AT11" s="139">
        <v>0</v>
      </c>
      <c r="AU11" s="139">
        <v>0</v>
      </c>
      <c r="AV11" s="139">
        <v>0</v>
      </c>
      <c r="AW11" s="139">
        <v>0</v>
      </c>
      <c r="AX11" s="139">
        <v>0</v>
      </c>
      <c r="AY11" s="139">
        <v>1</v>
      </c>
      <c r="AZ11" s="139">
        <v>2</v>
      </c>
      <c r="BA11" s="139">
        <v>1</v>
      </c>
      <c r="BB11" s="139">
        <v>1</v>
      </c>
      <c r="BC11" s="139">
        <v>0</v>
      </c>
      <c r="BD11" s="139">
        <v>1</v>
      </c>
      <c r="BE11" s="139">
        <v>3</v>
      </c>
      <c r="BF11" s="139">
        <f t="shared" si="1"/>
        <v>11</v>
      </c>
      <c r="BG11" s="141">
        <v>1</v>
      </c>
      <c r="BH11" s="141">
        <v>2</v>
      </c>
      <c r="BI11" s="139" t="s">
        <v>279</v>
      </c>
      <c r="BJ11" s="139" t="s">
        <v>179</v>
      </c>
      <c r="BK11" s="139">
        <v>4</v>
      </c>
      <c r="BL11" s="796" t="s">
        <v>93</v>
      </c>
      <c r="BN11" s="136">
        <v>8</v>
      </c>
      <c r="BO11" s="96">
        <v>80008</v>
      </c>
      <c r="BP11" s="103"/>
      <c r="BQ11" s="103"/>
      <c r="BR11" s="103"/>
      <c r="BS11" s="103"/>
      <c r="BT11" s="103"/>
      <c r="BU11" s="103"/>
      <c r="BV11" s="103"/>
      <c r="BW11" s="103"/>
      <c r="BX11" s="103"/>
      <c r="BY11" s="103"/>
      <c r="BZ11" s="103"/>
      <c r="CA11" s="103"/>
      <c r="CB11" s="103"/>
      <c r="CC11" s="97"/>
      <c r="CD11" s="99"/>
      <c r="CE11" s="99"/>
      <c r="CF11" s="97"/>
      <c r="CG11" s="97"/>
      <c r="CH11" s="97"/>
      <c r="CI11" s="784" t="s">
        <v>96</v>
      </c>
      <c r="CK11" s="136">
        <v>8</v>
      </c>
      <c r="CL11" s="96">
        <v>80008</v>
      </c>
      <c r="CM11" s="97">
        <v>1</v>
      </c>
      <c r="CN11" s="610"/>
      <c r="CO11" s="97">
        <v>1</v>
      </c>
      <c r="CP11" s="97">
        <v>0</v>
      </c>
      <c r="CQ11" s="610"/>
      <c r="CR11" s="97">
        <v>1</v>
      </c>
      <c r="CS11" s="97">
        <v>0</v>
      </c>
      <c r="CT11" s="97">
        <v>0</v>
      </c>
      <c r="CU11" s="610"/>
      <c r="CV11" s="610"/>
      <c r="CW11" s="97">
        <v>1</v>
      </c>
      <c r="CX11" s="97">
        <v>0</v>
      </c>
      <c r="CY11" s="610"/>
      <c r="CZ11" s="97">
        <v>1</v>
      </c>
      <c r="DA11" s="610"/>
      <c r="DB11" s="97">
        <v>1</v>
      </c>
      <c r="DC11" s="97">
        <v>0</v>
      </c>
      <c r="DD11" s="610"/>
      <c r="DE11" s="610"/>
      <c r="DF11" s="610"/>
      <c r="DG11" s="97">
        <f t="shared" si="2"/>
        <v>6</v>
      </c>
      <c r="DH11" s="99">
        <v>1</v>
      </c>
      <c r="DI11" s="790">
        <v>2</v>
      </c>
      <c r="DJ11" s="97" t="s">
        <v>279</v>
      </c>
      <c r="DK11" s="97" t="s">
        <v>179</v>
      </c>
      <c r="DL11" s="101">
        <v>2</v>
      </c>
      <c r="DM11" s="606" t="s">
        <v>96</v>
      </c>
      <c r="DO11" s="136">
        <v>8</v>
      </c>
      <c r="DP11" s="96">
        <v>80008</v>
      </c>
      <c r="DQ11" s="97">
        <v>0</v>
      </c>
      <c r="DR11" s="97">
        <v>0</v>
      </c>
      <c r="DS11" s="97">
        <v>0</v>
      </c>
      <c r="DT11" s="97">
        <v>0</v>
      </c>
      <c r="DU11" s="97">
        <v>0</v>
      </c>
      <c r="DV11" s="97">
        <v>0</v>
      </c>
      <c r="DW11" s="97">
        <v>2</v>
      </c>
      <c r="DX11" s="97">
        <v>2</v>
      </c>
      <c r="DY11" s="97">
        <v>1</v>
      </c>
      <c r="DZ11" s="97">
        <v>0</v>
      </c>
      <c r="EA11" s="97">
        <v>0</v>
      </c>
      <c r="EB11" s="97">
        <v>0</v>
      </c>
      <c r="EC11" s="97">
        <v>0</v>
      </c>
      <c r="ED11" s="97">
        <v>1</v>
      </c>
      <c r="EE11" s="97">
        <v>0</v>
      </c>
      <c r="EF11" s="97">
        <v>0</v>
      </c>
      <c r="EG11" s="97">
        <v>0</v>
      </c>
      <c r="EH11" s="97">
        <v>0</v>
      </c>
      <c r="EI11" s="97">
        <v>0</v>
      </c>
      <c r="EJ11" s="97">
        <v>0</v>
      </c>
      <c r="EK11" s="97">
        <v>1</v>
      </c>
      <c r="EL11" s="97">
        <v>1</v>
      </c>
      <c r="EM11" s="103">
        <f t="shared" si="4"/>
        <v>8</v>
      </c>
      <c r="EN11" s="99">
        <v>2</v>
      </c>
      <c r="EO11" s="365">
        <v>2</v>
      </c>
      <c r="EP11" s="97" t="s">
        <v>279</v>
      </c>
      <c r="EQ11" s="97" t="s">
        <v>179</v>
      </c>
      <c r="ER11" s="101">
        <v>2</v>
      </c>
      <c r="ES11" s="811" t="s">
        <v>96</v>
      </c>
      <c r="EU11" s="136">
        <v>8</v>
      </c>
      <c r="EV11" s="96">
        <v>80005</v>
      </c>
      <c r="EW11" s="97">
        <v>3</v>
      </c>
      <c r="EX11" s="97">
        <v>3</v>
      </c>
      <c r="EY11" s="97">
        <v>2</v>
      </c>
      <c r="EZ11" s="97">
        <v>1</v>
      </c>
      <c r="FA11" s="97">
        <v>0</v>
      </c>
      <c r="FB11" s="97">
        <v>0</v>
      </c>
      <c r="FC11" s="97">
        <v>0</v>
      </c>
      <c r="FD11" s="97">
        <v>0</v>
      </c>
      <c r="FE11" s="97">
        <v>2</v>
      </c>
      <c r="FF11" s="97">
        <v>0</v>
      </c>
      <c r="FG11" s="97">
        <v>0</v>
      </c>
      <c r="FH11" s="97">
        <v>2</v>
      </c>
      <c r="FI11" s="97">
        <v>0</v>
      </c>
      <c r="FJ11" s="97">
        <v>1</v>
      </c>
      <c r="FK11" s="97">
        <v>1</v>
      </c>
      <c r="FL11" s="97">
        <v>1</v>
      </c>
      <c r="FM11" s="97">
        <v>0</v>
      </c>
      <c r="FN11" s="97">
        <v>0</v>
      </c>
      <c r="FO11" s="97">
        <v>1</v>
      </c>
      <c r="FP11" s="97">
        <v>0</v>
      </c>
      <c r="FQ11" s="97">
        <v>1</v>
      </c>
      <c r="FR11" s="97">
        <f t="shared" si="3"/>
        <v>18</v>
      </c>
      <c r="FS11" s="99">
        <v>1</v>
      </c>
      <c r="FT11" s="789">
        <v>2</v>
      </c>
      <c r="FU11" s="97" t="s">
        <v>279</v>
      </c>
      <c r="FV11" s="97" t="s">
        <v>179</v>
      </c>
      <c r="FW11" s="97">
        <v>4</v>
      </c>
      <c r="FX11" s="14" t="s">
        <v>93</v>
      </c>
    </row>
    <row r="12" spans="1:183" ht="15.75" thickBot="1" x14ac:dyDescent="0.3">
      <c r="A12" s="136">
        <v>9</v>
      </c>
      <c r="B12" s="96">
        <v>80009</v>
      </c>
      <c r="C12" s="103"/>
      <c r="D12" s="103"/>
      <c r="E12" s="103"/>
      <c r="F12" s="103"/>
      <c r="G12" s="103"/>
      <c r="H12" s="103"/>
      <c r="I12" s="103"/>
      <c r="J12" s="103"/>
      <c r="K12" s="103"/>
      <c r="L12" s="103"/>
      <c r="M12" s="103"/>
      <c r="N12" s="103"/>
      <c r="O12" s="103"/>
      <c r="P12" s="103"/>
      <c r="Q12" s="103"/>
      <c r="R12" s="103"/>
      <c r="S12" s="103"/>
      <c r="T12" s="103"/>
      <c r="U12" s="103"/>
      <c r="V12" s="103"/>
      <c r="W12" s="103"/>
      <c r="X12" s="103"/>
      <c r="Y12" s="103"/>
      <c r="Z12" s="281">
        <f t="shared" si="0"/>
        <v>0</v>
      </c>
      <c r="AA12" s="283"/>
      <c r="AB12" s="103"/>
      <c r="AC12" s="103"/>
      <c r="AD12" s="784" t="s">
        <v>97</v>
      </c>
      <c r="AH12" s="132">
        <v>9</v>
      </c>
      <c r="AI12" s="133">
        <v>80013</v>
      </c>
      <c r="AJ12" s="134">
        <v>0</v>
      </c>
      <c r="AK12" s="134">
        <v>1</v>
      </c>
      <c r="AL12" s="134">
        <v>0</v>
      </c>
      <c r="AM12" s="134">
        <v>0</v>
      </c>
      <c r="AN12" s="134">
        <v>0</v>
      </c>
      <c r="AO12" s="134">
        <v>0</v>
      </c>
      <c r="AP12" s="134">
        <v>0</v>
      </c>
      <c r="AQ12" s="134">
        <v>1</v>
      </c>
      <c r="AR12" s="134">
        <v>0</v>
      </c>
      <c r="AS12" s="134">
        <v>0</v>
      </c>
      <c r="AT12" s="134">
        <v>1</v>
      </c>
      <c r="AU12" s="134">
        <v>2</v>
      </c>
      <c r="AV12" s="134">
        <v>0</v>
      </c>
      <c r="AW12" s="134">
        <v>0</v>
      </c>
      <c r="AX12" s="134">
        <v>1</v>
      </c>
      <c r="AY12" s="134">
        <v>1</v>
      </c>
      <c r="AZ12" s="134">
        <v>2</v>
      </c>
      <c r="BA12" s="134">
        <v>0</v>
      </c>
      <c r="BB12" s="134">
        <v>1</v>
      </c>
      <c r="BC12" s="134">
        <v>1</v>
      </c>
      <c r="BD12" s="134">
        <v>1</v>
      </c>
      <c r="BE12" s="134">
        <v>3</v>
      </c>
      <c r="BF12" s="134">
        <f t="shared" si="1"/>
        <v>15</v>
      </c>
      <c r="BG12" s="135">
        <v>2</v>
      </c>
      <c r="BH12" s="135">
        <v>3</v>
      </c>
      <c r="BI12" s="134" t="s">
        <v>279</v>
      </c>
      <c r="BJ12" s="134" t="s">
        <v>178</v>
      </c>
      <c r="BK12" s="134">
        <v>5</v>
      </c>
      <c r="BL12" s="794" t="s">
        <v>101</v>
      </c>
      <c r="BN12" s="136">
        <v>9</v>
      </c>
      <c r="BO12" s="96">
        <v>80009</v>
      </c>
      <c r="BP12" s="103"/>
      <c r="BQ12" s="103"/>
      <c r="BR12" s="103"/>
      <c r="BS12" s="103"/>
      <c r="BT12" s="103"/>
      <c r="BU12" s="103"/>
      <c r="BV12" s="103"/>
      <c r="BW12" s="103"/>
      <c r="BX12" s="103"/>
      <c r="BY12" s="103"/>
      <c r="BZ12" s="103"/>
      <c r="CA12" s="103"/>
      <c r="CB12" s="103"/>
      <c r="CC12" s="97"/>
      <c r="CD12" s="99"/>
      <c r="CE12" s="99"/>
      <c r="CF12" s="97"/>
      <c r="CG12" s="97"/>
      <c r="CH12" s="97"/>
      <c r="CI12" s="784" t="s">
        <v>97</v>
      </c>
      <c r="CK12" s="136">
        <v>9</v>
      </c>
      <c r="CL12" s="96">
        <v>80012</v>
      </c>
      <c r="CM12" s="97">
        <v>1</v>
      </c>
      <c r="CN12" s="97">
        <v>1</v>
      </c>
      <c r="CO12" s="97">
        <v>1</v>
      </c>
      <c r="CP12" s="610"/>
      <c r="CQ12" s="97">
        <v>1</v>
      </c>
      <c r="CR12" s="610"/>
      <c r="CS12" s="97">
        <v>0</v>
      </c>
      <c r="CT12" s="610"/>
      <c r="CU12" s="610"/>
      <c r="CV12" s="610"/>
      <c r="CW12" s="97">
        <v>0</v>
      </c>
      <c r="CX12" s="97">
        <v>0</v>
      </c>
      <c r="CY12" s="610"/>
      <c r="CZ12" s="97">
        <v>1</v>
      </c>
      <c r="DA12" s="97">
        <v>1</v>
      </c>
      <c r="DB12" s="97">
        <v>0</v>
      </c>
      <c r="DC12" s="610"/>
      <c r="DD12" s="97">
        <v>0</v>
      </c>
      <c r="DE12" s="610"/>
      <c r="DF12" s="97">
        <v>0</v>
      </c>
      <c r="DG12" s="97">
        <f t="shared" si="2"/>
        <v>6</v>
      </c>
      <c r="DH12" s="99">
        <v>1</v>
      </c>
      <c r="DI12" s="789">
        <v>2</v>
      </c>
      <c r="DJ12" s="97" t="s">
        <v>279</v>
      </c>
      <c r="DK12" s="97" t="s">
        <v>178</v>
      </c>
      <c r="DL12" s="97">
        <v>3</v>
      </c>
      <c r="DM12" s="606" t="s">
        <v>100</v>
      </c>
      <c r="DO12" s="136">
        <v>9</v>
      </c>
      <c r="DP12" s="96">
        <v>80009</v>
      </c>
      <c r="DQ12" s="97">
        <v>0</v>
      </c>
      <c r="DR12" s="97">
        <v>2</v>
      </c>
      <c r="DS12" s="97">
        <v>0</v>
      </c>
      <c r="DT12" s="97">
        <v>0</v>
      </c>
      <c r="DU12" s="97">
        <v>0</v>
      </c>
      <c r="DV12" s="97">
        <v>0</v>
      </c>
      <c r="DW12" s="97">
        <v>1</v>
      </c>
      <c r="DX12" s="97">
        <v>0</v>
      </c>
      <c r="DY12" s="97">
        <v>0</v>
      </c>
      <c r="DZ12" s="97">
        <v>0</v>
      </c>
      <c r="EA12" s="97">
        <v>0</v>
      </c>
      <c r="EB12" s="97">
        <v>0</v>
      </c>
      <c r="EC12" s="97">
        <v>0</v>
      </c>
      <c r="ED12" s="97">
        <v>0</v>
      </c>
      <c r="EE12" s="97">
        <v>0</v>
      </c>
      <c r="EF12" s="97">
        <v>0</v>
      </c>
      <c r="EG12" s="97">
        <v>0</v>
      </c>
      <c r="EH12" s="97">
        <v>0</v>
      </c>
      <c r="EI12" s="97">
        <v>0</v>
      </c>
      <c r="EJ12" s="97">
        <v>0</v>
      </c>
      <c r="EK12" s="97">
        <v>1</v>
      </c>
      <c r="EL12" s="97">
        <v>2</v>
      </c>
      <c r="EM12" s="103">
        <f t="shared" si="4"/>
        <v>6</v>
      </c>
      <c r="EN12" s="99">
        <v>2</v>
      </c>
      <c r="EO12" s="296">
        <v>2</v>
      </c>
      <c r="EP12" s="97" t="s">
        <v>279</v>
      </c>
      <c r="EQ12" s="97" t="s">
        <v>178</v>
      </c>
      <c r="ER12" s="97">
        <v>3</v>
      </c>
      <c r="ES12" s="811" t="s">
        <v>97</v>
      </c>
      <c r="EU12" s="136">
        <v>9</v>
      </c>
      <c r="EV12" s="96">
        <v>80008</v>
      </c>
      <c r="EW12" s="97">
        <v>3</v>
      </c>
      <c r="EX12" s="97">
        <v>2</v>
      </c>
      <c r="EY12" s="97">
        <v>2</v>
      </c>
      <c r="EZ12" s="97">
        <v>1</v>
      </c>
      <c r="FA12" s="97">
        <v>2</v>
      </c>
      <c r="FB12" s="97">
        <v>0</v>
      </c>
      <c r="FC12" s="97">
        <v>1</v>
      </c>
      <c r="FD12" s="97">
        <v>0</v>
      </c>
      <c r="FE12" s="97">
        <v>1</v>
      </c>
      <c r="FF12" s="97">
        <v>0</v>
      </c>
      <c r="FG12" s="97">
        <v>0</v>
      </c>
      <c r="FH12" s="97">
        <v>2</v>
      </c>
      <c r="FI12" s="97">
        <v>0</v>
      </c>
      <c r="FJ12" s="97">
        <v>1</v>
      </c>
      <c r="FK12" s="97">
        <v>2</v>
      </c>
      <c r="FL12" s="97">
        <v>1</v>
      </c>
      <c r="FM12" s="97">
        <v>0</v>
      </c>
      <c r="FN12" s="97">
        <v>0</v>
      </c>
      <c r="FO12" s="97">
        <v>2</v>
      </c>
      <c r="FP12" s="97">
        <v>0</v>
      </c>
      <c r="FQ12" s="97">
        <v>0</v>
      </c>
      <c r="FR12" s="97">
        <f t="shared" si="3"/>
        <v>20</v>
      </c>
      <c r="FS12" s="99">
        <v>1</v>
      </c>
      <c r="FT12" s="789">
        <v>2</v>
      </c>
      <c r="FU12" s="97" t="s">
        <v>279</v>
      </c>
      <c r="FV12" s="97" t="s">
        <v>179</v>
      </c>
      <c r="FW12" s="97">
        <v>3</v>
      </c>
      <c r="FX12" s="14" t="s">
        <v>96</v>
      </c>
    </row>
    <row r="13" spans="1:183" ht="15.75" thickBot="1" x14ac:dyDescent="0.3">
      <c r="A13" s="136">
        <v>10</v>
      </c>
      <c r="B13" s="96">
        <v>80010</v>
      </c>
      <c r="C13" s="103"/>
      <c r="D13" s="103"/>
      <c r="E13" s="103"/>
      <c r="F13" s="103"/>
      <c r="G13" s="103"/>
      <c r="H13" s="103"/>
      <c r="I13" s="103"/>
      <c r="J13" s="103"/>
      <c r="K13" s="103"/>
      <c r="L13" s="103"/>
      <c r="M13" s="103"/>
      <c r="N13" s="103"/>
      <c r="O13" s="103"/>
      <c r="P13" s="103"/>
      <c r="Q13" s="103"/>
      <c r="R13" s="103"/>
      <c r="S13" s="103"/>
      <c r="T13" s="103"/>
      <c r="U13" s="103"/>
      <c r="V13" s="103"/>
      <c r="W13" s="103"/>
      <c r="X13" s="103"/>
      <c r="Y13" s="103"/>
      <c r="Z13" s="281">
        <f t="shared" si="0"/>
        <v>0</v>
      </c>
      <c r="AA13" s="283"/>
      <c r="AB13" s="103"/>
      <c r="AC13" s="103"/>
      <c r="AD13" s="784" t="s">
        <v>98</v>
      </c>
      <c r="AH13" s="137">
        <v>10</v>
      </c>
      <c r="AI13" s="138">
        <v>80003</v>
      </c>
      <c r="AJ13" s="139">
        <v>0</v>
      </c>
      <c r="AK13" s="139">
        <v>1</v>
      </c>
      <c r="AL13" s="139">
        <v>1</v>
      </c>
      <c r="AM13" s="139">
        <v>2</v>
      </c>
      <c r="AN13" s="139">
        <v>1</v>
      </c>
      <c r="AO13" s="139">
        <v>0</v>
      </c>
      <c r="AP13" s="139">
        <v>0</v>
      </c>
      <c r="AQ13" s="139">
        <v>1</v>
      </c>
      <c r="AR13" s="139">
        <v>0</v>
      </c>
      <c r="AS13" s="139">
        <v>0</v>
      </c>
      <c r="AT13" s="139">
        <v>0</v>
      </c>
      <c r="AU13" s="139">
        <v>0</v>
      </c>
      <c r="AV13" s="139">
        <v>1</v>
      </c>
      <c r="AW13" s="139">
        <v>0</v>
      </c>
      <c r="AX13" s="139">
        <v>0</v>
      </c>
      <c r="AY13" s="139">
        <v>1</v>
      </c>
      <c r="AZ13" s="139">
        <v>2</v>
      </c>
      <c r="BA13" s="139">
        <v>1</v>
      </c>
      <c r="BB13" s="139">
        <v>1</v>
      </c>
      <c r="BC13" s="139">
        <v>1</v>
      </c>
      <c r="BD13" s="139">
        <v>2</v>
      </c>
      <c r="BE13" s="139">
        <v>3</v>
      </c>
      <c r="BF13" s="139">
        <f t="shared" si="1"/>
        <v>18</v>
      </c>
      <c r="BG13" s="141">
        <v>1</v>
      </c>
      <c r="BH13" s="141">
        <v>3</v>
      </c>
      <c r="BI13" s="139" t="s">
        <v>279</v>
      </c>
      <c r="BJ13" s="139" t="s">
        <v>179</v>
      </c>
      <c r="BK13" s="139">
        <v>5</v>
      </c>
      <c r="BL13" s="796" t="s">
        <v>92</v>
      </c>
      <c r="BN13" s="136">
        <v>10</v>
      </c>
      <c r="BO13" s="96">
        <v>80010</v>
      </c>
      <c r="BP13" s="103"/>
      <c r="BQ13" s="103"/>
      <c r="BR13" s="103"/>
      <c r="BS13" s="103"/>
      <c r="BT13" s="103"/>
      <c r="BU13" s="103"/>
      <c r="BV13" s="103"/>
      <c r="BW13" s="103"/>
      <c r="BX13" s="103"/>
      <c r="BY13" s="103"/>
      <c r="BZ13" s="103"/>
      <c r="CA13" s="103"/>
      <c r="CB13" s="103"/>
      <c r="CC13" s="97"/>
      <c r="CD13" s="99"/>
      <c r="CE13" s="99"/>
      <c r="CF13" s="97"/>
      <c r="CG13" s="97"/>
      <c r="CH13" s="97"/>
      <c r="CI13" s="784" t="s">
        <v>98</v>
      </c>
      <c r="CK13" s="136">
        <v>10</v>
      </c>
      <c r="CL13" s="96">
        <v>80001</v>
      </c>
      <c r="CM13" s="97">
        <v>0</v>
      </c>
      <c r="CN13" s="97">
        <v>1</v>
      </c>
      <c r="CO13" s="97">
        <v>1</v>
      </c>
      <c r="CP13" s="610"/>
      <c r="CQ13" s="610"/>
      <c r="CR13" s="97">
        <v>1</v>
      </c>
      <c r="CS13" s="97">
        <v>1</v>
      </c>
      <c r="CT13" s="97">
        <v>2</v>
      </c>
      <c r="CU13" s="97">
        <v>0</v>
      </c>
      <c r="CV13" s="97">
        <v>0</v>
      </c>
      <c r="CW13" s="97">
        <v>0</v>
      </c>
      <c r="CX13" s="610"/>
      <c r="CY13" s="610"/>
      <c r="CZ13" s="97">
        <v>1</v>
      </c>
      <c r="DA13" s="610"/>
      <c r="DB13" s="97">
        <v>0</v>
      </c>
      <c r="DC13" s="610"/>
      <c r="DD13" s="97">
        <v>0</v>
      </c>
      <c r="DE13" s="610"/>
      <c r="DF13" s="610"/>
      <c r="DG13" s="97">
        <f t="shared" si="2"/>
        <v>7</v>
      </c>
      <c r="DH13" s="99">
        <v>2</v>
      </c>
      <c r="DI13" s="789">
        <v>2</v>
      </c>
      <c r="DJ13" s="97" t="s">
        <v>279</v>
      </c>
      <c r="DK13" s="97" t="s">
        <v>178</v>
      </c>
      <c r="DL13" s="97">
        <v>4</v>
      </c>
      <c r="DM13" s="606" t="s">
        <v>90</v>
      </c>
      <c r="DO13" s="136">
        <v>10</v>
      </c>
      <c r="DP13" s="96">
        <v>80010</v>
      </c>
      <c r="DQ13" s="97">
        <v>1</v>
      </c>
      <c r="DR13" s="97">
        <v>1</v>
      </c>
      <c r="DS13" s="97">
        <v>1</v>
      </c>
      <c r="DT13" s="97">
        <v>0</v>
      </c>
      <c r="DU13" s="97">
        <v>3</v>
      </c>
      <c r="DV13" s="97">
        <v>1</v>
      </c>
      <c r="DW13" s="97">
        <v>1</v>
      </c>
      <c r="DX13" s="97">
        <v>1</v>
      </c>
      <c r="DY13" s="97">
        <v>1</v>
      </c>
      <c r="DZ13" s="97">
        <v>1</v>
      </c>
      <c r="EA13" s="97">
        <v>0</v>
      </c>
      <c r="EB13" s="97">
        <v>0</v>
      </c>
      <c r="EC13" s="97">
        <v>0</v>
      </c>
      <c r="ED13" s="97">
        <v>1</v>
      </c>
      <c r="EE13" s="97">
        <v>0</v>
      </c>
      <c r="EF13" s="97">
        <v>0</v>
      </c>
      <c r="EG13" s="97">
        <v>0</v>
      </c>
      <c r="EH13" s="97">
        <v>0</v>
      </c>
      <c r="EI13" s="97">
        <v>1</v>
      </c>
      <c r="EJ13" s="97">
        <v>1</v>
      </c>
      <c r="EK13" s="97">
        <v>1</v>
      </c>
      <c r="EL13" s="97">
        <v>1</v>
      </c>
      <c r="EM13" s="103">
        <f t="shared" si="4"/>
        <v>16</v>
      </c>
      <c r="EN13" s="99">
        <v>1</v>
      </c>
      <c r="EO13" s="296">
        <v>3</v>
      </c>
      <c r="EP13" s="97" t="s">
        <v>279</v>
      </c>
      <c r="EQ13" s="97" t="s">
        <v>178</v>
      </c>
      <c r="ER13" s="97">
        <v>5</v>
      </c>
      <c r="ES13" s="811" t="s">
        <v>98</v>
      </c>
      <c r="EU13" s="136">
        <v>10</v>
      </c>
      <c r="EV13" s="96">
        <v>80031</v>
      </c>
      <c r="EW13" s="97">
        <v>1</v>
      </c>
      <c r="EX13" s="97">
        <v>3</v>
      </c>
      <c r="EY13" s="97">
        <v>2</v>
      </c>
      <c r="EZ13" s="97">
        <v>3</v>
      </c>
      <c r="FA13" s="97">
        <v>0</v>
      </c>
      <c r="FB13" s="97">
        <v>0</v>
      </c>
      <c r="FC13" s="97">
        <v>1</v>
      </c>
      <c r="FD13" s="97">
        <v>1</v>
      </c>
      <c r="FE13" s="97">
        <v>2</v>
      </c>
      <c r="FF13" s="97">
        <v>0</v>
      </c>
      <c r="FG13" s="97">
        <v>0</v>
      </c>
      <c r="FH13" s="97">
        <v>2</v>
      </c>
      <c r="FI13" s="97">
        <v>1</v>
      </c>
      <c r="FJ13" s="97">
        <v>1</v>
      </c>
      <c r="FK13" s="97">
        <v>2</v>
      </c>
      <c r="FL13" s="97">
        <v>1</v>
      </c>
      <c r="FM13" s="97">
        <v>1</v>
      </c>
      <c r="FN13" s="97">
        <v>0</v>
      </c>
      <c r="FO13" s="97">
        <v>0</v>
      </c>
      <c r="FP13" s="97">
        <v>0</v>
      </c>
      <c r="FQ13" s="97">
        <v>0</v>
      </c>
      <c r="FR13" s="97">
        <f t="shared" si="3"/>
        <v>21</v>
      </c>
      <c r="FS13" s="99">
        <v>1</v>
      </c>
      <c r="FT13" s="789">
        <v>2</v>
      </c>
      <c r="FU13" s="97" t="s">
        <v>281</v>
      </c>
      <c r="FV13" s="97" t="s">
        <v>179</v>
      </c>
      <c r="FW13" s="97">
        <v>3</v>
      </c>
      <c r="FX13" s="14" t="s">
        <v>113</v>
      </c>
    </row>
    <row r="14" spans="1:183" ht="15.75" thickBot="1" x14ac:dyDescent="0.3">
      <c r="A14" s="136">
        <v>11</v>
      </c>
      <c r="B14" s="96">
        <v>80011</v>
      </c>
      <c r="C14" s="103"/>
      <c r="D14" s="103"/>
      <c r="E14" s="103"/>
      <c r="F14" s="103"/>
      <c r="G14" s="103"/>
      <c r="H14" s="103"/>
      <c r="I14" s="103"/>
      <c r="J14" s="103"/>
      <c r="K14" s="103"/>
      <c r="L14" s="103"/>
      <c r="M14" s="103"/>
      <c r="N14" s="103"/>
      <c r="O14" s="103"/>
      <c r="P14" s="103"/>
      <c r="Q14" s="103"/>
      <c r="R14" s="103"/>
      <c r="S14" s="103"/>
      <c r="T14" s="103"/>
      <c r="U14" s="103"/>
      <c r="V14" s="103"/>
      <c r="W14" s="103"/>
      <c r="X14" s="103"/>
      <c r="Y14" s="103"/>
      <c r="Z14" s="281">
        <f t="shared" si="0"/>
        <v>0</v>
      </c>
      <c r="AA14" s="283"/>
      <c r="AB14" s="103"/>
      <c r="AC14" s="103"/>
      <c r="AD14" s="784" t="s">
        <v>99</v>
      </c>
      <c r="AH14" s="132">
        <v>11</v>
      </c>
      <c r="AI14" s="133">
        <v>80001</v>
      </c>
      <c r="AJ14" s="134" t="s">
        <v>177</v>
      </c>
      <c r="AK14" s="134" t="s">
        <v>177</v>
      </c>
      <c r="AL14" s="134" t="s">
        <v>177</v>
      </c>
      <c r="AM14" s="134" t="s">
        <v>177</v>
      </c>
      <c r="AN14" s="134" t="s">
        <v>177</v>
      </c>
      <c r="AO14" s="134" t="s">
        <v>177</v>
      </c>
      <c r="AP14" s="134" t="s">
        <v>177</v>
      </c>
      <c r="AQ14" s="134" t="s">
        <v>177</v>
      </c>
      <c r="AR14" s="134" t="s">
        <v>177</v>
      </c>
      <c r="AS14" s="134" t="s">
        <v>177</v>
      </c>
      <c r="AT14" s="134" t="s">
        <v>177</v>
      </c>
      <c r="AU14" s="134" t="s">
        <v>177</v>
      </c>
      <c r="AV14" s="134" t="s">
        <v>177</v>
      </c>
      <c r="AW14" s="134" t="s">
        <v>177</v>
      </c>
      <c r="AX14" s="134" t="s">
        <v>177</v>
      </c>
      <c r="AY14" s="134" t="s">
        <v>177</v>
      </c>
      <c r="AZ14" s="134" t="s">
        <v>177</v>
      </c>
      <c r="BA14" s="134" t="s">
        <v>177</v>
      </c>
      <c r="BB14" s="134" t="s">
        <v>177</v>
      </c>
      <c r="BC14" s="134" t="s">
        <v>177</v>
      </c>
      <c r="BD14" s="134" t="s">
        <v>177</v>
      </c>
      <c r="BE14" s="134" t="s">
        <v>177</v>
      </c>
      <c r="BF14" s="134">
        <f t="shared" si="1"/>
        <v>0</v>
      </c>
      <c r="BG14" s="135" t="s">
        <v>280</v>
      </c>
      <c r="BH14" s="135"/>
      <c r="BI14" s="134" t="s">
        <v>177</v>
      </c>
      <c r="BJ14" s="134" t="s">
        <v>177</v>
      </c>
      <c r="BK14" s="134" t="s">
        <v>177</v>
      </c>
      <c r="BL14" s="794" t="s">
        <v>90</v>
      </c>
      <c r="BN14" s="136">
        <v>11</v>
      </c>
      <c r="BO14" s="96">
        <v>80011</v>
      </c>
      <c r="BP14" s="103"/>
      <c r="BQ14" s="103"/>
      <c r="BR14" s="103"/>
      <c r="BS14" s="103"/>
      <c r="BT14" s="103"/>
      <c r="BU14" s="103"/>
      <c r="BV14" s="103"/>
      <c r="BW14" s="103"/>
      <c r="BX14" s="103"/>
      <c r="BY14" s="103"/>
      <c r="BZ14" s="103"/>
      <c r="CA14" s="103"/>
      <c r="CB14" s="103"/>
      <c r="CC14" s="97"/>
      <c r="CD14" s="99"/>
      <c r="CE14" s="99"/>
      <c r="CF14" s="97"/>
      <c r="CG14" s="97"/>
      <c r="CH14" s="97"/>
      <c r="CI14" s="784" t="s">
        <v>99</v>
      </c>
      <c r="CK14" s="136">
        <v>11</v>
      </c>
      <c r="CL14" s="96">
        <v>80029</v>
      </c>
      <c r="CM14" s="97">
        <v>1</v>
      </c>
      <c r="CN14" s="97">
        <v>0</v>
      </c>
      <c r="CO14" s="610"/>
      <c r="CP14" s="97">
        <v>0</v>
      </c>
      <c r="CQ14" s="610"/>
      <c r="CR14" s="97">
        <v>1</v>
      </c>
      <c r="CS14" s="97">
        <v>0</v>
      </c>
      <c r="CT14" s="97">
        <v>2</v>
      </c>
      <c r="CU14" s="610"/>
      <c r="CV14" s="610"/>
      <c r="CW14" s="97">
        <v>0</v>
      </c>
      <c r="CX14" s="97">
        <v>0</v>
      </c>
      <c r="CY14" s="610"/>
      <c r="CZ14" s="97">
        <v>1</v>
      </c>
      <c r="DA14" s="610"/>
      <c r="DB14" s="97">
        <v>1</v>
      </c>
      <c r="DC14" s="97">
        <v>1</v>
      </c>
      <c r="DD14" s="610"/>
      <c r="DE14" s="610"/>
      <c r="DF14" s="610"/>
      <c r="DG14" s="97">
        <f t="shared" si="2"/>
        <v>7</v>
      </c>
      <c r="DH14" s="99">
        <v>1</v>
      </c>
      <c r="DI14" s="789">
        <v>2</v>
      </c>
      <c r="DJ14" s="97" t="s">
        <v>281</v>
      </c>
      <c r="DK14" s="97" t="s">
        <v>179</v>
      </c>
      <c r="DL14" s="97">
        <v>3</v>
      </c>
      <c r="DM14" s="606" t="s">
        <v>112</v>
      </c>
      <c r="DO14" s="136">
        <v>11</v>
      </c>
      <c r="DP14" s="138">
        <v>80011</v>
      </c>
      <c r="DQ14" s="97" t="s">
        <v>177</v>
      </c>
      <c r="DR14" s="97" t="s">
        <v>177</v>
      </c>
      <c r="DS14" s="97" t="s">
        <v>177</v>
      </c>
      <c r="DT14" s="97" t="s">
        <v>177</v>
      </c>
      <c r="DU14" s="97" t="s">
        <v>177</v>
      </c>
      <c r="DV14" s="97" t="s">
        <v>177</v>
      </c>
      <c r="DW14" s="97" t="s">
        <v>177</v>
      </c>
      <c r="DX14" s="97" t="s">
        <v>177</v>
      </c>
      <c r="DY14" s="97" t="s">
        <v>177</v>
      </c>
      <c r="DZ14" s="97" t="s">
        <v>177</v>
      </c>
      <c r="EA14" s="97" t="s">
        <v>177</v>
      </c>
      <c r="EB14" s="97" t="s">
        <v>177</v>
      </c>
      <c r="EC14" s="97" t="s">
        <v>177</v>
      </c>
      <c r="ED14" s="97" t="s">
        <v>177</v>
      </c>
      <c r="EE14" s="97" t="s">
        <v>177</v>
      </c>
      <c r="EF14" s="97" t="s">
        <v>177</v>
      </c>
      <c r="EG14" s="97" t="s">
        <v>177</v>
      </c>
      <c r="EH14" s="97" t="s">
        <v>177</v>
      </c>
      <c r="EI14" s="97" t="s">
        <v>177</v>
      </c>
      <c r="EJ14" s="97" t="s">
        <v>177</v>
      </c>
      <c r="EK14" s="97" t="s">
        <v>177</v>
      </c>
      <c r="EL14" s="97" t="s">
        <v>177</v>
      </c>
      <c r="EM14" s="103">
        <f t="shared" si="4"/>
        <v>0</v>
      </c>
      <c r="EN14" s="99" t="s">
        <v>280</v>
      </c>
      <c r="EO14" s="296"/>
      <c r="EP14" s="97" t="s">
        <v>177</v>
      </c>
      <c r="EQ14" s="97" t="s">
        <v>177</v>
      </c>
      <c r="ER14" s="97" t="s">
        <v>177</v>
      </c>
      <c r="ES14" s="811" t="s">
        <v>99</v>
      </c>
      <c r="EU14" s="137">
        <v>11</v>
      </c>
      <c r="EV14" s="138">
        <v>80012</v>
      </c>
      <c r="EW14" s="139">
        <v>0</v>
      </c>
      <c r="EX14" s="139">
        <v>2</v>
      </c>
      <c r="EY14" s="139">
        <v>2</v>
      </c>
      <c r="EZ14" s="139">
        <v>3</v>
      </c>
      <c r="FA14" s="139">
        <v>0</v>
      </c>
      <c r="FB14" s="139">
        <v>0</v>
      </c>
      <c r="FC14" s="139">
        <v>0</v>
      </c>
      <c r="FD14" s="139">
        <v>1</v>
      </c>
      <c r="FE14" s="139">
        <v>2</v>
      </c>
      <c r="FF14" s="139">
        <v>0</v>
      </c>
      <c r="FG14" s="139">
        <v>0</v>
      </c>
      <c r="FH14" s="139">
        <v>2</v>
      </c>
      <c r="FI14" s="139">
        <v>1</v>
      </c>
      <c r="FJ14" s="139">
        <v>1</v>
      </c>
      <c r="FK14" s="139">
        <v>5</v>
      </c>
      <c r="FL14" s="139">
        <v>1</v>
      </c>
      <c r="FM14" s="139">
        <v>0</v>
      </c>
      <c r="FN14" s="139">
        <v>1</v>
      </c>
      <c r="FO14" s="139">
        <v>1</v>
      </c>
      <c r="FP14" s="139">
        <v>0</v>
      </c>
      <c r="FQ14" s="139">
        <v>1</v>
      </c>
      <c r="FR14" s="139">
        <f t="shared" si="3"/>
        <v>23</v>
      </c>
      <c r="FS14" s="141">
        <v>1</v>
      </c>
      <c r="FT14" s="795">
        <v>2</v>
      </c>
      <c r="FU14" s="139" t="s">
        <v>279</v>
      </c>
      <c r="FV14" s="139" t="s">
        <v>178</v>
      </c>
      <c r="FW14" s="139">
        <v>4</v>
      </c>
      <c r="FX14" s="142" t="s">
        <v>100</v>
      </c>
    </row>
    <row r="15" spans="1:183" ht="15.75" thickBot="1" x14ac:dyDescent="0.3">
      <c r="A15" s="136">
        <v>12</v>
      </c>
      <c r="B15" s="96">
        <v>80012</v>
      </c>
      <c r="C15" s="103"/>
      <c r="D15" s="103"/>
      <c r="E15" s="103"/>
      <c r="F15" s="103"/>
      <c r="G15" s="103"/>
      <c r="H15" s="103"/>
      <c r="I15" s="103"/>
      <c r="J15" s="103"/>
      <c r="K15" s="103"/>
      <c r="L15" s="103"/>
      <c r="M15" s="103"/>
      <c r="N15" s="103"/>
      <c r="O15" s="103"/>
      <c r="P15" s="103"/>
      <c r="Q15" s="103"/>
      <c r="R15" s="103"/>
      <c r="S15" s="103"/>
      <c r="T15" s="103"/>
      <c r="U15" s="103"/>
      <c r="V15" s="103"/>
      <c r="W15" s="103"/>
      <c r="X15" s="103"/>
      <c r="Y15" s="103"/>
      <c r="Z15" s="281">
        <f t="shared" si="0"/>
        <v>0</v>
      </c>
      <c r="AA15" s="283"/>
      <c r="AB15" s="103"/>
      <c r="AC15" s="103"/>
      <c r="AD15" s="784" t="s">
        <v>100</v>
      </c>
      <c r="AH15" s="136">
        <v>12</v>
      </c>
      <c r="AI15" s="96">
        <v>80002</v>
      </c>
      <c r="AJ15" s="97" t="s">
        <v>177</v>
      </c>
      <c r="AK15" s="97" t="s">
        <v>177</v>
      </c>
      <c r="AL15" s="97" t="s">
        <v>177</v>
      </c>
      <c r="AM15" s="97" t="s">
        <v>177</v>
      </c>
      <c r="AN15" s="97" t="s">
        <v>177</v>
      </c>
      <c r="AO15" s="97" t="s">
        <v>177</v>
      </c>
      <c r="AP15" s="97" t="s">
        <v>177</v>
      </c>
      <c r="AQ15" s="97" t="s">
        <v>177</v>
      </c>
      <c r="AR15" s="97" t="s">
        <v>177</v>
      </c>
      <c r="AS15" s="97" t="s">
        <v>177</v>
      </c>
      <c r="AT15" s="97" t="s">
        <v>177</v>
      </c>
      <c r="AU15" s="97" t="s">
        <v>177</v>
      </c>
      <c r="AV15" s="97" t="s">
        <v>177</v>
      </c>
      <c r="AW15" s="97" t="s">
        <v>177</v>
      </c>
      <c r="AX15" s="97" t="s">
        <v>177</v>
      </c>
      <c r="AY15" s="97" t="s">
        <v>177</v>
      </c>
      <c r="AZ15" s="97" t="s">
        <v>177</v>
      </c>
      <c r="BA15" s="97" t="s">
        <v>177</v>
      </c>
      <c r="BB15" s="97" t="s">
        <v>177</v>
      </c>
      <c r="BC15" s="97" t="s">
        <v>177</v>
      </c>
      <c r="BD15" s="97" t="s">
        <v>177</v>
      </c>
      <c r="BE15" s="97" t="s">
        <v>177</v>
      </c>
      <c r="BF15" s="97">
        <f t="shared" si="1"/>
        <v>0</v>
      </c>
      <c r="BG15" s="99" t="s">
        <v>280</v>
      </c>
      <c r="BH15" s="99"/>
      <c r="BI15" s="97" t="s">
        <v>177</v>
      </c>
      <c r="BJ15" s="97" t="s">
        <v>177</v>
      </c>
      <c r="BK15" s="97" t="s">
        <v>177</v>
      </c>
      <c r="BL15" s="606" t="s">
        <v>91</v>
      </c>
      <c r="BN15" s="136">
        <v>12</v>
      </c>
      <c r="BO15" s="96">
        <v>80012</v>
      </c>
      <c r="BP15" s="103"/>
      <c r="BQ15" s="103"/>
      <c r="BR15" s="103"/>
      <c r="BS15" s="103"/>
      <c r="BT15" s="103"/>
      <c r="BU15" s="103"/>
      <c r="BV15" s="103"/>
      <c r="BW15" s="103"/>
      <c r="BX15" s="103"/>
      <c r="BY15" s="103"/>
      <c r="BZ15" s="103"/>
      <c r="CA15" s="103"/>
      <c r="CB15" s="103"/>
      <c r="CC15" s="97"/>
      <c r="CD15" s="99"/>
      <c r="CE15" s="99"/>
      <c r="CF15" s="97"/>
      <c r="CG15" s="97"/>
      <c r="CH15" s="97"/>
      <c r="CI15" s="784" t="s">
        <v>100</v>
      </c>
      <c r="CK15" s="137">
        <v>12</v>
      </c>
      <c r="CL15" s="138">
        <v>80031</v>
      </c>
      <c r="CM15" s="139">
        <v>1</v>
      </c>
      <c r="CN15" s="139">
        <v>1</v>
      </c>
      <c r="CO15" s="612"/>
      <c r="CP15" s="612"/>
      <c r="CQ15" s="139">
        <v>0</v>
      </c>
      <c r="CR15" s="139">
        <v>1</v>
      </c>
      <c r="CS15" s="612"/>
      <c r="CT15" s="139">
        <v>2</v>
      </c>
      <c r="CU15" s="139">
        <v>0</v>
      </c>
      <c r="CV15" s="139">
        <v>0</v>
      </c>
      <c r="CW15" s="139">
        <v>1</v>
      </c>
      <c r="CX15" s="139">
        <v>0</v>
      </c>
      <c r="CY15" s="139">
        <v>0</v>
      </c>
      <c r="CZ15" s="139">
        <v>1</v>
      </c>
      <c r="DA15" s="612"/>
      <c r="DB15" s="612"/>
      <c r="DC15" s="612"/>
      <c r="DD15" s="612"/>
      <c r="DE15" s="612"/>
      <c r="DF15" s="612"/>
      <c r="DG15" s="139">
        <f t="shared" si="2"/>
        <v>7</v>
      </c>
      <c r="DH15" s="141">
        <v>1</v>
      </c>
      <c r="DI15" s="795">
        <v>2</v>
      </c>
      <c r="DJ15" s="139" t="s">
        <v>281</v>
      </c>
      <c r="DK15" s="139" t="s">
        <v>179</v>
      </c>
      <c r="DL15" s="139">
        <v>3</v>
      </c>
      <c r="DM15" s="796" t="s">
        <v>113</v>
      </c>
      <c r="DO15" s="136">
        <v>12</v>
      </c>
      <c r="DP15" s="133">
        <v>80012</v>
      </c>
      <c r="DQ15" s="97">
        <v>1</v>
      </c>
      <c r="DR15" s="97">
        <v>1</v>
      </c>
      <c r="DS15" s="97">
        <v>0</v>
      </c>
      <c r="DT15" s="97">
        <v>0</v>
      </c>
      <c r="DU15" s="97">
        <v>1</v>
      </c>
      <c r="DV15" s="97">
        <v>0</v>
      </c>
      <c r="DW15" s="97">
        <v>0</v>
      </c>
      <c r="DX15" s="97">
        <v>0</v>
      </c>
      <c r="DY15" s="97">
        <v>0</v>
      </c>
      <c r="DZ15" s="97">
        <v>0</v>
      </c>
      <c r="EA15" s="97">
        <v>0</v>
      </c>
      <c r="EB15" s="97">
        <v>0</v>
      </c>
      <c r="EC15" s="97">
        <v>0</v>
      </c>
      <c r="ED15" s="97">
        <v>0</v>
      </c>
      <c r="EE15" s="97">
        <v>0</v>
      </c>
      <c r="EF15" s="97">
        <v>0</v>
      </c>
      <c r="EG15" s="97">
        <v>0</v>
      </c>
      <c r="EH15" s="97">
        <v>0</v>
      </c>
      <c r="EI15" s="97">
        <v>0</v>
      </c>
      <c r="EJ15" s="97">
        <v>0</v>
      </c>
      <c r="EK15" s="97">
        <v>0</v>
      </c>
      <c r="EL15" s="97">
        <v>2</v>
      </c>
      <c r="EM15" s="103">
        <f t="shared" si="4"/>
        <v>5</v>
      </c>
      <c r="EN15" s="99">
        <v>1</v>
      </c>
      <c r="EO15" s="296">
        <v>2</v>
      </c>
      <c r="EP15" s="97" t="s">
        <v>279</v>
      </c>
      <c r="EQ15" s="97" t="s">
        <v>178</v>
      </c>
      <c r="ER15" s="97">
        <v>3</v>
      </c>
      <c r="ES15" s="811" t="s">
        <v>100</v>
      </c>
      <c r="EU15" s="132">
        <v>12</v>
      </c>
      <c r="EV15" s="133">
        <v>80001</v>
      </c>
      <c r="EW15" s="134">
        <v>2</v>
      </c>
      <c r="EX15" s="134">
        <v>0</v>
      </c>
      <c r="EY15" s="134">
        <v>2</v>
      </c>
      <c r="EZ15" s="134">
        <v>3</v>
      </c>
      <c r="FA15" s="134">
        <v>0</v>
      </c>
      <c r="FB15" s="134">
        <v>0</v>
      </c>
      <c r="FC15" s="134">
        <v>1</v>
      </c>
      <c r="FD15" s="134">
        <v>1</v>
      </c>
      <c r="FE15" s="134">
        <v>2</v>
      </c>
      <c r="FF15" s="134">
        <v>0</v>
      </c>
      <c r="FG15" s="134">
        <v>2</v>
      </c>
      <c r="FH15" s="134">
        <v>2</v>
      </c>
      <c r="FI15" s="134">
        <v>0</v>
      </c>
      <c r="FJ15" s="134">
        <v>1</v>
      </c>
      <c r="FK15" s="134">
        <v>3</v>
      </c>
      <c r="FL15" s="134">
        <v>1</v>
      </c>
      <c r="FM15" s="134">
        <v>1</v>
      </c>
      <c r="FN15" s="134">
        <v>2</v>
      </c>
      <c r="FO15" s="134">
        <v>0</v>
      </c>
      <c r="FP15" s="134">
        <v>2</v>
      </c>
      <c r="FQ15" s="134">
        <v>1</v>
      </c>
      <c r="FR15" s="134">
        <f t="shared" si="3"/>
        <v>26</v>
      </c>
      <c r="FS15" s="135">
        <v>1</v>
      </c>
      <c r="FT15" s="793">
        <v>3</v>
      </c>
      <c r="FU15" s="134" t="s">
        <v>279</v>
      </c>
      <c r="FV15" s="134" t="s">
        <v>178</v>
      </c>
      <c r="FW15" s="134">
        <v>4</v>
      </c>
      <c r="FX15" s="44" t="s">
        <v>90</v>
      </c>
    </row>
    <row r="16" spans="1:183" ht="15.75" thickBot="1" x14ac:dyDescent="0.3">
      <c r="A16" s="136">
        <v>13</v>
      </c>
      <c r="B16" s="96">
        <v>80013</v>
      </c>
      <c r="C16" s="103"/>
      <c r="D16" s="103"/>
      <c r="E16" s="103"/>
      <c r="F16" s="103"/>
      <c r="G16" s="103"/>
      <c r="H16" s="103"/>
      <c r="I16" s="103"/>
      <c r="J16" s="103"/>
      <c r="K16" s="103"/>
      <c r="L16" s="103"/>
      <c r="M16" s="103"/>
      <c r="N16" s="103"/>
      <c r="O16" s="103"/>
      <c r="P16" s="103"/>
      <c r="Q16" s="103"/>
      <c r="R16" s="103"/>
      <c r="S16" s="103"/>
      <c r="T16" s="103"/>
      <c r="U16" s="103"/>
      <c r="V16" s="103"/>
      <c r="W16" s="103"/>
      <c r="X16" s="103"/>
      <c r="Y16" s="103"/>
      <c r="Z16" s="281">
        <f t="shared" si="0"/>
        <v>0</v>
      </c>
      <c r="AA16" s="283"/>
      <c r="AB16" s="103"/>
      <c r="AC16" s="103"/>
      <c r="AD16" s="784" t="s">
        <v>101</v>
      </c>
      <c r="AH16" s="136">
        <v>13</v>
      </c>
      <c r="AI16" s="96">
        <v>80004</v>
      </c>
      <c r="AJ16" s="97" t="s">
        <v>177</v>
      </c>
      <c r="AK16" s="97" t="s">
        <v>177</v>
      </c>
      <c r="AL16" s="97" t="s">
        <v>177</v>
      </c>
      <c r="AM16" s="97" t="s">
        <v>177</v>
      </c>
      <c r="AN16" s="97" t="s">
        <v>177</v>
      </c>
      <c r="AO16" s="97" t="s">
        <v>177</v>
      </c>
      <c r="AP16" s="97" t="s">
        <v>177</v>
      </c>
      <c r="AQ16" s="97" t="s">
        <v>177</v>
      </c>
      <c r="AR16" s="97" t="s">
        <v>177</v>
      </c>
      <c r="AS16" s="97" t="s">
        <v>177</v>
      </c>
      <c r="AT16" s="97" t="s">
        <v>177</v>
      </c>
      <c r="AU16" s="97" t="s">
        <v>177</v>
      </c>
      <c r="AV16" s="97" t="s">
        <v>177</v>
      </c>
      <c r="AW16" s="97" t="s">
        <v>177</v>
      </c>
      <c r="AX16" s="97" t="s">
        <v>177</v>
      </c>
      <c r="AY16" s="97" t="s">
        <v>177</v>
      </c>
      <c r="AZ16" s="97" t="s">
        <v>177</v>
      </c>
      <c r="BA16" s="97" t="s">
        <v>177</v>
      </c>
      <c r="BB16" s="97" t="s">
        <v>177</v>
      </c>
      <c r="BC16" s="97" t="s">
        <v>177</v>
      </c>
      <c r="BD16" s="97" t="s">
        <v>177</v>
      </c>
      <c r="BE16" s="97" t="s">
        <v>177</v>
      </c>
      <c r="BF16" s="97">
        <f t="shared" si="1"/>
        <v>0</v>
      </c>
      <c r="BG16" s="99" t="s">
        <v>280</v>
      </c>
      <c r="BH16" s="99"/>
      <c r="BI16" s="97" t="s">
        <v>177</v>
      </c>
      <c r="BJ16" s="97" t="s">
        <v>177</v>
      </c>
      <c r="BK16" s="97" t="s">
        <v>177</v>
      </c>
      <c r="BL16" s="606" t="s">
        <v>870</v>
      </c>
      <c r="BN16" s="136">
        <v>13</v>
      </c>
      <c r="BO16" s="96">
        <v>80013</v>
      </c>
      <c r="BP16" s="103"/>
      <c r="BQ16" s="103"/>
      <c r="BR16" s="103"/>
      <c r="BS16" s="103"/>
      <c r="BT16" s="103"/>
      <c r="BU16" s="103"/>
      <c r="BV16" s="103"/>
      <c r="BW16" s="103"/>
      <c r="BX16" s="103"/>
      <c r="BY16" s="103"/>
      <c r="BZ16" s="103"/>
      <c r="CA16" s="103"/>
      <c r="CB16" s="103"/>
      <c r="CC16" s="97"/>
      <c r="CD16" s="99"/>
      <c r="CE16" s="99"/>
      <c r="CF16" s="97"/>
      <c r="CG16" s="97"/>
      <c r="CH16" s="97"/>
      <c r="CI16" s="784" t="s">
        <v>101</v>
      </c>
      <c r="CK16" s="132">
        <v>13</v>
      </c>
      <c r="CL16" s="133">
        <v>80005</v>
      </c>
      <c r="CM16" s="134">
        <v>0</v>
      </c>
      <c r="CN16" s="134">
        <v>1</v>
      </c>
      <c r="CO16" s="134">
        <v>1</v>
      </c>
      <c r="CP16" s="134">
        <v>1</v>
      </c>
      <c r="CQ16" s="134">
        <v>0</v>
      </c>
      <c r="CR16" s="134">
        <v>1</v>
      </c>
      <c r="CS16" s="134">
        <v>1</v>
      </c>
      <c r="CT16" s="134">
        <v>2</v>
      </c>
      <c r="CU16" s="134">
        <v>0</v>
      </c>
      <c r="CV16" s="134">
        <v>0</v>
      </c>
      <c r="CW16" s="134">
        <v>0</v>
      </c>
      <c r="CX16" s="134">
        <v>0</v>
      </c>
      <c r="CY16" s="609"/>
      <c r="CZ16" s="134">
        <v>1</v>
      </c>
      <c r="DA16" s="134">
        <v>0</v>
      </c>
      <c r="DB16" s="134">
        <v>0</v>
      </c>
      <c r="DC16" s="134">
        <v>0</v>
      </c>
      <c r="DD16" s="609"/>
      <c r="DE16" s="609"/>
      <c r="DF16" s="609"/>
      <c r="DG16" s="134">
        <f t="shared" si="2"/>
        <v>8</v>
      </c>
      <c r="DH16" s="135">
        <v>2</v>
      </c>
      <c r="DI16" s="797">
        <v>3</v>
      </c>
      <c r="DJ16" s="134" t="s">
        <v>279</v>
      </c>
      <c r="DK16" s="134" t="s">
        <v>179</v>
      </c>
      <c r="DL16" s="175">
        <v>3</v>
      </c>
      <c r="DM16" s="794" t="s">
        <v>93</v>
      </c>
      <c r="DO16" s="136">
        <v>13</v>
      </c>
      <c r="DP16" s="96">
        <v>80013</v>
      </c>
      <c r="DQ16" s="97">
        <v>1</v>
      </c>
      <c r="DR16" s="97">
        <v>2</v>
      </c>
      <c r="DS16" s="97">
        <v>1</v>
      </c>
      <c r="DT16" s="97">
        <v>1</v>
      </c>
      <c r="DU16" s="97">
        <v>3</v>
      </c>
      <c r="DV16" s="97">
        <v>2</v>
      </c>
      <c r="DW16" s="97">
        <v>2</v>
      </c>
      <c r="DX16" s="97">
        <v>2</v>
      </c>
      <c r="DY16" s="97">
        <v>1</v>
      </c>
      <c r="DZ16" s="97">
        <v>0</v>
      </c>
      <c r="EA16" s="97">
        <v>1</v>
      </c>
      <c r="EB16" s="97">
        <v>1</v>
      </c>
      <c r="EC16" s="97">
        <v>1</v>
      </c>
      <c r="ED16" s="97">
        <v>1</v>
      </c>
      <c r="EE16" s="97">
        <v>0</v>
      </c>
      <c r="EF16" s="97">
        <v>1</v>
      </c>
      <c r="EG16" s="97">
        <v>0</v>
      </c>
      <c r="EH16" s="97">
        <v>0</v>
      </c>
      <c r="EI16" s="97">
        <v>1</v>
      </c>
      <c r="EJ16" s="97">
        <v>1</v>
      </c>
      <c r="EK16" s="97">
        <v>2</v>
      </c>
      <c r="EL16" s="97">
        <v>0</v>
      </c>
      <c r="EM16" s="103">
        <f t="shared" si="4"/>
        <v>24</v>
      </c>
      <c r="EN16" s="99">
        <v>1</v>
      </c>
      <c r="EO16" s="296">
        <v>4</v>
      </c>
      <c r="EP16" s="97" t="s">
        <v>279</v>
      </c>
      <c r="EQ16" s="97" t="s">
        <v>178</v>
      </c>
      <c r="ER16" s="97">
        <v>5</v>
      </c>
      <c r="ES16" s="811" t="s">
        <v>101</v>
      </c>
      <c r="EU16" s="136">
        <v>13</v>
      </c>
      <c r="EV16" s="96">
        <v>80023</v>
      </c>
      <c r="EW16" s="97">
        <v>2</v>
      </c>
      <c r="EX16" s="97">
        <v>2</v>
      </c>
      <c r="EY16" s="97">
        <v>2</v>
      </c>
      <c r="EZ16" s="97">
        <v>3</v>
      </c>
      <c r="FA16" s="97">
        <v>2</v>
      </c>
      <c r="FB16" s="97">
        <v>3</v>
      </c>
      <c r="FC16" s="97">
        <v>3</v>
      </c>
      <c r="FD16" s="97">
        <v>0</v>
      </c>
      <c r="FE16" s="97">
        <v>2</v>
      </c>
      <c r="FF16" s="97">
        <v>1</v>
      </c>
      <c r="FG16" s="97">
        <v>0</v>
      </c>
      <c r="FH16" s="97">
        <v>0</v>
      </c>
      <c r="FI16" s="97">
        <v>1</v>
      </c>
      <c r="FJ16" s="97">
        <v>1</v>
      </c>
      <c r="FK16" s="97">
        <v>1</v>
      </c>
      <c r="FL16" s="97">
        <v>1</v>
      </c>
      <c r="FM16" s="97">
        <v>0</v>
      </c>
      <c r="FN16" s="97">
        <v>1</v>
      </c>
      <c r="FO16" s="97">
        <v>0</v>
      </c>
      <c r="FP16" s="97">
        <v>1</v>
      </c>
      <c r="FQ16" s="97">
        <v>1</v>
      </c>
      <c r="FR16" s="97">
        <f t="shared" si="3"/>
        <v>27</v>
      </c>
      <c r="FS16" s="99">
        <v>2</v>
      </c>
      <c r="FT16" s="790">
        <v>3</v>
      </c>
      <c r="FU16" s="97" t="s">
        <v>281</v>
      </c>
      <c r="FV16" s="97" t="s">
        <v>178</v>
      </c>
      <c r="FW16" s="101">
        <v>3</v>
      </c>
      <c r="FX16" s="14" t="s">
        <v>105</v>
      </c>
    </row>
    <row r="17" spans="1:182" ht="15.75" thickBot="1" x14ac:dyDescent="0.3">
      <c r="A17" s="657">
        <v>14</v>
      </c>
      <c r="B17" s="209">
        <v>80014</v>
      </c>
      <c r="C17" s="806"/>
      <c r="D17" s="806"/>
      <c r="E17" s="806"/>
      <c r="F17" s="806"/>
      <c r="G17" s="806"/>
      <c r="H17" s="806"/>
      <c r="I17" s="806"/>
      <c r="J17" s="806"/>
      <c r="K17" s="806"/>
      <c r="L17" s="806"/>
      <c r="M17" s="806"/>
      <c r="N17" s="806"/>
      <c r="O17" s="806"/>
      <c r="P17" s="806"/>
      <c r="Q17" s="806"/>
      <c r="R17" s="806"/>
      <c r="S17" s="806"/>
      <c r="T17" s="806"/>
      <c r="U17" s="806"/>
      <c r="V17" s="806"/>
      <c r="W17" s="806"/>
      <c r="X17" s="806"/>
      <c r="Y17" s="806"/>
      <c r="Z17" s="806">
        <f t="shared" si="0"/>
        <v>0</v>
      </c>
      <c r="AA17" s="608"/>
      <c r="AB17" s="806"/>
      <c r="AC17" s="806"/>
      <c r="AD17" s="807" t="s">
        <v>102</v>
      </c>
      <c r="AH17" s="137">
        <v>14</v>
      </c>
      <c r="AI17" s="138">
        <v>80011</v>
      </c>
      <c r="AJ17" s="139" t="s">
        <v>177</v>
      </c>
      <c r="AK17" s="139" t="s">
        <v>177</v>
      </c>
      <c r="AL17" s="139" t="s">
        <v>177</v>
      </c>
      <c r="AM17" s="139" t="s">
        <v>177</v>
      </c>
      <c r="AN17" s="139" t="s">
        <v>177</v>
      </c>
      <c r="AO17" s="139" t="s">
        <v>177</v>
      </c>
      <c r="AP17" s="139" t="s">
        <v>177</v>
      </c>
      <c r="AQ17" s="139" t="s">
        <v>177</v>
      </c>
      <c r="AR17" s="139" t="s">
        <v>177</v>
      </c>
      <c r="AS17" s="139" t="s">
        <v>177</v>
      </c>
      <c r="AT17" s="139" t="s">
        <v>177</v>
      </c>
      <c r="AU17" s="139" t="s">
        <v>177</v>
      </c>
      <c r="AV17" s="139" t="s">
        <v>177</v>
      </c>
      <c r="AW17" s="139" t="s">
        <v>177</v>
      </c>
      <c r="AX17" s="139" t="s">
        <v>177</v>
      </c>
      <c r="AY17" s="139" t="s">
        <v>177</v>
      </c>
      <c r="AZ17" s="139" t="s">
        <v>177</v>
      </c>
      <c r="BA17" s="139" t="s">
        <v>177</v>
      </c>
      <c r="BB17" s="139" t="s">
        <v>177</v>
      </c>
      <c r="BC17" s="139" t="s">
        <v>177</v>
      </c>
      <c r="BD17" s="139" t="s">
        <v>177</v>
      </c>
      <c r="BE17" s="139" t="s">
        <v>177</v>
      </c>
      <c r="BF17" s="139">
        <f t="shared" si="1"/>
        <v>0</v>
      </c>
      <c r="BG17" s="141" t="s">
        <v>280</v>
      </c>
      <c r="BH17" s="141"/>
      <c r="BI17" s="139" t="s">
        <v>177</v>
      </c>
      <c r="BJ17" s="139" t="s">
        <v>177</v>
      </c>
      <c r="BK17" s="139" t="s">
        <v>177</v>
      </c>
      <c r="BL17" s="796" t="s">
        <v>99</v>
      </c>
      <c r="BN17" s="657">
        <v>14</v>
      </c>
      <c r="BO17" s="209">
        <v>80014</v>
      </c>
      <c r="BP17" s="806"/>
      <c r="BQ17" s="806"/>
      <c r="BR17" s="806"/>
      <c r="BS17" s="806"/>
      <c r="BT17" s="806"/>
      <c r="BU17" s="806"/>
      <c r="BV17" s="806"/>
      <c r="BW17" s="806"/>
      <c r="BX17" s="806"/>
      <c r="BY17" s="806"/>
      <c r="BZ17" s="806"/>
      <c r="CA17" s="806"/>
      <c r="CB17" s="806"/>
      <c r="CC17" s="210"/>
      <c r="CD17" s="211"/>
      <c r="CE17" s="211"/>
      <c r="CF17" s="210"/>
      <c r="CG17" s="210"/>
      <c r="CH17" s="210"/>
      <c r="CI17" s="807" t="s">
        <v>102</v>
      </c>
      <c r="CK17" s="136">
        <v>14</v>
      </c>
      <c r="CL17" s="96">
        <v>80006</v>
      </c>
      <c r="CM17" s="97">
        <v>1</v>
      </c>
      <c r="CN17" s="97">
        <v>1</v>
      </c>
      <c r="CO17" s="97">
        <v>1</v>
      </c>
      <c r="CP17" s="97">
        <v>1</v>
      </c>
      <c r="CQ17" s="97">
        <v>1</v>
      </c>
      <c r="CR17" s="610"/>
      <c r="CS17" s="610"/>
      <c r="CT17" s="97">
        <v>2</v>
      </c>
      <c r="CU17" s="610"/>
      <c r="CV17" s="97">
        <v>1</v>
      </c>
      <c r="CW17" s="610"/>
      <c r="CX17" s="610"/>
      <c r="CY17" s="610"/>
      <c r="CZ17" s="97">
        <v>1</v>
      </c>
      <c r="DA17" s="610"/>
      <c r="DB17" s="610"/>
      <c r="DC17" s="610"/>
      <c r="DD17" s="610"/>
      <c r="DE17" s="610"/>
      <c r="DF17" s="610"/>
      <c r="DG17" s="97">
        <f t="shared" si="2"/>
        <v>9</v>
      </c>
      <c r="DH17" s="99">
        <v>1</v>
      </c>
      <c r="DI17" s="790">
        <v>3</v>
      </c>
      <c r="DJ17" s="97" t="s">
        <v>279</v>
      </c>
      <c r="DK17" s="97" t="s">
        <v>179</v>
      </c>
      <c r="DL17" s="101">
        <v>3</v>
      </c>
      <c r="DM17" s="606" t="s">
        <v>94</v>
      </c>
      <c r="DO17" s="136">
        <v>14</v>
      </c>
      <c r="DP17" s="96">
        <v>80014</v>
      </c>
      <c r="DQ17" s="97">
        <v>1</v>
      </c>
      <c r="DR17" s="97">
        <v>2</v>
      </c>
      <c r="DS17" s="97">
        <v>0</v>
      </c>
      <c r="DT17" s="97">
        <v>0</v>
      </c>
      <c r="DU17" s="97">
        <v>1</v>
      </c>
      <c r="DV17" s="97">
        <v>0</v>
      </c>
      <c r="DW17" s="97">
        <v>1</v>
      </c>
      <c r="DX17" s="97">
        <v>0</v>
      </c>
      <c r="DY17" s="97">
        <v>0</v>
      </c>
      <c r="DZ17" s="97">
        <v>0</v>
      </c>
      <c r="EA17" s="97">
        <v>0</v>
      </c>
      <c r="EB17" s="97">
        <v>0</v>
      </c>
      <c r="EC17" s="97">
        <v>0</v>
      </c>
      <c r="ED17" s="97">
        <v>1</v>
      </c>
      <c r="EE17" s="97">
        <v>0</v>
      </c>
      <c r="EF17" s="97">
        <v>0</v>
      </c>
      <c r="EG17" s="97">
        <v>0</v>
      </c>
      <c r="EH17" s="97">
        <v>0</v>
      </c>
      <c r="EI17" s="97">
        <v>0</v>
      </c>
      <c r="EJ17" s="97">
        <v>0</v>
      </c>
      <c r="EK17" s="97">
        <v>0</v>
      </c>
      <c r="EL17" s="97">
        <v>2</v>
      </c>
      <c r="EM17" s="103">
        <f t="shared" si="4"/>
        <v>8</v>
      </c>
      <c r="EN17" s="99">
        <v>1</v>
      </c>
      <c r="EO17" s="365">
        <v>2</v>
      </c>
      <c r="EP17" s="97" t="s">
        <v>279</v>
      </c>
      <c r="EQ17" s="97" t="s">
        <v>179</v>
      </c>
      <c r="ER17" s="101">
        <v>2</v>
      </c>
      <c r="ES17" s="811" t="s">
        <v>102</v>
      </c>
      <c r="EU17" s="136">
        <v>14</v>
      </c>
      <c r="EV17" s="96">
        <v>80013</v>
      </c>
      <c r="EW17" s="97">
        <v>3</v>
      </c>
      <c r="EX17" s="97">
        <v>3</v>
      </c>
      <c r="EY17" s="97">
        <v>2</v>
      </c>
      <c r="EZ17" s="97">
        <v>3</v>
      </c>
      <c r="FA17" s="97">
        <v>0</v>
      </c>
      <c r="FB17" s="97">
        <v>2</v>
      </c>
      <c r="FC17" s="97">
        <v>0</v>
      </c>
      <c r="FD17" s="97">
        <v>1</v>
      </c>
      <c r="FE17" s="97">
        <v>2</v>
      </c>
      <c r="FF17" s="97">
        <v>0</v>
      </c>
      <c r="FG17" s="97">
        <v>2</v>
      </c>
      <c r="FH17" s="97">
        <v>2</v>
      </c>
      <c r="FI17" s="97">
        <v>0</v>
      </c>
      <c r="FJ17" s="97">
        <v>1</v>
      </c>
      <c r="FK17" s="97">
        <v>0</v>
      </c>
      <c r="FL17" s="97">
        <v>1</v>
      </c>
      <c r="FM17" s="97">
        <v>0</v>
      </c>
      <c r="FN17" s="97">
        <v>2</v>
      </c>
      <c r="FO17" s="97">
        <v>3</v>
      </c>
      <c r="FP17" s="97">
        <v>0</v>
      </c>
      <c r="FQ17" s="97">
        <v>1</v>
      </c>
      <c r="FR17" s="97">
        <f t="shared" si="3"/>
        <v>28</v>
      </c>
      <c r="FS17" s="99">
        <v>1</v>
      </c>
      <c r="FT17" s="789">
        <v>3</v>
      </c>
      <c r="FU17" s="97" t="s">
        <v>279</v>
      </c>
      <c r="FV17" s="97" t="s">
        <v>178</v>
      </c>
      <c r="FW17" s="97">
        <v>5</v>
      </c>
      <c r="FX17" s="14" t="s">
        <v>101</v>
      </c>
    </row>
    <row r="18" spans="1:182" ht="15.75" thickBot="1" x14ac:dyDescent="0.3">
      <c r="A18" s="132">
        <v>15</v>
      </c>
      <c r="B18" s="133">
        <v>80025</v>
      </c>
      <c r="C18" s="194">
        <v>1</v>
      </c>
      <c r="D18" s="194">
        <v>0</v>
      </c>
      <c r="E18" s="609"/>
      <c r="F18" s="194">
        <v>1</v>
      </c>
      <c r="G18" s="194">
        <v>0</v>
      </c>
      <c r="H18" s="194">
        <v>0</v>
      </c>
      <c r="I18" s="194">
        <v>0</v>
      </c>
      <c r="J18" s="194">
        <v>0</v>
      </c>
      <c r="K18" s="194">
        <v>0</v>
      </c>
      <c r="L18" s="194">
        <v>1</v>
      </c>
      <c r="M18" s="194">
        <v>1</v>
      </c>
      <c r="N18" s="194">
        <v>0</v>
      </c>
      <c r="O18" s="194">
        <v>0</v>
      </c>
      <c r="P18" s="194">
        <v>0</v>
      </c>
      <c r="Q18" s="194">
        <v>0</v>
      </c>
      <c r="R18" s="194">
        <v>0</v>
      </c>
      <c r="S18" s="194">
        <v>0</v>
      </c>
      <c r="T18" s="194">
        <v>0</v>
      </c>
      <c r="U18" s="194">
        <v>0</v>
      </c>
      <c r="V18" s="194">
        <v>0</v>
      </c>
      <c r="W18" s="194">
        <v>2</v>
      </c>
      <c r="X18" s="194">
        <v>1</v>
      </c>
      <c r="Y18" s="194">
        <v>0</v>
      </c>
      <c r="Z18" s="194">
        <f t="shared" ref="Z18:Z30" si="5">SUM(C18:Y18)</f>
        <v>7</v>
      </c>
      <c r="AA18" s="135">
        <v>1</v>
      </c>
      <c r="AB18" s="134" t="s">
        <v>179</v>
      </c>
      <c r="AC18" s="134">
        <v>2</v>
      </c>
      <c r="AD18" s="794" t="s">
        <v>107</v>
      </c>
      <c r="AH18" s="221">
        <v>15</v>
      </c>
      <c r="AI18" s="102">
        <v>80021</v>
      </c>
      <c r="AJ18" s="497"/>
      <c r="AK18" s="497"/>
      <c r="AL18" s="497"/>
      <c r="AM18" s="497"/>
      <c r="AN18" s="497"/>
      <c r="AO18" s="497"/>
      <c r="AP18" s="497"/>
      <c r="AQ18" s="497"/>
      <c r="AR18" s="497"/>
      <c r="AS18" s="497"/>
      <c r="AT18" s="497"/>
      <c r="AU18" s="497"/>
      <c r="AV18" s="497"/>
      <c r="AW18" s="497"/>
      <c r="AX18" s="497"/>
      <c r="AY18" s="497"/>
      <c r="AZ18" s="497"/>
      <c r="BA18" s="497"/>
      <c r="BB18" s="497"/>
      <c r="BC18" s="497"/>
      <c r="BD18" s="497"/>
      <c r="BE18" s="124"/>
      <c r="BF18" s="124"/>
      <c r="BG18" s="126"/>
      <c r="BH18" s="126"/>
      <c r="BI18" s="124"/>
      <c r="BJ18" s="124"/>
      <c r="BK18" s="124"/>
      <c r="BL18" s="792" t="s">
        <v>103</v>
      </c>
      <c r="BN18" s="132">
        <v>15</v>
      </c>
      <c r="BO18" s="133">
        <v>80029</v>
      </c>
      <c r="BP18" s="134">
        <v>0</v>
      </c>
      <c r="BQ18" s="134">
        <v>0</v>
      </c>
      <c r="BR18" s="134">
        <v>0</v>
      </c>
      <c r="BS18" s="134">
        <v>0</v>
      </c>
      <c r="BT18" s="134">
        <v>0</v>
      </c>
      <c r="BU18" s="134">
        <v>0</v>
      </c>
      <c r="BV18" s="134">
        <v>0</v>
      </c>
      <c r="BW18" s="134">
        <v>0</v>
      </c>
      <c r="BX18" s="134">
        <v>0</v>
      </c>
      <c r="BY18" s="134">
        <v>0</v>
      </c>
      <c r="BZ18" s="134">
        <v>0</v>
      </c>
      <c r="CA18" s="134">
        <v>0</v>
      </c>
      <c r="CB18" s="134">
        <v>0</v>
      </c>
      <c r="CC18" s="134">
        <f t="shared" ref="CC18:CC26" si="6">SUM(BP18:CB18)</f>
        <v>0</v>
      </c>
      <c r="CD18" s="135">
        <v>2</v>
      </c>
      <c r="CE18" s="135">
        <v>2</v>
      </c>
      <c r="CF18" s="134" t="s">
        <v>281</v>
      </c>
      <c r="CG18" s="134" t="s">
        <v>179</v>
      </c>
      <c r="CH18" s="134">
        <v>3</v>
      </c>
      <c r="CI18" s="794" t="s">
        <v>112</v>
      </c>
      <c r="CK18" s="136">
        <v>15</v>
      </c>
      <c r="CL18" s="96">
        <v>80009</v>
      </c>
      <c r="CM18" s="97">
        <v>1</v>
      </c>
      <c r="CN18" s="97">
        <v>1</v>
      </c>
      <c r="CO18" s="97">
        <v>1</v>
      </c>
      <c r="CP18" s="610"/>
      <c r="CQ18" s="97">
        <v>1</v>
      </c>
      <c r="CR18" s="610"/>
      <c r="CS18" s="97">
        <v>0</v>
      </c>
      <c r="CT18" s="97">
        <v>2</v>
      </c>
      <c r="CU18" s="610"/>
      <c r="CV18" s="97">
        <v>0</v>
      </c>
      <c r="CW18" s="97">
        <v>0</v>
      </c>
      <c r="CX18" s="97">
        <v>0</v>
      </c>
      <c r="CY18" s="610"/>
      <c r="CZ18" s="97">
        <v>1</v>
      </c>
      <c r="DA18" s="97">
        <v>2</v>
      </c>
      <c r="DB18" s="97">
        <v>1</v>
      </c>
      <c r="DC18" s="97">
        <v>0</v>
      </c>
      <c r="DD18" s="97">
        <v>0</v>
      </c>
      <c r="DE18" s="610"/>
      <c r="DF18" s="97">
        <v>0</v>
      </c>
      <c r="DG18" s="97">
        <f t="shared" si="2"/>
        <v>10</v>
      </c>
      <c r="DH18" s="99">
        <v>1</v>
      </c>
      <c r="DI18" s="790">
        <v>3</v>
      </c>
      <c r="DJ18" s="97" t="s">
        <v>279</v>
      </c>
      <c r="DK18" s="97" t="s">
        <v>178</v>
      </c>
      <c r="DL18" s="101">
        <v>3</v>
      </c>
      <c r="DM18" s="606" t="s">
        <v>97</v>
      </c>
      <c r="DO18" s="136">
        <v>15</v>
      </c>
      <c r="DP18" s="96">
        <v>80021</v>
      </c>
      <c r="DQ18" s="497"/>
      <c r="DR18" s="497"/>
      <c r="DS18" s="497"/>
      <c r="DT18" s="497"/>
      <c r="DU18" s="497"/>
      <c r="DV18" s="497"/>
      <c r="DW18" s="497"/>
      <c r="DX18" s="497"/>
      <c r="DY18" s="497"/>
      <c r="DZ18" s="497"/>
      <c r="EA18" s="497"/>
      <c r="EB18" s="497"/>
      <c r="EC18" s="497"/>
      <c r="ED18" s="497"/>
      <c r="EE18" s="497"/>
      <c r="EF18" s="497"/>
      <c r="EG18" s="497"/>
      <c r="EH18" s="497"/>
      <c r="EI18" s="497"/>
      <c r="EJ18" s="497"/>
      <c r="EK18" s="497"/>
      <c r="EL18" s="497"/>
      <c r="EM18" s="497">
        <f t="shared" si="4"/>
        <v>0</v>
      </c>
      <c r="EN18" s="496"/>
      <c r="EO18" s="496"/>
      <c r="EP18" s="497"/>
      <c r="EQ18" s="497"/>
      <c r="ER18" s="497"/>
      <c r="ES18" s="784" t="s">
        <v>103</v>
      </c>
      <c r="EU18" s="136">
        <v>15</v>
      </c>
      <c r="EV18" s="96">
        <v>80002</v>
      </c>
      <c r="EW18" s="97">
        <v>3</v>
      </c>
      <c r="EX18" s="97">
        <v>3</v>
      </c>
      <c r="EY18" s="97">
        <v>2</v>
      </c>
      <c r="EZ18" s="97">
        <v>3</v>
      </c>
      <c r="FA18" s="97">
        <v>1</v>
      </c>
      <c r="FB18" s="97">
        <v>1</v>
      </c>
      <c r="FC18" s="97">
        <v>2</v>
      </c>
      <c r="FD18" s="97">
        <v>0</v>
      </c>
      <c r="FE18" s="97">
        <v>2</v>
      </c>
      <c r="FF18" s="97">
        <v>1</v>
      </c>
      <c r="FG18" s="97">
        <v>2</v>
      </c>
      <c r="FH18" s="97">
        <v>0</v>
      </c>
      <c r="FI18" s="97">
        <v>1</v>
      </c>
      <c r="FJ18" s="97">
        <v>1</v>
      </c>
      <c r="FK18" s="97">
        <v>0</v>
      </c>
      <c r="FL18" s="97">
        <v>1</v>
      </c>
      <c r="FM18" s="97">
        <v>0</v>
      </c>
      <c r="FN18" s="97">
        <v>2</v>
      </c>
      <c r="FO18" s="97">
        <v>2</v>
      </c>
      <c r="FP18" s="97">
        <v>2</v>
      </c>
      <c r="FQ18" s="97">
        <v>1</v>
      </c>
      <c r="FR18" s="97">
        <f t="shared" si="3"/>
        <v>30</v>
      </c>
      <c r="FS18" s="99">
        <v>1</v>
      </c>
      <c r="FT18" s="789">
        <v>3</v>
      </c>
      <c r="FU18" s="97" t="s">
        <v>279</v>
      </c>
      <c r="FV18" s="97" t="s">
        <v>178</v>
      </c>
      <c r="FW18" s="97">
        <v>4</v>
      </c>
      <c r="FX18" s="14" t="s">
        <v>91</v>
      </c>
    </row>
    <row r="19" spans="1:182" ht="15.75" thickBot="1" x14ac:dyDescent="0.3">
      <c r="A19" s="136">
        <v>16</v>
      </c>
      <c r="B19" s="96">
        <v>80031</v>
      </c>
      <c r="C19" s="103">
        <v>1</v>
      </c>
      <c r="D19" s="103">
        <v>0</v>
      </c>
      <c r="E19" s="610"/>
      <c r="F19" s="103">
        <v>0</v>
      </c>
      <c r="G19" s="103">
        <v>0</v>
      </c>
      <c r="H19" s="610"/>
      <c r="I19" s="103">
        <v>0</v>
      </c>
      <c r="J19" s="103">
        <v>0</v>
      </c>
      <c r="K19" s="103">
        <v>0</v>
      </c>
      <c r="L19" s="103">
        <v>1</v>
      </c>
      <c r="M19" s="103">
        <v>1</v>
      </c>
      <c r="N19" s="103">
        <v>0</v>
      </c>
      <c r="O19" s="103">
        <v>1</v>
      </c>
      <c r="P19" s="103">
        <v>1</v>
      </c>
      <c r="Q19" s="610"/>
      <c r="R19" s="610"/>
      <c r="S19" s="103">
        <v>1</v>
      </c>
      <c r="T19" s="103">
        <v>0</v>
      </c>
      <c r="U19" s="103">
        <v>0</v>
      </c>
      <c r="V19" s="103">
        <v>0</v>
      </c>
      <c r="W19" s="610"/>
      <c r="X19" s="103">
        <v>1</v>
      </c>
      <c r="Y19" s="610"/>
      <c r="Z19" s="103">
        <f t="shared" si="5"/>
        <v>7</v>
      </c>
      <c r="AA19" s="99">
        <v>1</v>
      </c>
      <c r="AB19" s="97" t="s">
        <v>179</v>
      </c>
      <c r="AC19" s="97">
        <v>2</v>
      </c>
      <c r="AD19" s="606" t="s">
        <v>113</v>
      </c>
      <c r="AH19" s="136">
        <v>16</v>
      </c>
      <c r="AI19" s="96">
        <v>80022</v>
      </c>
      <c r="AJ19" s="103"/>
      <c r="AK19" s="103"/>
      <c r="AL19" s="103"/>
      <c r="AM19" s="103"/>
      <c r="AN19" s="103"/>
      <c r="AO19" s="103"/>
      <c r="AP19" s="103"/>
      <c r="AQ19" s="103"/>
      <c r="AR19" s="103"/>
      <c r="AS19" s="103"/>
      <c r="AT19" s="103"/>
      <c r="AU19" s="103"/>
      <c r="AV19" s="103"/>
      <c r="AW19" s="103"/>
      <c r="AX19" s="103"/>
      <c r="AY19" s="103"/>
      <c r="AZ19" s="103"/>
      <c r="BA19" s="103"/>
      <c r="BB19" s="103"/>
      <c r="BC19" s="103"/>
      <c r="BD19" s="103"/>
      <c r="BE19" s="97"/>
      <c r="BF19" s="97"/>
      <c r="BG19" s="99"/>
      <c r="BH19" s="99"/>
      <c r="BI19" s="97"/>
      <c r="BJ19" s="97"/>
      <c r="BK19" s="97"/>
      <c r="BL19" s="784" t="s">
        <v>104</v>
      </c>
      <c r="BN19" s="136">
        <v>16</v>
      </c>
      <c r="BO19" s="96">
        <v>80026</v>
      </c>
      <c r="BP19" s="97">
        <v>0</v>
      </c>
      <c r="BQ19" s="97">
        <v>0</v>
      </c>
      <c r="BR19" s="97">
        <v>0</v>
      </c>
      <c r="BS19" s="97">
        <v>1</v>
      </c>
      <c r="BT19" s="97">
        <v>1</v>
      </c>
      <c r="BU19" s="97">
        <v>0</v>
      </c>
      <c r="BV19" s="97">
        <v>0</v>
      </c>
      <c r="BW19" s="97">
        <v>0</v>
      </c>
      <c r="BX19" s="97">
        <v>0</v>
      </c>
      <c r="BY19" s="97">
        <v>0</v>
      </c>
      <c r="BZ19" s="97">
        <v>0</v>
      </c>
      <c r="CA19" s="97">
        <v>0</v>
      </c>
      <c r="CB19" s="97">
        <v>0</v>
      </c>
      <c r="CC19" s="97">
        <f t="shared" si="6"/>
        <v>2</v>
      </c>
      <c r="CD19" s="99">
        <v>2</v>
      </c>
      <c r="CE19" s="99">
        <v>2</v>
      </c>
      <c r="CF19" s="97" t="s">
        <v>281</v>
      </c>
      <c r="CG19" s="97" t="s">
        <v>178</v>
      </c>
      <c r="CH19" s="97">
        <v>4</v>
      </c>
      <c r="CI19" s="606" t="s">
        <v>108</v>
      </c>
      <c r="CK19" s="136">
        <v>16</v>
      </c>
      <c r="CL19" s="96">
        <v>80010</v>
      </c>
      <c r="CM19" s="97">
        <v>0</v>
      </c>
      <c r="CN19" s="97">
        <v>0</v>
      </c>
      <c r="CO19" s="97">
        <v>1</v>
      </c>
      <c r="CP19" s="97">
        <v>0</v>
      </c>
      <c r="CQ19" s="97">
        <v>1</v>
      </c>
      <c r="CR19" s="97">
        <v>2</v>
      </c>
      <c r="CS19" s="610"/>
      <c r="CT19" s="97">
        <v>2</v>
      </c>
      <c r="CU19" s="610"/>
      <c r="CV19" s="97">
        <v>0</v>
      </c>
      <c r="CW19" s="97">
        <v>0</v>
      </c>
      <c r="CX19" s="97">
        <v>0</v>
      </c>
      <c r="CY19" s="610"/>
      <c r="CZ19" s="97">
        <v>1</v>
      </c>
      <c r="DA19" s="610"/>
      <c r="DB19" s="97">
        <v>1</v>
      </c>
      <c r="DC19" s="97">
        <v>0</v>
      </c>
      <c r="DD19" s="97">
        <v>1</v>
      </c>
      <c r="DE19" s="610"/>
      <c r="DF19" s="97">
        <v>1</v>
      </c>
      <c r="DG19" s="97">
        <f t="shared" si="2"/>
        <v>10</v>
      </c>
      <c r="DH19" s="99">
        <v>2</v>
      </c>
      <c r="DI19" s="789">
        <v>3</v>
      </c>
      <c r="DJ19" s="97" t="s">
        <v>279</v>
      </c>
      <c r="DK19" s="97" t="s">
        <v>178</v>
      </c>
      <c r="DL19" s="97">
        <v>4</v>
      </c>
      <c r="DM19" s="606" t="s">
        <v>98</v>
      </c>
      <c r="DO19" s="137">
        <v>16</v>
      </c>
      <c r="DP19" s="96">
        <v>80022</v>
      </c>
      <c r="DQ19" s="281"/>
      <c r="DR19" s="281"/>
      <c r="DS19" s="281"/>
      <c r="DT19" s="281"/>
      <c r="DU19" s="281"/>
      <c r="DV19" s="281"/>
      <c r="DW19" s="281"/>
      <c r="DX19" s="281"/>
      <c r="DY19" s="281"/>
      <c r="DZ19" s="281"/>
      <c r="EA19" s="281"/>
      <c r="EB19" s="281"/>
      <c r="EC19" s="281"/>
      <c r="ED19" s="281"/>
      <c r="EE19" s="281"/>
      <c r="EF19" s="281"/>
      <c r="EG19" s="281"/>
      <c r="EH19" s="281"/>
      <c r="EI19" s="281"/>
      <c r="EJ19" s="281"/>
      <c r="EK19" s="281"/>
      <c r="EL19" s="281"/>
      <c r="EM19" s="194">
        <f t="shared" si="4"/>
        <v>0</v>
      </c>
      <c r="EN19" s="287"/>
      <c r="EO19" s="287"/>
      <c r="EP19" s="281"/>
      <c r="EQ19" s="281"/>
      <c r="ER19" s="281"/>
      <c r="ES19" s="784" t="s">
        <v>104</v>
      </c>
      <c r="EU19" s="136">
        <v>16</v>
      </c>
      <c r="EV19" s="96">
        <v>80026</v>
      </c>
      <c r="EW19" s="97">
        <v>2</v>
      </c>
      <c r="EX19" s="97">
        <v>2</v>
      </c>
      <c r="EY19" s="97">
        <v>2</v>
      </c>
      <c r="EZ19" s="97">
        <v>3</v>
      </c>
      <c r="FA19" s="97">
        <v>0</v>
      </c>
      <c r="FB19" s="97">
        <v>1</v>
      </c>
      <c r="FC19" s="97">
        <v>0</v>
      </c>
      <c r="FD19" s="97">
        <v>3</v>
      </c>
      <c r="FE19" s="97">
        <v>1</v>
      </c>
      <c r="FF19" s="97">
        <v>2</v>
      </c>
      <c r="FG19" s="97">
        <v>0</v>
      </c>
      <c r="FH19" s="97">
        <v>0</v>
      </c>
      <c r="FI19" s="97">
        <v>1</v>
      </c>
      <c r="FJ19" s="97">
        <v>1</v>
      </c>
      <c r="FK19" s="97">
        <v>3</v>
      </c>
      <c r="FL19" s="97">
        <v>1</v>
      </c>
      <c r="FM19" s="97">
        <v>0</v>
      </c>
      <c r="FN19" s="97">
        <v>2</v>
      </c>
      <c r="FO19" s="97">
        <v>3</v>
      </c>
      <c r="FP19" s="97">
        <v>2</v>
      </c>
      <c r="FQ19" s="97">
        <v>1</v>
      </c>
      <c r="FR19" s="97">
        <f t="shared" si="3"/>
        <v>30</v>
      </c>
      <c r="FS19" s="99">
        <v>2</v>
      </c>
      <c r="FT19" s="790">
        <v>3</v>
      </c>
      <c r="FU19" s="97" t="s">
        <v>281</v>
      </c>
      <c r="FV19" s="97" t="s">
        <v>178</v>
      </c>
      <c r="FW19" s="101">
        <v>3</v>
      </c>
      <c r="FX19" s="14" t="s">
        <v>108</v>
      </c>
    </row>
    <row r="20" spans="1:182" ht="15.75" thickBot="1" x14ac:dyDescent="0.3">
      <c r="A20" s="137">
        <v>17</v>
      </c>
      <c r="B20" s="138">
        <v>80023</v>
      </c>
      <c r="C20" s="281">
        <v>0</v>
      </c>
      <c r="D20" s="281">
        <v>0</v>
      </c>
      <c r="E20" s="281">
        <v>0</v>
      </c>
      <c r="F20" s="281">
        <v>0</v>
      </c>
      <c r="G20" s="281">
        <v>0</v>
      </c>
      <c r="H20" s="281">
        <v>0</v>
      </c>
      <c r="I20" s="281">
        <v>1</v>
      </c>
      <c r="J20" s="281">
        <v>0</v>
      </c>
      <c r="K20" s="281">
        <v>0</v>
      </c>
      <c r="L20" s="281">
        <v>0</v>
      </c>
      <c r="M20" s="281">
        <v>0</v>
      </c>
      <c r="N20" s="281">
        <v>0</v>
      </c>
      <c r="O20" s="281">
        <v>0</v>
      </c>
      <c r="P20" s="281">
        <v>0</v>
      </c>
      <c r="Q20" s="281">
        <v>0</v>
      </c>
      <c r="R20" s="612"/>
      <c r="S20" s="281">
        <v>1</v>
      </c>
      <c r="T20" s="281">
        <v>1</v>
      </c>
      <c r="U20" s="281">
        <v>0</v>
      </c>
      <c r="V20" s="281">
        <v>1</v>
      </c>
      <c r="W20" s="281">
        <v>2</v>
      </c>
      <c r="X20" s="281">
        <v>1</v>
      </c>
      <c r="Y20" s="281">
        <v>2</v>
      </c>
      <c r="Z20" s="281">
        <f t="shared" si="5"/>
        <v>9</v>
      </c>
      <c r="AA20" s="141">
        <v>2</v>
      </c>
      <c r="AB20" s="139" t="s">
        <v>178</v>
      </c>
      <c r="AC20" s="139">
        <v>2</v>
      </c>
      <c r="AD20" s="796" t="s">
        <v>105</v>
      </c>
      <c r="AH20" s="136">
        <v>17</v>
      </c>
      <c r="AI20" s="96">
        <v>80023</v>
      </c>
      <c r="AJ20" s="103"/>
      <c r="AK20" s="103"/>
      <c r="AL20" s="103"/>
      <c r="AM20" s="103"/>
      <c r="AN20" s="103"/>
      <c r="AO20" s="103"/>
      <c r="AP20" s="103"/>
      <c r="AQ20" s="103"/>
      <c r="AR20" s="103"/>
      <c r="AS20" s="103"/>
      <c r="AT20" s="103"/>
      <c r="AU20" s="103"/>
      <c r="AV20" s="103"/>
      <c r="AW20" s="103"/>
      <c r="AX20" s="103"/>
      <c r="AY20" s="103"/>
      <c r="AZ20" s="103"/>
      <c r="BA20" s="103"/>
      <c r="BB20" s="103"/>
      <c r="BC20" s="103"/>
      <c r="BD20" s="103"/>
      <c r="BE20" s="97"/>
      <c r="BF20" s="97"/>
      <c r="BG20" s="99"/>
      <c r="BH20" s="99"/>
      <c r="BI20" s="97"/>
      <c r="BJ20" s="97"/>
      <c r="BK20" s="97"/>
      <c r="BL20" s="784" t="s">
        <v>105</v>
      </c>
      <c r="BN20" s="136">
        <v>17</v>
      </c>
      <c r="BO20" s="96">
        <v>80030</v>
      </c>
      <c r="BP20" s="97">
        <v>1</v>
      </c>
      <c r="BQ20" s="97">
        <v>0</v>
      </c>
      <c r="BR20" s="97">
        <v>0</v>
      </c>
      <c r="BS20" s="97">
        <v>0</v>
      </c>
      <c r="BT20" s="97">
        <v>0</v>
      </c>
      <c r="BU20" s="97">
        <v>0</v>
      </c>
      <c r="BV20" s="97">
        <v>0</v>
      </c>
      <c r="BW20" s="97">
        <v>1</v>
      </c>
      <c r="BX20" s="97">
        <v>0</v>
      </c>
      <c r="BY20" s="97">
        <v>0</v>
      </c>
      <c r="BZ20" s="97">
        <v>0</v>
      </c>
      <c r="CA20" s="97">
        <v>0</v>
      </c>
      <c r="CB20" s="97">
        <v>0</v>
      </c>
      <c r="CC20" s="97">
        <f t="shared" si="6"/>
        <v>2</v>
      </c>
      <c r="CD20" s="99">
        <v>2</v>
      </c>
      <c r="CE20" s="99">
        <v>2</v>
      </c>
      <c r="CF20" s="97" t="s">
        <v>281</v>
      </c>
      <c r="CG20" s="97" t="s">
        <v>178</v>
      </c>
      <c r="CH20" s="97">
        <v>3</v>
      </c>
      <c r="CI20" s="606" t="s">
        <v>276</v>
      </c>
      <c r="CK20" s="136">
        <v>17</v>
      </c>
      <c r="CL20" s="96">
        <v>80030</v>
      </c>
      <c r="CM20" s="97">
        <v>1</v>
      </c>
      <c r="CN20" s="97">
        <v>1</v>
      </c>
      <c r="CO20" s="97">
        <v>1</v>
      </c>
      <c r="CP20" s="97">
        <v>1</v>
      </c>
      <c r="CQ20" s="97">
        <v>1</v>
      </c>
      <c r="CR20" s="610"/>
      <c r="CS20" s="97">
        <v>1</v>
      </c>
      <c r="CT20" s="97">
        <v>1</v>
      </c>
      <c r="CU20" s="610"/>
      <c r="CV20" s="610"/>
      <c r="CW20" s="97">
        <v>1</v>
      </c>
      <c r="CX20" s="97">
        <v>1</v>
      </c>
      <c r="CY20" s="610"/>
      <c r="CZ20" s="97">
        <v>1</v>
      </c>
      <c r="DA20" s="610"/>
      <c r="DB20" s="97">
        <v>0</v>
      </c>
      <c r="DC20" s="97">
        <v>1</v>
      </c>
      <c r="DD20" s="610"/>
      <c r="DE20" s="610"/>
      <c r="DF20" s="610"/>
      <c r="DG20" s="97">
        <f t="shared" si="2"/>
        <v>11</v>
      </c>
      <c r="DH20" s="99">
        <v>2</v>
      </c>
      <c r="DI20" s="789">
        <v>3</v>
      </c>
      <c r="DJ20" s="97" t="s">
        <v>281</v>
      </c>
      <c r="DK20" s="97" t="s">
        <v>178</v>
      </c>
      <c r="DL20" s="97">
        <v>2</v>
      </c>
      <c r="DM20" s="606" t="s">
        <v>276</v>
      </c>
      <c r="DO20" s="132">
        <v>17</v>
      </c>
      <c r="DP20" s="96">
        <v>80023</v>
      </c>
      <c r="DQ20" s="194"/>
      <c r="DR20" s="194"/>
      <c r="DS20" s="194"/>
      <c r="DT20" s="194"/>
      <c r="DU20" s="194"/>
      <c r="DV20" s="194"/>
      <c r="DW20" s="194"/>
      <c r="DX20" s="194"/>
      <c r="DY20" s="194"/>
      <c r="DZ20" s="194"/>
      <c r="EA20" s="194"/>
      <c r="EB20" s="194"/>
      <c r="EC20" s="194"/>
      <c r="ED20" s="194"/>
      <c r="EE20" s="194"/>
      <c r="EF20" s="194"/>
      <c r="EG20" s="194"/>
      <c r="EH20" s="194"/>
      <c r="EI20" s="194"/>
      <c r="EJ20" s="194"/>
      <c r="EK20" s="194"/>
      <c r="EL20" s="194"/>
      <c r="EM20" s="194">
        <f t="shared" si="4"/>
        <v>0</v>
      </c>
      <c r="EN20" s="286"/>
      <c r="EO20" s="286"/>
      <c r="EP20" s="194"/>
      <c r="EQ20" s="194"/>
      <c r="ER20" s="194"/>
      <c r="ES20" s="784" t="s">
        <v>105</v>
      </c>
      <c r="EU20" s="136">
        <v>17</v>
      </c>
      <c r="EV20" s="96">
        <v>80030</v>
      </c>
      <c r="EW20" s="97">
        <v>2</v>
      </c>
      <c r="EX20" s="97">
        <v>0</v>
      </c>
      <c r="EY20" s="97">
        <v>2</v>
      </c>
      <c r="EZ20" s="97">
        <v>3</v>
      </c>
      <c r="FA20" s="97">
        <v>3</v>
      </c>
      <c r="FB20" s="97">
        <v>3</v>
      </c>
      <c r="FC20" s="97">
        <v>1</v>
      </c>
      <c r="FD20" s="97">
        <v>1</v>
      </c>
      <c r="FE20" s="97">
        <v>2</v>
      </c>
      <c r="FF20" s="97">
        <v>0</v>
      </c>
      <c r="FG20" s="97">
        <v>1</v>
      </c>
      <c r="FH20" s="97">
        <v>1</v>
      </c>
      <c r="FI20" s="97">
        <v>1</v>
      </c>
      <c r="FJ20" s="97">
        <v>1</v>
      </c>
      <c r="FK20" s="97">
        <v>2</v>
      </c>
      <c r="FL20" s="97">
        <v>1</v>
      </c>
      <c r="FM20" s="97">
        <v>1</v>
      </c>
      <c r="FN20" s="97">
        <v>2</v>
      </c>
      <c r="FO20" s="97">
        <v>1</v>
      </c>
      <c r="FP20" s="97">
        <v>1</v>
      </c>
      <c r="FQ20" s="97">
        <v>1</v>
      </c>
      <c r="FR20" s="97">
        <f t="shared" si="3"/>
        <v>30</v>
      </c>
      <c r="FS20" s="99">
        <v>1</v>
      </c>
      <c r="FT20" s="790">
        <v>3</v>
      </c>
      <c r="FU20" s="97" t="s">
        <v>281</v>
      </c>
      <c r="FV20" s="97" t="s">
        <v>178</v>
      </c>
      <c r="FW20" s="101">
        <v>3</v>
      </c>
      <c r="FX20" s="14" t="s">
        <v>276</v>
      </c>
    </row>
    <row r="21" spans="1:182" ht="15.75" thickBot="1" x14ac:dyDescent="0.3">
      <c r="A21" s="132">
        <v>18</v>
      </c>
      <c r="B21" s="133">
        <v>80030</v>
      </c>
      <c r="C21" s="194">
        <v>0</v>
      </c>
      <c r="D21" s="194">
        <v>0</v>
      </c>
      <c r="E21" s="609"/>
      <c r="F21" s="194">
        <v>1</v>
      </c>
      <c r="G21" s="194">
        <v>0</v>
      </c>
      <c r="H21" s="609"/>
      <c r="I21" s="194">
        <v>0</v>
      </c>
      <c r="J21" s="194">
        <v>1</v>
      </c>
      <c r="K21" s="194">
        <v>0</v>
      </c>
      <c r="L21" s="194">
        <v>1</v>
      </c>
      <c r="M21" s="194">
        <v>1</v>
      </c>
      <c r="N21" s="194">
        <v>0</v>
      </c>
      <c r="O21" s="194">
        <v>1</v>
      </c>
      <c r="P21" s="194">
        <v>1</v>
      </c>
      <c r="Q21" s="194">
        <v>1</v>
      </c>
      <c r="R21" s="194">
        <v>0</v>
      </c>
      <c r="S21" s="194">
        <v>1</v>
      </c>
      <c r="T21" s="194">
        <v>0</v>
      </c>
      <c r="U21" s="609"/>
      <c r="V21" s="194">
        <v>0</v>
      </c>
      <c r="W21" s="194">
        <v>2</v>
      </c>
      <c r="X21" s="194">
        <v>1</v>
      </c>
      <c r="Y21" s="194">
        <v>2</v>
      </c>
      <c r="Z21" s="194">
        <f t="shared" si="5"/>
        <v>13</v>
      </c>
      <c r="AA21" s="135">
        <v>1</v>
      </c>
      <c r="AB21" s="134" t="s">
        <v>178</v>
      </c>
      <c r="AC21" s="134">
        <v>3</v>
      </c>
      <c r="AD21" s="794" t="s">
        <v>276</v>
      </c>
      <c r="AH21" s="136">
        <v>18</v>
      </c>
      <c r="AI21" s="96">
        <v>80024</v>
      </c>
      <c r="AJ21" s="103"/>
      <c r="AK21" s="103"/>
      <c r="AL21" s="103"/>
      <c r="AM21" s="103"/>
      <c r="AN21" s="103"/>
      <c r="AO21" s="103"/>
      <c r="AP21" s="103"/>
      <c r="AQ21" s="103"/>
      <c r="AR21" s="103"/>
      <c r="AS21" s="103"/>
      <c r="AT21" s="103"/>
      <c r="AU21" s="103"/>
      <c r="AV21" s="103"/>
      <c r="AW21" s="103"/>
      <c r="AX21" s="103"/>
      <c r="AY21" s="103"/>
      <c r="AZ21" s="103"/>
      <c r="BA21" s="103"/>
      <c r="BB21" s="103"/>
      <c r="BC21" s="103"/>
      <c r="BD21" s="103"/>
      <c r="BE21" s="97"/>
      <c r="BF21" s="97"/>
      <c r="BG21" s="99"/>
      <c r="BH21" s="99"/>
      <c r="BI21" s="97"/>
      <c r="BJ21" s="97"/>
      <c r="BK21" s="97"/>
      <c r="BL21" s="784" t="s">
        <v>106</v>
      </c>
      <c r="BN21" s="136">
        <v>18</v>
      </c>
      <c r="BO21" s="96">
        <v>80031</v>
      </c>
      <c r="BP21" s="97">
        <v>0</v>
      </c>
      <c r="BQ21" s="97">
        <v>0</v>
      </c>
      <c r="BR21" s="97">
        <v>1</v>
      </c>
      <c r="BS21" s="97">
        <v>0</v>
      </c>
      <c r="BT21" s="97">
        <v>0</v>
      </c>
      <c r="BU21" s="97">
        <v>0</v>
      </c>
      <c r="BV21" s="97">
        <v>0</v>
      </c>
      <c r="BW21" s="97">
        <v>1</v>
      </c>
      <c r="BX21" s="97">
        <v>0</v>
      </c>
      <c r="BY21" s="97">
        <v>0</v>
      </c>
      <c r="BZ21" s="97">
        <v>0</v>
      </c>
      <c r="CA21" s="97">
        <v>0</v>
      </c>
      <c r="CB21" s="97">
        <v>0</v>
      </c>
      <c r="CC21" s="97">
        <f t="shared" si="6"/>
        <v>2</v>
      </c>
      <c r="CD21" s="99">
        <v>1</v>
      </c>
      <c r="CE21" s="99">
        <v>2</v>
      </c>
      <c r="CF21" s="97" t="s">
        <v>281</v>
      </c>
      <c r="CG21" s="97" t="s">
        <v>179</v>
      </c>
      <c r="CH21" s="97">
        <v>3</v>
      </c>
      <c r="CI21" s="606" t="s">
        <v>113</v>
      </c>
      <c r="CK21" s="136">
        <v>18</v>
      </c>
      <c r="CL21" s="96">
        <v>80026</v>
      </c>
      <c r="CM21" s="97">
        <v>0</v>
      </c>
      <c r="CN21" s="97">
        <v>1</v>
      </c>
      <c r="CO21" s="97">
        <v>1</v>
      </c>
      <c r="CP21" s="97">
        <v>1</v>
      </c>
      <c r="CQ21" s="610"/>
      <c r="CR21" s="97">
        <v>2</v>
      </c>
      <c r="CS21" s="97">
        <v>1</v>
      </c>
      <c r="CT21" s="97">
        <v>2</v>
      </c>
      <c r="CU21" s="97">
        <v>1</v>
      </c>
      <c r="CV21" s="97">
        <v>0</v>
      </c>
      <c r="CW21" s="97">
        <v>1</v>
      </c>
      <c r="CX21" s="97">
        <v>0</v>
      </c>
      <c r="CY21" s="610"/>
      <c r="CZ21" s="97">
        <v>1</v>
      </c>
      <c r="DA21" s="610"/>
      <c r="DB21" s="97">
        <v>0</v>
      </c>
      <c r="DC21" s="97">
        <v>1</v>
      </c>
      <c r="DD21" s="610"/>
      <c r="DE21" s="610"/>
      <c r="DF21" s="610"/>
      <c r="DG21" s="97">
        <f t="shared" si="2"/>
        <v>12</v>
      </c>
      <c r="DH21" s="99">
        <v>1</v>
      </c>
      <c r="DI21" s="790">
        <v>3</v>
      </c>
      <c r="DJ21" s="97" t="s">
        <v>281</v>
      </c>
      <c r="DK21" s="97" t="s">
        <v>178</v>
      </c>
      <c r="DL21" s="101">
        <v>3</v>
      </c>
      <c r="DM21" s="606" t="s">
        <v>108</v>
      </c>
      <c r="DO21" s="136">
        <v>18</v>
      </c>
      <c r="DP21" s="138">
        <v>80024</v>
      </c>
      <c r="DQ21" s="103"/>
      <c r="DR21" s="103"/>
      <c r="DS21" s="103"/>
      <c r="DT21" s="103"/>
      <c r="DU21" s="103"/>
      <c r="DV21" s="103"/>
      <c r="DW21" s="103"/>
      <c r="DX21" s="103"/>
      <c r="DY21" s="103"/>
      <c r="DZ21" s="103"/>
      <c r="EA21" s="103"/>
      <c r="EB21" s="103"/>
      <c r="EC21" s="103"/>
      <c r="ED21" s="103"/>
      <c r="EE21" s="103"/>
      <c r="EF21" s="103"/>
      <c r="EG21" s="103"/>
      <c r="EH21" s="103"/>
      <c r="EI21" s="103"/>
      <c r="EJ21" s="103"/>
      <c r="EK21" s="103"/>
      <c r="EL21" s="103"/>
      <c r="EM21" s="194">
        <f t="shared" si="4"/>
        <v>0</v>
      </c>
      <c r="EN21" s="283"/>
      <c r="EO21" s="283"/>
      <c r="EP21" s="103"/>
      <c r="EQ21" s="103"/>
      <c r="ER21" s="103"/>
      <c r="ES21" s="784" t="s">
        <v>106</v>
      </c>
      <c r="EU21" s="137">
        <v>18</v>
      </c>
      <c r="EV21" s="138">
        <v>80029</v>
      </c>
      <c r="EW21" s="139">
        <v>4</v>
      </c>
      <c r="EX21" s="139">
        <v>2</v>
      </c>
      <c r="EY21" s="139">
        <v>2</v>
      </c>
      <c r="EZ21" s="139">
        <v>3</v>
      </c>
      <c r="FA21" s="139">
        <v>3</v>
      </c>
      <c r="FB21" s="139">
        <v>1</v>
      </c>
      <c r="FC21" s="139">
        <v>1</v>
      </c>
      <c r="FD21" s="139">
        <v>3</v>
      </c>
      <c r="FE21" s="139">
        <v>2</v>
      </c>
      <c r="FF21" s="139">
        <v>1</v>
      </c>
      <c r="FG21" s="139">
        <v>0</v>
      </c>
      <c r="FH21" s="139">
        <v>1</v>
      </c>
      <c r="FI21" s="139">
        <v>1</v>
      </c>
      <c r="FJ21" s="139">
        <v>1</v>
      </c>
      <c r="FK21" s="139">
        <v>2</v>
      </c>
      <c r="FL21" s="139">
        <v>0</v>
      </c>
      <c r="FM21" s="139">
        <v>1</v>
      </c>
      <c r="FN21" s="139">
        <v>1</v>
      </c>
      <c r="FO21" s="139">
        <v>0</v>
      </c>
      <c r="FP21" s="139">
        <v>1</v>
      </c>
      <c r="FQ21" s="139">
        <v>1</v>
      </c>
      <c r="FR21" s="139">
        <f t="shared" si="3"/>
        <v>31</v>
      </c>
      <c r="FS21" s="141">
        <v>1</v>
      </c>
      <c r="FT21" s="795">
        <v>3</v>
      </c>
      <c r="FU21" s="139" t="s">
        <v>281</v>
      </c>
      <c r="FV21" s="139" t="s">
        <v>179</v>
      </c>
      <c r="FW21" s="139">
        <v>4</v>
      </c>
      <c r="FX21" s="142" t="s">
        <v>112</v>
      </c>
    </row>
    <row r="22" spans="1:182" ht="15.75" thickBot="1" x14ac:dyDescent="0.3">
      <c r="A22" s="136">
        <v>19</v>
      </c>
      <c r="B22" s="96">
        <v>80032</v>
      </c>
      <c r="C22" s="103">
        <v>0</v>
      </c>
      <c r="D22" s="103">
        <v>0</v>
      </c>
      <c r="E22" s="610"/>
      <c r="F22" s="103">
        <v>1</v>
      </c>
      <c r="G22" s="103">
        <v>0</v>
      </c>
      <c r="H22" s="610"/>
      <c r="I22" s="103">
        <v>0</v>
      </c>
      <c r="J22" s="103">
        <v>1</v>
      </c>
      <c r="K22" s="103">
        <v>2</v>
      </c>
      <c r="L22" s="103">
        <v>1</v>
      </c>
      <c r="M22" s="103">
        <v>1</v>
      </c>
      <c r="N22" s="103">
        <v>0</v>
      </c>
      <c r="O22" s="103">
        <v>0</v>
      </c>
      <c r="P22" s="103">
        <v>0</v>
      </c>
      <c r="Q22" s="103">
        <v>0</v>
      </c>
      <c r="R22" s="103">
        <v>0</v>
      </c>
      <c r="S22" s="103">
        <v>0</v>
      </c>
      <c r="T22" s="103">
        <v>1</v>
      </c>
      <c r="U22" s="103">
        <v>0</v>
      </c>
      <c r="V22" s="103">
        <v>0</v>
      </c>
      <c r="W22" s="103">
        <v>2</v>
      </c>
      <c r="X22" s="103">
        <v>2</v>
      </c>
      <c r="Y22" s="103">
        <v>2</v>
      </c>
      <c r="Z22" s="103">
        <f t="shared" si="5"/>
        <v>13</v>
      </c>
      <c r="AA22" s="99">
        <v>1</v>
      </c>
      <c r="AB22" s="97" t="s">
        <v>179</v>
      </c>
      <c r="AC22" s="97">
        <v>3</v>
      </c>
      <c r="AD22" s="606" t="s">
        <v>277</v>
      </c>
      <c r="AH22" s="136">
        <v>19</v>
      </c>
      <c r="AI22" s="96">
        <v>80025</v>
      </c>
      <c r="AJ22" s="103"/>
      <c r="AK22" s="103"/>
      <c r="AL22" s="103"/>
      <c r="AM22" s="103"/>
      <c r="AN22" s="103"/>
      <c r="AO22" s="103"/>
      <c r="AP22" s="103"/>
      <c r="AQ22" s="103"/>
      <c r="AR22" s="103"/>
      <c r="AS22" s="103"/>
      <c r="AT22" s="103"/>
      <c r="AU22" s="103"/>
      <c r="AV22" s="103"/>
      <c r="AW22" s="103"/>
      <c r="AX22" s="103"/>
      <c r="AY22" s="103"/>
      <c r="AZ22" s="103"/>
      <c r="BA22" s="103"/>
      <c r="BB22" s="103"/>
      <c r="BC22" s="103"/>
      <c r="BD22" s="103"/>
      <c r="BE22" s="97"/>
      <c r="BF22" s="97"/>
      <c r="BG22" s="99"/>
      <c r="BH22" s="99"/>
      <c r="BI22" s="97"/>
      <c r="BJ22" s="97"/>
      <c r="BK22" s="97"/>
      <c r="BL22" s="784" t="s">
        <v>107</v>
      </c>
      <c r="BN22" s="136">
        <v>19</v>
      </c>
      <c r="BO22" s="96">
        <v>80023</v>
      </c>
      <c r="BP22" s="97">
        <v>1</v>
      </c>
      <c r="BQ22" s="97">
        <v>0</v>
      </c>
      <c r="BR22" s="97">
        <v>1</v>
      </c>
      <c r="BS22" s="97">
        <v>1</v>
      </c>
      <c r="BT22" s="97">
        <v>0</v>
      </c>
      <c r="BU22" s="97">
        <v>0</v>
      </c>
      <c r="BV22" s="97">
        <v>0</v>
      </c>
      <c r="BW22" s="97">
        <v>1</v>
      </c>
      <c r="BX22" s="97">
        <v>0</v>
      </c>
      <c r="BY22" s="97">
        <v>0</v>
      </c>
      <c r="BZ22" s="97">
        <v>0</v>
      </c>
      <c r="CA22" s="97">
        <v>0</v>
      </c>
      <c r="CB22" s="97">
        <v>0</v>
      </c>
      <c r="CC22" s="97">
        <f t="shared" si="6"/>
        <v>4</v>
      </c>
      <c r="CD22" s="99">
        <v>1</v>
      </c>
      <c r="CE22" s="99">
        <v>2</v>
      </c>
      <c r="CF22" s="97" t="s">
        <v>281</v>
      </c>
      <c r="CG22" s="97" t="s">
        <v>178</v>
      </c>
      <c r="CH22" s="97">
        <v>4</v>
      </c>
      <c r="CI22" s="606" t="s">
        <v>105</v>
      </c>
      <c r="CK22" s="136">
        <v>19</v>
      </c>
      <c r="CL22" s="96">
        <v>80024</v>
      </c>
      <c r="CM22" s="97">
        <v>1</v>
      </c>
      <c r="CN22" s="97">
        <v>1</v>
      </c>
      <c r="CO22" s="97">
        <v>1</v>
      </c>
      <c r="CP22" s="97">
        <v>1</v>
      </c>
      <c r="CQ22" s="610"/>
      <c r="CR22" s="97">
        <v>1</v>
      </c>
      <c r="CS22" s="97">
        <v>1</v>
      </c>
      <c r="CT22" s="97">
        <v>2</v>
      </c>
      <c r="CU22" s="97">
        <v>1</v>
      </c>
      <c r="CV22" s="97">
        <v>0</v>
      </c>
      <c r="CW22" s="97">
        <v>1</v>
      </c>
      <c r="CX22" s="97">
        <v>1</v>
      </c>
      <c r="CY22" s="610"/>
      <c r="CZ22" s="97">
        <v>1</v>
      </c>
      <c r="DA22" s="610"/>
      <c r="DB22" s="97">
        <v>1</v>
      </c>
      <c r="DC22" s="97">
        <v>1</v>
      </c>
      <c r="DD22" s="610"/>
      <c r="DE22" s="610"/>
      <c r="DF22" s="610"/>
      <c r="DG22" s="97">
        <f t="shared" si="2"/>
        <v>14</v>
      </c>
      <c r="DH22" s="99">
        <v>1</v>
      </c>
      <c r="DI22" s="790">
        <v>3</v>
      </c>
      <c r="DJ22" s="97" t="s">
        <v>281</v>
      </c>
      <c r="DK22" s="97" t="s">
        <v>179</v>
      </c>
      <c r="DL22" s="101">
        <v>3</v>
      </c>
      <c r="DM22" s="606" t="s">
        <v>106</v>
      </c>
      <c r="DO22" s="136">
        <v>19</v>
      </c>
      <c r="DP22" s="133">
        <v>80025</v>
      </c>
      <c r="DQ22" s="103"/>
      <c r="DR22" s="103"/>
      <c r="DS22" s="103"/>
      <c r="DT22" s="103"/>
      <c r="DU22" s="103"/>
      <c r="DV22" s="103"/>
      <c r="DW22" s="103"/>
      <c r="DX22" s="103"/>
      <c r="DY22" s="103"/>
      <c r="DZ22" s="103"/>
      <c r="EA22" s="103"/>
      <c r="EB22" s="103"/>
      <c r="EC22" s="103"/>
      <c r="ED22" s="103"/>
      <c r="EE22" s="103"/>
      <c r="EF22" s="103"/>
      <c r="EG22" s="103"/>
      <c r="EH22" s="103"/>
      <c r="EI22" s="103"/>
      <c r="EJ22" s="103"/>
      <c r="EK22" s="103"/>
      <c r="EL22" s="103"/>
      <c r="EM22" s="194">
        <f t="shared" si="4"/>
        <v>0</v>
      </c>
      <c r="EN22" s="283"/>
      <c r="EO22" s="283"/>
      <c r="EP22" s="103"/>
      <c r="EQ22" s="103"/>
      <c r="ER22" s="103"/>
      <c r="ES22" s="784" t="s">
        <v>107</v>
      </c>
      <c r="EU22" s="132">
        <v>19</v>
      </c>
      <c r="EV22" s="133">
        <v>80032</v>
      </c>
      <c r="EW22" s="134">
        <v>3</v>
      </c>
      <c r="EX22" s="134">
        <v>2</v>
      </c>
      <c r="EY22" s="134">
        <v>2</v>
      </c>
      <c r="EZ22" s="134">
        <v>3</v>
      </c>
      <c r="FA22" s="134">
        <v>2</v>
      </c>
      <c r="FB22" s="134">
        <v>3</v>
      </c>
      <c r="FC22" s="134">
        <v>1</v>
      </c>
      <c r="FD22" s="134">
        <v>0</v>
      </c>
      <c r="FE22" s="134">
        <v>1</v>
      </c>
      <c r="FF22" s="134">
        <v>2</v>
      </c>
      <c r="FG22" s="134">
        <v>0</v>
      </c>
      <c r="FH22" s="134">
        <v>0</v>
      </c>
      <c r="FI22" s="134">
        <v>1</v>
      </c>
      <c r="FJ22" s="134">
        <v>1</v>
      </c>
      <c r="FK22" s="134">
        <v>5</v>
      </c>
      <c r="FL22" s="134">
        <v>1</v>
      </c>
      <c r="FM22" s="134">
        <v>0</v>
      </c>
      <c r="FN22" s="134">
        <v>1</v>
      </c>
      <c r="FO22" s="134">
        <v>3</v>
      </c>
      <c r="FP22" s="134">
        <v>2</v>
      </c>
      <c r="FQ22" s="134">
        <v>1</v>
      </c>
      <c r="FR22" s="134">
        <f t="shared" si="3"/>
        <v>34</v>
      </c>
      <c r="FS22" s="135">
        <v>2</v>
      </c>
      <c r="FT22" s="793">
        <v>4</v>
      </c>
      <c r="FU22" s="134" t="s">
        <v>281</v>
      </c>
      <c r="FV22" s="134" t="s">
        <v>179</v>
      </c>
      <c r="FW22" s="134">
        <v>3</v>
      </c>
      <c r="FX22" s="44" t="s">
        <v>277</v>
      </c>
    </row>
    <row r="23" spans="1:182" ht="15.75" thickBot="1" x14ac:dyDescent="0.3">
      <c r="A23" s="137">
        <v>20</v>
      </c>
      <c r="B23" s="138">
        <v>80029</v>
      </c>
      <c r="C23" s="281">
        <v>1</v>
      </c>
      <c r="D23" s="281">
        <v>0</v>
      </c>
      <c r="E23" s="281">
        <v>1</v>
      </c>
      <c r="F23" s="281">
        <v>0</v>
      </c>
      <c r="G23" s="281">
        <v>2</v>
      </c>
      <c r="H23" s="281">
        <v>0</v>
      </c>
      <c r="I23" s="281">
        <v>1</v>
      </c>
      <c r="J23" s="281">
        <v>0</v>
      </c>
      <c r="K23" s="281">
        <v>2</v>
      </c>
      <c r="L23" s="281">
        <v>1</v>
      </c>
      <c r="M23" s="281">
        <v>0</v>
      </c>
      <c r="N23" s="281">
        <v>0</v>
      </c>
      <c r="O23" s="281">
        <v>0</v>
      </c>
      <c r="P23" s="281">
        <v>0</v>
      </c>
      <c r="Q23" s="281">
        <v>2</v>
      </c>
      <c r="R23" s="281">
        <v>0</v>
      </c>
      <c r="S23" s="281">
        <v>0</v>
      </c>
      <c r="T23" s="281">
        <v>1</v>
      </c>
      <c r="U23" s="612"/>
      <c r="V23" s="281">
        <v>1</v>
      </c>
      <c r="W23" s="281">
        <v>1</v>
      </c>
      <c r="X23" s="281">
        <v>2</v>
      </c>
      <c r="Y23" s="612"/>
      <c r="Z23" s="281">
        <f t="shared" si="5"/>
        <v>15</v>
      </c>
      <c r="AA23" s="141">
        <v>2</v>
      </c>
      <c r="AB23" s="139" t="s">
        <v>179</v>
      </c>
      <c r="AC23" s="139">
        <v>3</v>
      </c>
      <c r="AD23" s="796" t="s">
        <v>112</v>
      </c>
      <c r="AH23" s="137">
        <v>20</v>
      </c>
      <c r="AI23" s="96">
        <v>80026</v>
      </c>
      <c r="AJ23" s="281"/>
      <c r="AK23" s="281"/>
      <c r="AL23" s="281"/>
      <c r="AM23" s="281"/>
      <c r="AN23" s="281"/>
      <c r="AO23" s="281"/>
      <c r="AP23" s="281"/>
      <c r="AQ23" s="281"/>
      <c r="AR23" s="281"/>
      <c r="AS23" s="281"/>
      <c r="AT23" s="281"/>
      <c r="AU23" s="281"/>
      <c r="AV23" s="281"/>
      <c r="AW23" s="281"/>
      <c r="AX23" s="281"/>
      <c r="AY23" s="281"/>
      <c r="AZ23" s="281"/>
      <c r="BA23" s="281"/>
      <c r="BB23" s="281"/>
      <c r="BC23" s="281"/>
      <c r="BD23" s="281"/>
      <c r="BE23" s="139"/>
      <c r="BF23" s="139"/>
      <c r="BG23" s="141"/>
      <c r="BH23" s="141"/>
      <c r="BI23" s="139"/>
      <c r="BJ23" s="139"/>
      <c r="BK23" s="139"/>
      <c r="BL23" s="784" t="s">
        <v>108</v>
      </c>
      <c r="BN23" s="136">
        <v>20</v>
      </c>
      <c r="BO23" s="96">
        <v>80027</v>
      </c>
      <c r="BP23" s="97">
        <v>0</v>
      </c>
      <c r="BQ23" s="97">
        <v>0</v>
      </c>
      <c r="BR23" s="97">
        <v>1</v>
      </c>
      <c r="BS23" s="97">
        <v>1</v>
      </c>
      <c r="BT23" s="97">
        <v>1</v>
      </c>
      <c r="BU23" s="97">
        <v>0</v>
      </c>
      <c r="BV23" s="97">
        <v>0</v>
      </c>
      <c r="BW23" s="97">
        <v>1</v>
      </c>
      <c r="BX23" s="97">
        <v>0</v>
      </c>
      <c r="BY23" s="97">
        <v>0</v>
      </c>
      <c r="BZ23" s="97">
        <v>0</v>
      </c>
      <c r="CA23" s="97">
        <v>0</v>
      </c>
      <c r="CB23" s="97">
        <v>0</v>
      </c>
      <c r="CC23" s="97">
        <f t="shared" si="6"/>
        <v>4</v>
      </c>
      <c r="CD23" s="99">
        <v>1</v>
      </c>
      <c r="CE23" s="99">
        <v>2</v>
      </c>
      <c r="CF23" s="97" t="s">
        <v>281</v>
      </c>
      <c r="CG23" s="97" t="s">
        <v>178</v>
      </c>
      <c r="CH23" s="97">
        <v>4</v>
      </c>
      <c r="CI23" s="606" t="s">
        <v>109</v>
      </c>
      <c r="CK23" s="137">
        <v>20</v>
      </c>
      <c r="CL23" s="138">
        <v>80032</v>
      </c>
      <c r="CM23" s="139">
        <v>1</v>
      </c>
      <c r="CN23" s="139">
        <v>1</v>
      </c>
      <c r="CO23" s="139">
        <v>1</v>
      </c>
      <c r="CP23" s="139">
        <v>1</v>
      </c>
      <c r="CQ23" s="612"/>
      <c r="CR23" s="139">
        <v>2</v>
      </c>
      <c r="CS23" s="139">
        <v>1</v>
      </c>
      <c r="CT23" s="139">
        <v>2</v>
      </c>
      <c r="CU23" s="139">
        <v>1</v>
      </c>
      <c r="CV23" s="139">
        <v>0</v>
      </c>
      <c r="CW23" s="139">
        <v>1</v>
      </c>
      <c r="CX23" s="139">
        <v>1</v>
      </c>
      <c r="CY23" s="612"/>
      <c r="CZ23" s="139">
        <v>1</v>
      </c>
      <c r="DA23" s="612"/>
      <c r="DB23" s="139">
        <v>1</v>
      </c>
      <c r="DC23" s="139">
        <v>0</v>
      </c>
      <c r="DD23" s="139">
        <v>0</v>
      </c>
      <c r="DE23" s="612"/>
      <c r="DF23" s="612"/>
      <c r="DG23" s="139">
        <f t="shared" si="2"/>
        <v>14</v>
      </c>
      <c r="DH23" s="141">
        <v>1</v>
      </c>
      <c r="DI23" s="798">
        <v>3</v>
      </c>
      <c r="DJ23" s="139" t="s">
        <v>281</v>
      </c>
      <c r="DK23" s="139" t="s">
        <v>179</v>
      </c>
      <c r="DL23" s="176">
        <v>3</v>
      </c>
      <c r="DM23" s="796" t="s">
        <v>277</v>
      </c>
      <c r="DO23" s="136">
        <v>20</v>
      </c>
      <c r="DP23" s="96">
        <v>80026</v>
      </c>
      <c r="DQ23" s="103"/>
      <c r="DR23" s="103"/>
      <c r="DS23" s="103"/>
      <c r="DT23" s="103"/>
      <c r="DU23" s="103"/>
      <c r="DV23" s="103"/>
      <c r="DW23" s="103"/>
      <c r="DX23" s="103"/>
      <c r="DY23" s="103"/>
      <c r="DZ23" s="103"/>
      <c r="EA23" s="103"/>
      <c r="EB23" s="103"/>
      <c r="EC23" s="103"/>
      <c r="ED23" s="103"/>
      <c r="EE23" s="103"/>
      <c r="EF23" s="103"/>
      <c r="EG23" s="103"/>
      <c r="EH23" s="103"/>
      <c r="EI23" s="103"/>
      <c r="EJ23" s="103"/>
      <c r="EK23" s="103"/>
      <c r="EL23" s="103"/>
      <c r="EM23" s="194">
        <f t="shared" si="4"/>
        <v>0</v>
      </c>
      <c r="EN23" s="283"/>
      <c r="EO23" s="283"/>
      <c r="EP23" s="103"/>
      <c r="EQ23" s="103"/>
      <c r="ER23" s="103"/>
      <c r="ES23" s="784" t="s">
        <v>108</v>
      </c>
      <c r="EU23" s="136">
        <v>20</v>
      </c>
      <c r="EV23" s="96">
        <v>80024</v>
      </c>
      <c r="EW23" s="97">
        <v>3</v>
      </c>
      <c r="EX23" s="97">
        <v>2</v>
      </c>
      <c r="EY23" s="97">
        <v>2</v>
      </c>
      <c r="EZ23" s="97">
        <v>3</v>
      </c>
      <c r="FA23" s="97">
        <v>2</v>
      </c>
      <c r="FB23" s="97">
        <v>3</v>
      </c>
      <c r="FC23" s="97">
        <v>3</v>
      </c>
      <c r="FD23" s="97">
        <v>0</v>
      </c>
      <c r="FE23" s="97">
        <v>2</v>
      </c>
      <c r="FF23" s="97">
        <v>2</v>
      </c>
      <c r="FG23" s="97">
        <v>0</v>
      </c>
      <c r="FH23" s="97">
        <v>0</v>
      </c>
      <c r="FI23" s="97">
        <v>1</v>
      </c>
      <c r="FJ23" s="97">
        <v>1</v>
      </c>
      <c r="FK23" s="97">
        <v>2</v>
      </c>
      <c r="FL23" s="97">
        <v>1</v>
      </c>
      <c r="FM23" s="97">
        <v>0</v>
      </c>
      <c r="FN23" s="97">
        <v>2</v>
      </c>
      <c r="FO23" s="97">
        <v>3</v>
      </c>
      <c r="FP23" s="97">
        <v>2</v>
      </c>
      <c r="FQ23" s="97">
        <v>1</v>
      </c>
      <c r="FR23" s="97">
        <f t="shared" si="3"/>
        <v>35</v>
      </c>
      <c r="FS23" s="99">
        <v>2</v>
      </c>
      <c r="FT23" s="790">
        <v>4</v>
      </c>
      <c r="FU23" s="97" t="s">
        <v>281</v>
      </c>
      <c r="FV23" s="97" t="s">
        <v>179</v>
      </c>
      <c r="FW23" s="101">
        <v>4</v>
      </c>
      <c r="FX23" s="14" t="s">
        <v>106</v>
      </c>
    </row>
    <row r="24" spans="1:182" ht="15.75" thickBot="1" x14ac:dyDescent="0.3">
      <c r="A24" s="132">
        <v>21</v>
      </c>
      <c r="B24" s="133">
        <v>80027</v>
      </c>
      <c r="C24" s="194">
        <v>1</v>
      </c>
      <c r="D24" s="194">
        <v>1</v>
      </c>
      <c r="E24" s="194">
        <v>0</v>
      </c>
      <c r="F24" s="194">
        <v>1</v>
      </c>
      <c r="G24" s="194">
        <v>2</v>
      </c>
      <c r="H24" s="194">
        <v>1</v>
      </c>
      <c r="I24" s="194">
        <v>2</v>
      </c>
      <c r="J24" s="194">
        <v>0</v>
      </c>
      <c r="K24" s="194">
        <v>2</v>
      </c>
      <c r="L24" s="194">
        <v>1</v>
      </c>
      <c r="M24" s="194">
        <v>0</v>
      </c>
      <c r="N24" s="194">
        <v>1</v>
      </c>
      <c r="O24" s="194">
        <v>1</v>
      </c>
      <c r="P24" s="194">
        <v>1</v>
      </c>
      <c r="Q24" s="194">
        <v>0</v>
      </c>
      <c r="R24" s="194">
        <v>0</v>
      </c>
      <c r="S24" s="194">
        <v>2</v>
      </c>
      <c r="T24" s="194">
        <v>0</v>
      </c>
      <c r="U24" s="194">
        <v>0</v>
      </c>
      <c r="V24" s="194">
        <v>0</v>
      </c>
      <c r="W24" s="194">
        <v>3</v>
      </c>
      <c r="X24" s="194">
        <v>2</v>
      </c>
      <c r="Y24" s="194">
        <v>2</v>
      </c>
      <c r="Z24" s="194">
        <f t="shared" si="5"/>
        <v>23</v>
      </c>
      <c r="AA24" s="135">
        <v>2</v>
      </c>
      <c r="AB24" s="134" t="s">
        <v>178</v>
      </c>
      <c r="AC24" s="134">
        <v>4</v>
      </c>
      <c r="AD24" s="794" t="s">
        <v>109</v>
      </c>
      <c r="AE24" s="46"/>
      <c r="AH24" s="132">
        <v>21</v>
      </c>
      <c r="AI24" s="96">
        <v>80027</v>
      </c>
      <c r="AJ24" s="194"/>
      <c r="AK24" s="194"/>
      <c r="AL24" s="194"/>
      <c r="AM24" s="194"/>
      <c r="AN24" s="194"/>
      <c r="AO24" s="194"/>
      <c r="AP24" s="194"/>
      <c r="AQ24" s="194"/>
      <c r="AR24" s="194"/>
      <c r="AS24" s="194"/>
      <c r="AT24" s="194"/>
      <c r="AU24" s="194"/>
      <c r="AV24" s="194"/>
      <c r="AW24" s="194"/>
      <c r="AX24" s="194"/>
      <c r="AY24" s="194"/>
      <c r="AZ24" s="194"/>
      <c r="BA24" s="194"/>
      <c r="BB24" s="194"/>
      <c r="BC24" s="194"/>
      <c r="BD24" s="194"/>
      <c r="BE24" s="134"/>
      <c r="BF24" s="134"/>
      <c r="BG24" s="135"/>
      <c r="BH24" s="135"/>
      <c r="BI24" s="134"/>
      <c r="BJ24" s="134"/>
      <c r="BK24" s="134"/>
      <c r="BL24" s="784" t="s">
        <v>109</v>
      </c>
      <c r="BN24" s="136">
        <v>21</v>
      </c>
      <c r="BO24" s="96">
        <v>80032</v>
      </c>
      <c r="BP24" s="97">
        <v>1</v>
      </c>
      <c r="BQ24" s="97">
        <v>0</v>
      </c>
      <c r="BR24" s="97">
        <v>0</v>
      </c>
      <c r="BS24" s="97">
        <v>1</v>
      </c>
      <c r="BT24" s="97">
        <v>0</v>
      </c>
      <c r="BU24" s="97">
        <v>0</v>
      </c>
      <c r="BV24" s="97">
        <v>0</v>
      </c>
      <c r="BW24" s="97">
        <v>2</v>
      </c>
      <c r="BX24" s="97">
        <v>1</v>
      </c>
      <c r="BY24" s="97">
        <v>0</v>
      </c>
      <c r="BZ24" s="97">
        <v>0</v>
      </c>
      <c r="CA24" s="97">
        <v>0</v>
      </c>
      <c r="CB24" s="97">
        <v>0</v>
      </c>
      <c r="CC24" s="97">
        <f t="shared" si="6"/>
        <v>5</v>
      </c>
      <c r="CD24" s="99">
        <v>1</v>
      </c>
      <c r="CE24" s="99">
        <v>2</v>
      </c>
      <c r="CF24" s="97" t="s">
        <v>281</v>
      </c>
      <c r="CG24" s="97" t="s">
        <v>179</v>
      </c>
      <c r="CH24" s="97">
        <v>5</v>
      </c>
      <c r="CI24" s="606" t="s">
        <v>277</v>
      </c>
      <c r="CK24" s="132">
        <v>21</v>
      </c>
      <c r="CL24" s="133">
        <v>80028</v>
      </c>
      <c r="CM24" s="134">
        <v>1</v>
      </c>
      <c r="CN24" s="134">
        <v>1</v>
      </c>
      <c r="CO24" s="134">
        <v>1</v>
      </c>
      <c r="CP24" s="134">
        <v>1</v>
      </c>
      <c r="CQ24" s="134">
        <v>1</v>
      </c>
      <c r="CR24" s="134">
        <v>2</v>
      </c>
      <c r="CS24" s="134">
        <v>1</v>
      </c>
      <c r="CT24" s="134">
        <v>1</v>
      </c>
      <c r="CU24" s="134">
        <v>0</v>
      </c>
      <c r="CV24" s="134">
        <v>0</v>
      </c>
      <c r="CW24" s="134">
        <v>1</v>
      </c>
      <c r="CX24" s="134">
        <v>1</v>
      </c>
      <c r="CY24" s="609"/>
      <c r="CZ24" s="134">
        <v>1</v>
      </c>
      <c r="DA24" s="609"/>
      <c r="DB24" s="134">
        <v>1</v>
      </c>
      <c r="DC24" s="134">
        <v>1</v>
      </c>
      <c r="DD24" s="134">
        <v>0</v>
      </c>
      <c r="DE24" s="134">
        <v>0</v>
      </c>
      <c r="DF24" s="134">
        <v>1</v>
      </c>
      <c r="DG24" s="134">
        <f t="shared" si="2"/>
        <v>15</v>
      </c>
      <c r="DH24" s="135">
        <v>2</v>
      </c>
      <c r="DI24" s="793">
        <v>4</v>
      </c>
      <c r="DJ24" s="134" t="s">
        <v>281</v>
      </c>
      <c r="DK24" s="134" t="s">
        <v>178</v>
      </c>
      <c r="DL24" s="134">
        <v>5</v>
      </c>
      <c r="DM24" s="794" t="s">
        <v>111</v>
      </c>
      <c r="DO24" s="137">
        <v>21</v>
      </c>
      <c r="DP24" s="96">
        <v>80027</v>
      </c>
      <c r="DQ24" s="281"/>
      <c r="DR24" s="281"/>
      <c r="DS24" s="281"/>
      <c r="DT24" s="281"/>
      <c r="DU24" s="281"/>
      <c r="DV24" s="281"/>
      <c r="DW24" s="281"/>
      <c r="DX24" s="281"/>
      <c r="DY24" s="281"/>
      <c r="DZ24" s="281"/>
      <c r="EA24" s="281"/>
      <c r="EB24" s="281"/>
      <c r="EC24" s="281"/>
      <c r="ED24" s="281"/>
      <c r="EE24" s="281"/>
      <c r="EF24" s="281"/>
      <c r="EG24" s="281"/>
      <c r="EH24" s="281"/>
      <c r="EI24" s="281"/>
      <c r="EJ24" s="281"/>
      <c r="EK24" s="281"/>
      <c r="EL24" s="281"/>
      <c r="EM24" s="194">
        <f t="shared" si="4"/>
        <v>0</v>
      </c>
      <c r="EN24" s="287"/>
      <c r="EO24" s="287"/>
      <c r="EP24" s="281"/>
      <c r="EQ24" s="281"/>
      <c r="ER24" s="281"/>
      <c r="ES24" s="784" t="s">
        <v>109</v>
      </c>
      <c r="EU24" s="136">
        <v>21</v>
      </c>
      <c r="EV24" s="96">
        <v>80025</v>
      </c>
      <c r="EW24" s="97">
        <v>3</v>
      </c>
      <c r="EX24" s="97">
        <v>3</v>
      </c>
      <c r="EY24" s="97">
        <v>2</v>
      </c>
      <c r="EZ24" s="97">
        <v>3</v>
      </c>
      <c r="FA24" s="97">
        <v>3</v>
      </c>
      <c r="FB24" s="97">
        <v>0</v>
      </c>
      <c r="FC24" s="97">
        <v>1</v>
      </c>
      <c r="FD24" s="97">
        <v>3</v>
      </c>
      <c r="FE24" s="97">
        <v>2</v>
      </c>
      <c r="FF24" s="97">
        <v>2</v>
      </c>
      <c r="FG24" s="97">
        <v>0</v>
      </c>
      <c r="FH24" s="97">
        <v>2</v>
      </c>
      <c r="FI24" s="97">
        <v>1</v>
      </c>
      <c r="FJ24" s="97">
        <v>1</v>
      </c>
      <c r="FK24" s="97">
        <v>2</v>
      </c>
      <c r="FL24" s="97">
        <v>1</v>
      </c>
      <c r="FM24" s="97">
        <v>1</v>
      </c>
      <c r="FN24" s="97">
        <v>2</v>
      </c>
      <c r="FO24" s="97">
        <v>1</v>
      </c>
      <c r="FP24" s="97">
        <v>1</v>
      </c>
      <c r="FQ24" s="97">
        <v>1</v>
      </c>
      <c r="FR24" s="97">
        <f t="shared" si="3"/>
        <v>35</v>
      </c>
      <c r="FS24" s="99">
        <v>1</v>
      </c>
      <c r="FT24" s="790">
        <v>4</v>
      </c>
      <c r="FU24" s="97" t="s">
        <v>281</v>
      </c>
      <c r="FV24" s="97" t="s">
        <v>179</v>
      </c>
      <c r="FW24" s="101">
        <v>4</v>
      </c>
      <c r="FX24" s="14" t="s">
        <v>107</v>
      </c>
    </row>
    <row r="25" spans="1:182" ht="15.75" thickBot="1" x14ac:dyDescent="0.3">
      <c r="A25" s="137">
        <v>22</v>
      </c>
      <c r="B25" s="138">
        <v>80028</v>
      </c>
      <c r="C25" s="281">
        <v>1</v>
      </c>
      <c r="D25" s="281">
        <v>1</v>
      </c>
      <c r="E25" s="281">
        <v>0</v>
      </c>
      <c r="F25" s="281">
        <v>1</v>
      </c>
      <c r="G25" s="281">
        <v>1</v>
      </c>
      <c r="H25" s="281">
        <v>0</v>
      </c>
      <c r="I25" s="281">
        <v>2</v>
      </c>
      <c r="J25" s="281">
        <v>0</v>
      </c>
      <c r="K25" s="281">
        <v>2</v>
      </c>
      <c r="L25" s="281">
        <v>1</v>
      </c>
      <c r="M25" s="281">
        <v>0</v>
      </c>
      <c r="N25" s="281">
        <v>1</v>
      </c>
      <c r="O25" s="281">
        <v>1</v>
      </c>
      <c r="P25" s="281">
        <v>1</v>
      </c>
      <c r="Q25" s="281">
        <v>0</v>
      </c>
      <c r="R25" s="612"/>
      <c r="S25" s="281">
        <v>2</v>
      </c>
      <c r="T25" s="281">
        <v>1</v>
      </c>
      <c r="U25" s="281">
        <v>1</v>
      </c>
      <c r="V25" s="281">
        <v>1</v>
      </c>
      <c r="W25" s="281">
        <v>3</v>
      </c>
      <c r="X25" s="281">
        <v>2</v>
      </c>
      <c r="Y25" s="281">
        <v>2</v>
      </c>
      <c r="Z25" s="281">
        <f t="shared" si="5"/>
        <v>24</v>
      </c>
      <c r="AA25" s="141">
        <v>2</v>
      </c>
      <c r="AB25" s="139" t="s">
        <v>178</v>
      </c>
      <c r="AC25" s="139">
        <v>4</v>
      </c>
      <c r="AD25" s="796" t="s">
        <v>111</v>
      </c>
      <c r="AH25" s="136">
        <v>22</v>
      </c>
      <c r="AI25" s="96">
        <v>80028</v>
      </c>
      <c r="AJ25" s="103"/>
      <c r="AK25" s="103"/>
      <c r="AL25" s="103"/>
      <c r="AM25" s="103"/>
      <c r="AN25" s="103"/>
      <c r="AO25" s="103"/>
      <c r="AP25" s="103"/>
      <c r="AQ25" s="103"/>
      <c r="AR25" s="103"/>
      <c r="AS25" s="103"/>
      <c r="AT25" s="103"/>
      <c r="AU25" s="103"/>
      <c r="AV25" s="103"/>
      <c r="AW25" s="103"/>
      <c r="AX25" s="103"/>
      <c r="AY25" s="103"/>
      <c r="AZ25" s="103"/>
      <c r="BA25" s="103"/>
      <c r="BB25" s="103"/>
      <c r="BC25" s="103"/>
      <c r="BD25" s="103"/>
      <c r="BE25" s="97"/>
      <c r="BF25" s="97"/>
      <c r="BG25" s="99"/>
      <c r="BH25" s="99"/>
      <c r="BI25" s="97"/>
      <c r="BJ25" s="97"/>
      <c r="BK25" s="97"/>
      <c r="BL25" s="784" t="s">
        <v>111</v>
      </c>
      <c r="BN25" s="137">
        <v>22</v>
      </c>
      <c r="BO25" s="138">
        <v>80025</v>
      </c>
      <c r="BP25" s="139">
        <v>0</v>
      </c>
      <c r="BQ25" s="139">
        <v>0</v>
      </c>
      <c r="BR25" s="139">
        <v>1</v>
      </c>
      <c r="BS25" s="139">
        <v>1</v>
      </c>
      <c r="BT25" s="139">
        <v>1</v>
      </c>
      <c r="BU25" s="139">
        <v>0</v>
      </c>
      <c r="BV25" s="139">
        <v>0</v>
      </c>
      <c r="BW25" s="139">
        <v>1</v>
      </c>
      <c r="BX25" s="139">
        <v>0</v>
      </c>
      <c r="BY25" s="139">
        <v>0</v>
      </c>
      <c r="BZ25" s="139">
        <v>0</v>
      </c>
      <c r="CA25" s="139">
        <v>0</v>
      </c>
      <c r="CB25" s="139">
        <v>2</v>
      </c>
      <c r="CC25" s="139">
        <f t="shared" si="6"/>
        <v>6</v>
      </c>
      <c r="CD25" s="141">
        <v>1</v>
      </c>
      <c r="CE25" s="141">
        <v>2</v>
      </c>
      <c r="CF25" s="139" t="s">
        <v>281</v>
      </c>
      <c r="CG25" s="139" t="s">
        <v>179</v>
      </c>
      <c r="CH25" s="139">
        <v>3</v>
      </c>
      <c r="CI25" s="796" t="s">
        <v>107</v>
      </c>
      <c r="CK25" s="136">
        <v>22</v>
      </c>
      <c r="CL25" s="96">
        <v>80003</v>
      </c>
      <c r="CM25" s="97">
        <v>1</v>
      </c>
      <c r="CN25" s="97">
        <v>1</v>
      </c>
      <c r="CO25" s="97">
        <v>1</v>
      </c>
      <c r="CP25" s="97">
        <v>1</v>
      </c>
      <c r="CQ25" s="97">
        <v>1</v>
      </c>
      <c r="CR25" s="97">
        <v>1</v>
      </c>
      <c r="CS25" s="97">
        <v>1</v>
      </c>
      <c r="CT25" s="97">
        <v>2</v>
      </c>
      <c r="CU25" s="97">
        <v>1</v>
      </c>
      <c r="CV25" s="97">
        <v>0</v>
      </c>
      <c r="CW25" s="97">
        <v>1</v>
      </c>
      <c r="CX25" s="97">
        <v>1</v>
      </c>
      <c r="CY25" s="97">
        <v>0</v>
      </c>
      <c r="CZ25" s="97">
        <v>1</v>
      </c>
      <c r="DA25" s="97">
        <v>0</v>
      </c>
      <c r="DB25" s="97">
        <v>0</v>
      </c>
      <c r="DC25" s="97">
        <v>1</v>
      </c>
      <c r="DD25" s="610"/>
      <c r="DE25" s="97">
        <v>0</v>
      </c>
      <c r="DF25" s="97">
        <v>2</v>
      </c>
      <c r="DG25" s="97">
        <f t="shared" si="2"/>
        <v>16</v>
      </c>
      <c r="DH25" s="99">
        <v>1</v>
      </c>
      <c r="DI25" s="789">
        <v>4</v>
      </c>
      <c r="DJ25" s="97" t="s">
        <v>279</v>
      </c>
      <c r="DK25" s="97" t="s">
        <v>179</v>
      </c>
      <c r="DL25" s="97">
        <v>5</v>
      </c>
      <c r="DM25" s="606" t="s">
        <v>92</v>
      </c>
      <c r="DO25" s="127">
        <v>22</v>
      </c>
      <c r="DP25" s="138">
        <v>80028</v>
      </c>
      <c r="DQ25" s="613"/>
      <c r="DR25" s="613"/>
      <c r="DS25" s="613"/>
      <c r="DT25" s="613"/>
      <c r="DU25" s="613"/>
      <c r="DV25" s="613"/>
      <c r="DW25" s="613"/>
      <c r="DX25" s="613"/>
      <c r="DY25" s="613"/>
      <c r="DZ25" s="613"/>
      <c r="EA25" s="613"/>
      <c r="EB25" s="613"/>
      <c r="EC25" s="613"/>
      <c r="ED25" s="613"/>
      <c r="EE25" s="613"/>
      <c r="EF25" s="613"/>
      <c r="EG25" s="613"/>
      <c r="EH25" s="613"/>
      <c r="EI25" s="613"/>
      <c r="EJ25" s="613"/>
      <c r="EK25" s="613"/>
      <c r="EL25" s="613"/>
      <c r="EM25" s="194">
        <f t="shared" si="4"/>
        <v>0</v>
      </c>
      <c r="EN25" s="583"/>
      <c r="EO25" s="583"/>
      <c r="EP25" s="613"/>
      <c r="EQ25" s="613"/>
      <c r="ER25" s="613"/>
      <c r="ES25" s="784" t="s">
        <v>111</v>
      </c>
      <c r="EU25" s="137">
        <v>22</v>
      </c>
      <c r="EV25" s="138">
        <v>80003</v>
      </c>
      <c r="EW25" s="139">
        <v>3</v>
      </c>
      <c r="EX25" s="139">
        <v>3</v>
      </c>
      <c r="EY25" s="139">
        <v>2</v>
      </c>
      <c r="EZ25" s="139">
        <v>3</v>
      </c>
      <c r="FA25" s="139">
        <v>2</v>
      </c>
      <c r="FB25" s="139">
        <v>3</v>
      </c>
      <c r="FC25" s="139">
        <v>0</v>
      </c>
      <c r="FD25" s="139">
        <v>2</v>
      </c>
      <c r="FE25" s="139">
        <v>0</v>
      </c>
      <c r="FF25" s="139">
        <v>2</v>
      </c>
      <c r="FG25" s="139">
        <v>1</v>
      </c>
      <c r="FH25" s="139">
        <v>2</v>
      </c>
      <c r="FI25" s="139">
        <v>0</v>
      </c>
      <c r="FJ25" s="139">
        <v>1</v>
      </c>
      <c r="FK25" s="139">
        <v>5</v>
      </c>
      <c r="FL25" s="139">
        <v>1</v>
      </c>
      <c r="FM25" s="139">
        <v>1</v>
      </c>
      <c r="FN25" s="139">
        <v>2</v>
      </c>
      <c r="FO25" s="139">
        <v>3</v>
      </c>
      <c r="FP25" s="139">
        <v>2</v>
      </c>
      <c r="FQ25" s="139">
        <v>1</v>
      </c>
      <c r="FR25" s="139">
        <f t="shared" si="3"/>
        <v>39</v>
      </c>
      <c r="FS25" s="141">
        <v>2</v>
      </c>
      <c r="FT25" s="795">
        <v>4</v>
      </c>
      <c r="FU25" s="139" t="s">
        <v>279</v>
      </c>
      <c r="FV25" s="139" t="s">
        <v>179</v>
      </c>
      <c r="FW25" s="139">
        <v>5</v>
      </c>
      <c r="FX25" s="142" t="s">
        <v>92</v>
      </c>
    </row>
    <row r="26" spans="1:182" ht="15.75" thickBot="1" x14ac:dyDescent="0.3">
      <c r="A26" s="132">
        <v>23</v>
      </c>
      <c r="B26" s="133">
        <v>80021</v>
      </c>
      <c r="C26" s="194" t="s">
        <v>177</v>
      </c>
      <c r="D26" s="194" t="s">
        <v>177</v>
      </c>
      <c r="E26" s="194" t="s">
        <v>177</v>
      </c>
      <c r="F26" s="194" t="s">
        <v>177</v>
      </c>
      <c r="G26" s="194" t="s">
        <v>177</v>
      </c>
      <c r="H26" s="194" t="s">
        <v>177</v>
      </c>
      <c r="I26" s="194" t="s">
        <v>177</v>
      </c>
      <c r="J26" s="194" t="s">
        <v>177</v>
      </c>
      <c r="K26" s="194" t="s">
        <v>177</v>
      </c>
      <c r="L26" s="194" t="s">
        <v>177</v>
      </c>
      <c r="M26" s="194" t="s">
        <v>177</v>
      </c>
      <c r="N26" s="194" t="s">
        <v>177</v>
      </c>
      <c r="O26" s="194" t="s">
        <v>177</v>
      </c>
      <c r="P26" s="194" t="s">
        <v>177</v>
      </c>
      <c r="Q26" s="194" t="s">
        <v>177</v>
      </c>
      <c r="R26" s="194" t="s">
        <v>177</v>
      </c>
      <c r="S26" s="194" t="s">
        <v>177</v>
      </c>
      <c r="T26" s="194" t="s">
        <v>177</v>
      </c>
      <c r="U26" s="194" t="s">
        <v>177</v>
      </c>
      <c r="V26" s="194" t="s">
        <v>177</v>
      </c>
      <c r="W26" s="194" t="s">
        <v>177</v>
      </c>
      <c r="X26" s="194" t="s">
        <v>177</v>
      </c>
      <c r="Y26" s="194" t="s">
        <v>177</v>
      </c>
      <c r="Z26" s="194">
        <f t="shared" si="5"/>
        <v>0</v>
      </c>
      <c r="AA26" s="135" t="s">
        <v>280</v>
      </c>
      <c r="AB26" s="134" t="s">
        <v>177</v>
      </c>
      <c r="AC26" s="134" t="s">
        <v>177</v>
      </c>
      <c r="AD26" s="794" t="s">
        <v>103</v>
      </c>
      <c r="AH26" s="137">
        <v>23</v>
      </c>
      <c r="AI26" s="96">
        <v>80029</v>
      </c>
      <c r="AJ26" s="281"/>
      <c r="AK26" s="281"/>
      <c r="AL26" s="281"/>
      <c r="AM26" s="281"/>
      <c r="AN26" s="281"/>
      <c r="AO26" s="281"/>
      <c r="AP26" s="281"/>
      <c r="AQ26" s="281"/>
      <c r="AR26" s="281"/>
      <c r="AS26" s="281"/>
      <c r="AT26" s="281"/>
      <c r="AU26" s="281"/>
      <c r="AV26" s="281"/>
      <c r="AW26" s="281"/>
      <c r="AX26" s="281"/>
      <c r="AY26" s="281"/>
      <c r="AZ26" s="281"/>
      <c r="BA26" s="281"/>
      <c r="BB26" s="281"/>
      <c r="BC26" s="281"/>
      <c r="BD26" s="281"/>
      <c r="BE26" s="139"/>
      <c r="BF26" s="139"/>
      <c r="BG26" s="141"/>
      <c r="BH26" s="141"/>
      <c r="BI26" s="139"/>
      <c r="BJ26" s="139"/>
      <c r="BK26" s="139"/>
      <c r="BL26" s="784" t="s">
        <v>112</v>
      </c>
      <c r="BN26" s="127">
        <v>23</v>
      </c>
      <c r="BO26" s="128">
        <v>80028</v>
      </c>
      <c r="BP26" s="129">
        <v>1</v>
      </c>
      <c r="BQ26" s="129">
        <v>1</v>
      </c>
      <c r="BR26" s="129">
        <v>0</v>
      </c>
      <c r="BS26" s="129">
        <v>0</v>
      </c>
      <c r="BT26" s="129">
        <v>2</v>
      </c>
      <c r="BU26" s="129">
        <v>0</v>
      </c>
      <c r="BV26" s="129">
        <v>1</v>
      </c>
      <c r="BW26" s="129">
        <v>1</v>
      </c>
      <c r="BX26" s="129">
        <v>1</v>
      </c>
      <c r="BY26" s="129">
        <v>0</v>
      </c>
      <c r="BZ26" s="129">
        <v>0</v>
      </c>
      <c r="CA26" s="129">
        <v>0</v>
      </c>
      <c r="CB26" s="129">
        <v>1</v>
      </c>
      <c r="CC26" s="129">
        <f t="shared" si="6"/>
        <v>8</v>
      </c>
      <c r="CD26" s="131">
        <v>2</v>
      </c>
      <c r="CE26" s="131">
        <v>3</v>
      </c>
      <c r="CF26" s="129" t="s">
        <v>281</v>
      </c>
      <c r="CG26" s="129" t="s">
        <v>178</v>
      </c>
      <c r="CH26" s="129">
        <v>5</v>
      </c>
      <c r="CI26" s="810" t="s">
        <v>111</v>
      </c>
      <c r="CK26" s="137">
        <v>23</v>
      </c>
      <c r="CL26" s="138">
        <v>80013</v>
      </c>
      <c r="CM26" s="139">
        <v>1</v>
      </c>
      <c r="CN26" s="139">
        <v>1</v>
      </c>
      <c r="CO26" s="139">
        <v>1</v>
      </c>
      <c r="CP26" s="139">
        <v>1</v>
      </c>
      <c r="CQ26" s="139">
        <v>1</v>
      </c>
      <c r="CR26" s="139">
        <v>2</v>
      </c>
      <c r="CS26" s="139">
        <v>1</v>
      </c>
      <c r="CT26" s="139">
        <v>2</v>
      </c>
      <c r="CU26" s="139">
        <v>1</v>
      </c>
      <c r="CV26" s="139">
        <v>0</v>
      </c>
      <c r="CW26" s="139">
        <v>1</v>
      </c>
      <c r="CX26" s="139">
        <v>1</v>
      </c>
      <c r="CY26" s="139">
        <v>0</v>
      </c>
      <c r="CZ26" s="139">
        <v>1</v>
      </c>
      <c r="DA26" s="612"/>
      <c r="DB26" s="139">
        <v>0</v>
      </c>
      <c r="DC26" s="139">
        <v>1</v>
      </c>
      <c r="DD26" s="139">
        <v>1</v>
      </c>
      <c r="DE26" s="139">
        <v>2</v>
      </c>
      <c r="DF26" s="139">
        <v>2</v>
      </c>
      <c r="DG26" s="139">
        <f t="shared" si="2"/>
        <v>20</v>
      </c>
      <c r="DH26" s="141">
        <v>1</v>
      </c>
      <c r="DI26" s="798">
        <v>4</v>
      </c>
      <c r="DJ26" s="139" t="s">
        <v>279</v>
      </c>
      <c r="DK26" s="139" t="s">
        <v>178</v>
      </c>
      <c r="DL26" s="176">
        <v>4</v>
      </c>
      <c r="DM26" s="796" t="s">
        <v>101</v>
      </c>
      <c r="DO26" s="102">
        <v>23</v>
      </c>
      <c r="DP26" s="128">
        <v>80029</v>
      </c>
      <c r="DQ26" s="497"/>
      <c r="DR26" s="497"/>
      <c r="DS26" s="497"/>
      <c r="DT26" s="497"/>
      <c r="DU26" s="497"/>
      <c r="DV26" s="497"/>
      <c r="DW26" s="497"/>
      <c r="DX26" s="497"/>
      <c r="DY26" s="497"/>
      <c r="DZ26" s="497"/>
      <c r="EA26" s="497"/>
      <c r="EB26" s="497"/>
      <c r="EC26" s="497"/>
      <c r="ED26" s="497"/>
      <c r="EE26" s="497"/>
      <c r="EF26" s="497"/>
      <c r="EG26" s="497"/>
      <c r="EH26" s="497"/>
      <c r="EI26" s="497"/>
      <c r="EJ26" s="497"/>
      <c r="EK26" s="497"/>
      <c r="EL26" s="497"/>
      <c r="EM26" s="194">
        <f t="shared" si="4"/>
        <v>0</v>
      </c>
      <c r="EN26" s="496"/>
      <c r="EO26" s="496"/>
      <c r="EP26" s="497"/>
      <c r="EQ26" s="497"/>
      <c r="ER26" s="497"/>
      <c r="ES26" s="784" t="s">
        <v>112</v>
      </c>
      <c r="EU26" s="127">
        <v>23</v>
      </c>
      <c r="EV26" s="128">
        <v>80028</v>
      </c>
      <c r="EW26" s="129">
        <v>4</v>
      </c>
      <c r="EX26" s="129">
        <v>2</v>
      </c>
      <c r="EY26" s="129">
        <v>2</v>
      </c>
      <c r="EZ26" s="129">
        <v>3</v>
      </c>
      <c r="FA26" s="129">
        <v>3</v>
      </c>
      <c r="FB26" s="129">
        <v>3</v>
      </c>
      <c r="FC26" s="129">
        <v>4</v>
      </c>
      <c r="FD26" s="129">
        <v>4</v>
      </c>
      <c r="FE26" s="129">
        <v>2</v>
      </c>
      <c r="FF26" s="129">
        <v>2</v>
      </c>
      <c r="FG26" s="129">
        <v>1</v>
      </c>
      <c r="FH26" s="129">
        <v>2</v>
      </c>
      <c r="FI26" s="129">
        <v>1</v>
      </c>
      <c r="FJ26" s="129">
        <v>1</v>
      </c>
      <c r="FK26" s="129">
        <v>5</v>
      </c>
      <c r="FL26" s="129">
        <v>1</v>
      </c>
      <c r="FM26" s="129">
        <v>1</v>
      </c>
      <c r="FN26" s="129">
        <v>2</v>
      </c>
      <c r="FO26" s="129">
        <v>3</v>
      </c>
      <c r="FP26" s="129">
        <v>2</v>
      </c>
      <c r="FQ26" s="129">
        <v>1</v>
      </c>
      <c r="FR26" s="129">
        <f t="shared" si="3"/>
        <v>49</v>
      </c>
      <c r="FS26" s="131">
        <v>1</v>
      </c>
      <c r="FT26" s="804">
        <v>5</v>
      </c>
      <c r="FU26" s="129" t="s">
        <v>281</v>
      </c>
      <c r="FV26" s="129" t="s">
        <v>178</v>
      </c>
      <c r="FW26" s="129">
        <v>4</v>
      </c>
      <c r="FX26" s="63" t="s">
        <v>111</v>
      </c>
    </row>
    <row r="27" spans="1:182" ht="15.75" thickBot="1" x14ac:dyDescent="0.3">
      <c r="A27" s="136">
        <v>24</v>
      </c>
      <c r="B27" s="96">
        <v>80022</v>
      </c>
      <c r="C27" s="103" t="s">
        <v>177</v>
      </c>
      <c r="D27" s="103" t="s">
        <v>177</v>
      </c>
      <c r="E27" s="103" t="s">
        <v>177</v>
      </c>
      <c r="F27" s="103" t="s">
        <v>177</v>
      </c>
      <c r="G27" s="103" t="s">
        <v>177</v>
      </c>
      <c r="H27" s="103" t="s">
        <v>177</v>
      </c>
      <c r="I27" s="103" t="s">
        <v>177</v>
      </c>
      <c r="J27" s="103" t="s">
        <v>177</v>
      </c>
      <c r="K27" s="103" t="s">
        <v>177</v>
      </c>
      <c r="L27" s="103" t="s">
        <v>177</v>
      </c>
      <c r="M27" s="103" t="s">
        <v>177</v>
      </c>
      <c r="N27" s="103" t="s">
        <v>177</v>
      </c>
      <c r="O27" s="103" t="s">
        <v>177</v>
      </c>
      <c r="P27" s="103" t="s">
        <v>177</v>
      </c>
      <c r="Q27" s="103" t="s">
        <v>177</v>
      </c>
      <c r="R27" s="103" t="s">
        <v>177</v>
      </c>
      <c r="S27" s="103" t="s">
        <v>177</v>
      </c>
      <c r="T27" s="103" t="s">
        <v>177</v>
      </c>
      <c r="U27" s="103" t="s">
        <v>177</v>
      </c>
      <c r="V27" s="103" t="s">
        <v>177</v>
      </c>
      <c r="W27" s="103" t="s">
        <v>177</v>
      </c>
      <c r="X27" s="103" t="s">
        <v>177</v>
      </c>
      <c r="Y27" s="103" t="s">
        <v>177</v>
      </c>
      <c r="Z27" s="103">
        <f t="shared" si="5"/>
        <v>0</v>
      </c>
      <c r="AA27" s="99" t="s">
        <v>280</v>
      </c>
      <c r="AB27" s="97" t="s">
        <v>177</v>
      </c>
      <c r="AC27" s="97" t="s">
        <v>177</v>
      </c>
      <c r="AD27" s="606" t="s">
        <v>104</v>
      </c>
      <c r="AH27" s="102">
        <v>24</v>
      </c>
      <c r="AI27" s="96">
        <v>80030</v>
      </c>
      <c r="AJ27" s="124" t="s">
        <v>177</v>
      </c>
      <c r="AK27" s="124" t="s">
        <v>177</v>
      </c>
      <c r="AL27" s="124" t="s">
        <v>177</v>
      </c>
      <c r="AM27" s="124" t="s">
        <v>177</v>
      </c>
      <c r="AN27" s="124" t="s">
        <v>177</v>
      </c>
      <c r="AO27" s="124" t="s">
        <v>177</v>
      </c>
      <c r="AP27" s="124" t="s">
        <v>177</v>
      </c>
      <c r="AQ27" s="124" t="s">
        <v>177</v>
      </c>
      <c r="AR27" s="124" t="s">
        <v>177</v>
      </c>
      <c r="AS27" s="124" t="s">
        <v>177</v>
      </c>
      <c r="AT27" s="124" t="s">
        <v>177</v>
      </c>
      <c r="AU27" s="124" t="s">
        <v>177</v>
      </c>
      <c r="AV27" s="124" t="s">
        <v>177</v>
      </c>
      <c r="AW27" s="124" t="s">
        <v>177</v>
      </c>
      <c r="AX27" s="124" t="s">
        <v>177</v>
      </c>
      <c r="AY27" s="124" t="s">
        <v>177</v>
      </c>
      <c r="AZ27" s="124" t="s">
        <v>177</v>
      </c>
      <c r="BA27" s="124" t="s">
        <v>177</v>
      </c>
      <c r="BB27" s="124" t="s">
        <v>177</v>
      </c>
      <c r="BC27" s="124" t="s">
        <v>177</v>
      </c>
      <c r="BD27" s="124" t="s">
        <v>177</v>
      </c>
      <c r="BE27" s="124" t="s">
        <v>177</v>
      </c>
      <c r="BF27" s="124" t="s">
        <v>177</v>
      </c>
      <c r="BG27" s="126"/>
      <c r="BH27" s="126" t="s">
        <v>177</v>
      </c>
      <c r="BI27" s="124" t="s">
        <v>177</v>
      </c>
      <c r="BJ27" s="124" t="s">
        <v>177</v>
      </c>
      <c r="BK27" s="124" t="s">
        <v>177</v>
      </c>
      <c r="BL27" s="784" t="s">
        <v>276</v>
      </c>
      <c r="BN27" s="132">
        <v>24</v>
      </c>
      <c r="BO27" s="133">
        <v>80021</v>
      </c>
      <c r="BP27" s="134" t="s">
        <v>177</v>
      </c>
      <c r="BQ27" s="134" t="s">
        <v>177</v>
      </c>
      <c r="BR27" s="134" t="s">
        <v>177</v>
      </c>
      <c r="BS27" s="134" t="s">
        <v>177</v>
      </c>
      <c r="BT27" s="134" t="s">
        <v>177</v>
      </c>
      <c r="BU27" s="134" t="s">
        <v>177</v>
      </c>
      <c r="BV27" s="134" t="s">
        <v>177</v>
      </c>
      <c r="BW27" s="134" t="s">
        <v>177</v>
      </c>
      <c r="BX27" s="134" t="s">
        <v>177</v>
      </c>
      <c r="BY27" s="134" t="s">
        <v>177</v>
      </c>
      <c r="BZ27" s="134" t="s">
        <v>177</v>
      </c>
      <c r="CA27" s="134" t="s">
        <v>177</v>
      </c>
      <c r="CB27" s="134" t="s">
        <v>177</v>
      </c>
      <c r="CC27" s="134"/>
      <c r="CD27" s="135" t="s">
        <v>280</v>
      </c>
      <c r="CE27" s="135"/>
      <c r="CF27" s="134" t="s">
        <v>177</v>
      </c>
      <c r="CG27" s="134" t="s">
        <v>177</v>
      </c>
      <c r="CH27" s="134" t="s">
        <v>177</v>
      </c>
      <c r="CI27" s="794" t="s">
        <v>103</v>
      </c>
      <c r="CK27" s="132">
        <v>24</v>
      </c>
      <c r="CL27" s="133">
        <v>80004</v>
      </c>
      <c r="CM27" s="134" t="s">
        <v>177</v>
      </c>
      <c r="CN27" s="134" t="s">
        <v>177</v>
      </c>
      <c r="CO27" s="134" t="s">
        <v>177</v>
      </c>
      <c r="CP27" s="134" t="s">
        <v>177</v>
      </c>
      <c r="CQ27" s="134" t="s">
        <v>177</v>
      </c>
      <c r="CR27" s="134" t="s">
        <v>177</v>
      </c>
      <c r="CS27" s="134" t="s">
        <v>177</v>
      </c>
      <c r="CT27" s="134" t="s">
        <v>177</v>
      </c>
      <c r="CU27" s="134" t="s">
        <v>177</v>
      </c>
      <c r="CV27" s="134" t="s">
        <v>177</v>
      </c>
      <c r="CW27" s="134" t="s">
        <v>177</v>
      </c>
      <c r="CX27" s="134" t="s">
        <v>177</v>
      </c>
      <c r="CY27" s="134" t="s">
        <v>177</v>
      </c>
      <c r="CZ27" s="134" t="s">
        <v>177</v>
      </c>
      <c r="DA27" s="134" t="s">
        <v>177</v>
      </c>
      <c r="DB27" s="134" t="s">
        <v>177</v>
      </c>
      <c r="DC27" s="134" t="s">
        <v>177</v>
      </c>
      <c r="DD27" s="134" t="s">
        <v>177</v>
      </c>
      <c r="DE27" s="134" t="s">
        <v>177</v>
      </c>
      <c r="DF27" s="134" t="s">
        <v>177</v>
      </c>
      <c r="DG27" s="134">
        <f t="shared" si="2"/>
        <v>0</v>
      </c>
      <c r="DH27" s="135" t="s">
        <v>280</v>
      </c>
      <c r="DI27" s="793"/>
      <c r="DJ27" s="134" t="s">
        <v>177</v>
      </c>
      <c r="DK27" s="134" t="s">
        <v>177</v>
      </c>
      <c r="DL27" s="134" t="s">
        <v>177</v>
      </c>
      <c r="DM27" s="794" t="s">
        <v>870</v>
      </c>
      <c r="DO27" s="96">
        <v>24</v>
      </c>
      <c r="DP27" s="133">
        <v>80030</v>
      </c>
      <c r="DQ27" s="103"/>
      <c r="DR27" s="103"/>
      <c r="DS27" s="103"/>
      <c r="DT27" s="103"/>
      <c r="DU27" s="103"/>
      <c r="DV27" s="103"/>
      <c r="DW27" s="103"/>
      <c r="DX27" s="103"/>
      <c r="DY27" s="103"/>
      <c r="DZ27" s="103"/>
      <c r="EA27" s="103"/>
      <c r="EB27" s="103"/>
      <c r="EC27" s="103"/>
      <c r="ED27" s="103"/>
      <c r="EE27" s="103"/>
      <c r="EF27" s="103"/>
      <c r="EG27" s="103"/>
      <c r="EH27" s="103"/>
      <c r="EI27" s="103"/>
      <c r="EJ27" s="103"/>
      <c r="EK27" s="103"/>
      <c r="EL27" s="103"/>
      <c r="EM27" s="194">
        <f t="shared" si="4"/>
        <v>0</v>
      </c>
      <c r="EN27" s="283"/>
      <c r="EO27" s="283"/>
      <c r="EP27" s="103"/>
      <c r="EQ27" s="103"/>
      <c r="ER27" s="103"/>
      <c r="ES27" s="784" t="s">
        <v>276</v>
      </c>
      <c r="EU27" s="132">
        <v>24</v>
      </c>
      <c r="EV27" s="133">
        <v>80004</v>
      </c>
      <c r="EW27" s="134" t="s">
        <v>177</v>
      </c>
      <c r="EX27" s="134" t="s">
        <v>177</v>
      </c>
      <c r="EY27" s="134" t="s">
        <v>177</v>
      </c>
      <c r="EZ27" s="134" t="s">
        <v>177</v>
      </c>
      <c r="FA27" s="134" t="s">
        <v>177</v>
      </c>
      <c r="FB27" s="134" t="s">
        <v>177</v>
      </c>
      <c r="FC27" s="134" t="s">
        <v>177</v>
      </c>
      <c r="FD27" s="134" t="s">
        <v>177</v>
      </c>
      <c r="FE27" s="134" t="s">
        <v>177</v>
      </c>
      <c r="FF27" s="134" t="s">
        <v>177</v>
      </c>
      <c r="FG27" s="134" t="s">
        <v>177</v>
      </c>
      <c r="FH27" s="134" t="s">
        <v>177</v>
      </c>
      <c r="FI27" s="134" t="s">
        <v>177</v>
      </c>
      <c r="FJ27" s="134" t="s">
        <v>177</v>
      </c>
      <c r="FK27" s="134" t="s">
        <v>177</v>
      </c>
      <c r="FL27" s="134" t="s">
        <v>177</v>
      </c>
      <c r="FM27" s="134" t="s">
        <v>177</v>
      </c>
      <c r="FN27" s="134" t="s">
        <v>177</v>
      </c>
      <c r="FO27" s="134" t="s">
        <v>177</v>
      </c>
      <c r="FP27" s="134" t="s">
        <v>177</v>
      </c>
      <c r="FQ27" s="134" t="s">
        <v>177</v>
      </c>
      <c r="FR27" s="134">
        <f t="shared" si="3"/>
        <v>0</v>
      </c>
      <c r="FS27" s="135" t="s">
        <v>280</v>
      </c>
      <c r="FT27" s="793"/>
      <c r="FU27" s="134" t="s">
        <v>177</v>
      </c>
      <c r="FV27" s="134" t="s">
        <v>177</v>
      </c>
      <c r="FW27" s="134" t="s">
        <v>177</v>
      </c>
      <c r="FX27" s="44" t="s">
        <v>870</v>
      </c>
    </row>
    <row r="28" spans="1:182" ht="15.75" thickBot="1" x14ac:dyDescent="0.3">
      <c r="A28" s="136">
        <v>25</v>
      </c>
      <c r="B28" s="96">
        <v>80024</v>
      </c>
      <c r="C28" s="103" t="s">
        <v>177</v>
      </c>
      <c r="D28" s="103" t="s">
        <v>177</v>
      </c>
      <c r="E28" s="103" t="s">
        <v>177</v>
      </c>
      <c r="F28" s="103" t="s">
        <v>177</v>
      </c>
      <c r="G28" s="103" t="s">
        <v>177</v>
      </c>
      <c r="H28" s="103" t="s">
        <v>177</v>
      </c>
      <c r="I28" s="103" t="s">
        <v>177</v>
      </c>
      <c r="J28" s="103" t="s">
        <v>177</v>
      </c>
      <c r="K28" s="103" t="s">
        <v>177</v>
      </c>
      <c r="L28" s="103" t="s">
        <v>177</v>
      </c>
      <c r="M28" s="103" t="s">
        <v>177</v>
      </c>
      <c r="N28" s="103" t="s">
        <v>177</v>
      </c>
      <c r="O28" s="103" t="s">
        <v>177</v>
      </c>
      <c r="P28" s="103" t="s">
        <v>177</v>
      </c>
      <c r="Q28" s="103" t="s">
        <v>177</v>
      </c>
      <c r="R28" s="103" t="s">
        <v>177</v>
      </c>
      <c r="S28" s="103" t="s">
        <v>177</v>
      </c>
      <c r="T28" s="103" t="s">
        <v>177</v>
      </c>
      <c r="U28" s="103" t="s">
        <v>177</v>
      </c>
      <c r="V28" s="103" t="s">
        <v>177</v>
      </c>
      <c r="W28" s="103" t="s">
        <v>177</v>
      </c>
      <c r="X28" s="103" t="s">
        <v>177</v>
      </c>
      <c r="Y28" s="103" t="s">
        <v>177</v>
      </c>
      <c r="Z28" s="103">
        <f t="shared" si="5"/>
        <v>0</v>
      </c>
      <c r="AA28" s="99" t="s">
        <v>280</v>
      </c>
      <c r="AB28" s="97" t="s">
        <v>177</v>
      </c>
      <c r="AC28" s="97" t="s">
        <v>177</v>
      </c>
      <c r="AD28" s="606" t="s">
        <v>106</v>
      </c>
      <c r="AH28" s="96">
        <v>25</v>
      </c>
      <c r="AI28" s="96">
        <v>80031</v>
      </c>
      <c r="AJ28" s="97" t="s">
        <v>177</v>
      </c>
      <c r="AK28" s="97" t="s">
        <v>177</v>
      </c>
      <c r="AL28" s="97" t="s">
        <v>177</v>
      </c>
      <c r="AM28" s="97" t="s">
        <v>177</v>
      </c>
      <c r="AN28" s="97" t="s">
        <v>177</v>
      </c>
      <c r="AO28" s="97" t="s">
        <v>177</v>
      </c>
      <c r="AP28" s="97" t="s">
        <v>177</v>
      </c>
      <c r="AQ28" s="97" t="s">
        <v>177</v>
      </c>
      <c r="AR28" s="97" t="s">
        <v>177</v>
      </c>
      <c r="AS28" s="97" t="s">
        <v>177</v>
      </c>
      <c r="AT28" s="97" t="s">
        <v>177</v>
      </c>
      <c r="AU28" s="97" t="s">
        <v>177</v>
      </c>
      <c r="AV28" s="97" t="s">
        <v>177</v>
      </c>
      <c r="AW28" s="97" t="s">
        <v>177</v>
      </c>
      <c r="AX28" s="97" t="s">
        <v>177</v>
      </c>
      <c r="AY28" s="97" t="s">
        <v>177</v>
      </c>
      <c r="AZ28" s="97" t="s">
        <v>177</v>
      </c>
      <c r="BA28" s="97" t="s">
        <v>177</v>
      </c>
      <c r="BB28" s="97" t="s">
        <v>177</v>
      </c>
      <c r="BC28" s="97" t="s">
        <v>177</v>
      </c>
      <c r="BD28" s="97" t="s">
        <v>177</v>
      </c>
      <c r="BE28" s="97" t="s">
        <v>177</v>
      </c>
      <c r="BF28" s="97" t="s">
        <v>177</v>
      </c>
      <c r="BG28" s="99"/>
      <c r="BH28" s="99" t="s">
        <v>177</v>
      </c>
      <c r="BI28" s="97" t="s">
        <v>177</v>
      </c>
      <c r="BJ28" s="97" t="s">
        <v>177</v>
      </c>
      <c r="BK28" s="97" t="s">
        <v>177</v>
      </c>
      <c r="BL28" s="784" t="s">
        <v>113</v>
      </c>
      <c r="BN28" s="136">
        <v>25</v>
      </c>
      <c r="BO28" s="96">
        <v>80022</v>
      </c>
      <c r="BP28" s="97" t="s">
        <v>177</v>
      </c>
      <c r="BQ28" s="97" t="s">
        <v>177</v>
      </c>
      <c r="BR28" s="97" t="s">
        <v>177</v>
      </c>
      <c r="BS28" s="97" t="s">
        <v>177</v>
      </c>
      <c r="BT28" s="97" t="s">
        <v>177</v>
      </c>
      <c r="BU28" s="97" t="s">
        <v>177</v>
      </c>
      <c r="BV28" s="97" t="s">
        <v>177</v>
      </c>
      <c r="BW28" s="97" t="s">
        <v>177</v>
      </c>
      <c r="BX28" s="97" t="s">
        <v>177</v>
      </c>
      <c r="BY28" s="97" t="s">
        <v>177</v>
      </c>
      <c r="BZ28" s="97" t="s">
        <v>177</v>
      </c>
      <c r="CA28" s="97" t="s">
        <v>177</v>
      </c>
      <c r="CB28" s="97" t="s">
        <v>177</v>
      </c>
      <c r="CC28" s="97"/>
      <c r="CD28" s="99" t="s">
        <v>280</v>
      </c>
      <c r="CE28" s="99"/>
      <c r="CF28" s="97" t="s">
        <v>177</v>
      </c>
      <c r="CG28" s="97" t="s">
        <v>177</v>
      </c>
      <c r="CH28" s="97" t="s">
        <v>177</v>
      </c>
      <c r="CI28" s="606" t="s">
        <v>104</v>
      </c>
      <c r="CK28" s="136">
        <v>25</v>
      </c>
      <c r="CL28" s="96">
        <v>80011</v>
      </c>
      <c r="CM28" s="97" t="s">
        <v>177</v>
      </c>
      <c r="CN28" s="97" t="s">
        <v>177</v>
      </c>
      <c r="CO28" s="97" t="s">
        <v>177</v>
      </c>
      <c r="CP28" s="97" t="s">
        <v>177</v>
      </c>
      <c r="CQ28" s="97" t="s">
        <v>177</v>
      </c>
      <c r="CR28" s="97" t="s">
        <v>177</v>
      </c>
      <c r="CS28" s="97" t="s">
        <v>177</v>
      </c>
      <c r="CT28" s="97" t="s">
        <v>177</v>
      </c>
      <c r="CU28" s="97" t="s">
        <v>177</v>
      </c>
      <c r="CV28" s="97" t="s">
        <v>177</v>
      </c>
      <c r="CW28" s="97" t="s">
        <v>177</v>
      </c>
      <c r="CX28" s="97" t="s">
        <v>177</v>
      </c>
      <c r="CY28" s="97" t="s">
        <v>177</v>
      </c>
      <c r="CZ28" s="97" t="s">
        <v>177</v>
      </c>
      <c r="DA28" s="97" t="s">
        <v>177</v>
      </c>
      <c r="DB28" s="97" t="s">
        <v>177</v>
      </c>
      <c r="DC28" s="97" t="s">
        <v>177</v>
      </c>
      <c r="DD28" s="97" t="s">
        <v>177</v>
      </c>
      <c r="DE28" s="97" t="s">
        <v>177</v>
      </c>
      <c r="DF28" s="97" t="s">
        <v>177</v>
      </c>
      <c r="DG28" s="97">
        <f t="shared" si="2"/>
        <v>0</v>
      </c>
      <c r="DH28" s="99" t="s">
        <v>280</v>
      </c>
      <c r="DI28" s="789"/>
      <c r="DJ28" s="97" t="s">
        <v>177</v>
      </c>
      <c r="DK28" s="97" t="s">
        <v>177</v>
      </c>
      <c r="DL28" s="97" t="s">
        <v>177</v>
      </c>
      <c r="DM28" s="606" t="s">
        <v>99</v>
      </c>
      <c r="DO28" s="96">
        <v>25</v>
      </c>
      <c r="DP28" s="96">
        <v>80031</v>
      </c>
      <c r="DQ28" s="103"/>
      <c r="DR28" s="103"/>
      <c r="DS28" s="103"/>
      <c r="DT28" s="103"/>
      <c r="DU28" s="103"/>
      <c r="DV28" s="103"/>
      <c r="DW28" s="103"/>
      <c r="DX28" s="103"/>
      <c r="DY28" s="103"/>
      <c r="DZ28" s="103"/>
      <c r="EA28" s="103"/>
      <c r="EB28" s="103"/>
      <c r="EC28" s="103"/>
      <c r="ED28" s="103"/>
      <c r="EE28" s="103"/>
      <c r="EF28" s="103"/>
      <c r="EG28" s="103"/>
      <c r="EH28" s="103"/>
      <c r="EI28" s="103"/>
      <c r="EJ28" s="103"/>
      <c r="EK28" s="103"/>
      <c r="EL28" s="103"/>
      <c r="EM28" s="194">
        <f t="shared" si="4"/>
        <v>0</v>
      </c>
      <c r="EN28" s="283"/>
      <c r="EO28" s="283"/>
      <c r="EP28" s="103"/>
      <c r="EQ28" s="103"/>
      <c r="ER28" s="103"/>
      <c r="ES28" s="784" t="s">
        <v>113</v>
      </c>
      <c r="EU28" s="136">
        <v>25</v>
      </c>
      <c r="EV28" s="96">
        <v>80011</v>
      </c>
      <c r="EW28" s="97" t="s">
        <v>177</v>
      </c>
      <c r="EX28" s="97" t="s">
        <v>177</v>
      </c>
      <c r="EY28" s="97" t="s">
        <v>177</v>
      </c>
      <c r="EZ28" s="97" t="s">
        <v>177</v>
      </c>
      <c r="FA28" s="97" t="s">
        <v>177</v>
      </c>
      <c r="FB28" s="97" t="s">
        <v>177</v>
      </c>
      <c r="FC28" s="97" t="s">
        <v>177</v>
      </c>
      <c r="FD28" s="97" t="s">
        <v>177</v>
      </c>
      <c r="FE28" s="97" t="s">
        <v>177</v>
      </c>
      <c r="FF28" s="97" t="s">
        <v>177</v>
      </c>
      <c r="FG28" s="97" t="s">
        <v>177</v>
      </c>
      <c r="FH28" s="97" t="s">
        <v>177</v>
      </c>
      <c r="FI28" s="97" t="s">
        <v>177</v>
      </c>
      <c r="FJ28" s="97" t="s">
        <v>177</v>
      </c>
      <c r="FK28" s="97" t="s">
        <v>177</v>
      </c>
      <c r="FL28" s="97" t="s">
        <v>177</v>
      </c>
      <c r="FM28" s="97" t="s">
        <v>177</v>
      </c>
      <c r="FN28" s="97" t="s">
        <v>177</v>
      </c>
      <c r="FO28" s="97" t="s">
        <v>177</v>
      </c>
      <c r="FP28" s="97" t="s">
        <v>177</v>
      </c>
      <c r="FQ28" s="97" t="s">
        <v>177</v>
      </c>
      <c r="FR28" s="97">
        <f t="shared" si="3"/>
        <v>0</v>
      </c>
      <c r="FS28" s="99" t="s">
        <v>280</v>
      </c>
      <c r="FT28" s="789"/>
      <c r="FU28" s="97" t="s">
        <v>177</v>
      </c>
      <c r="FV28" s="97" t="s">
        <v>177</v>
      </c>
      <c r="FW28" s="97" t="s">
        <v>177</v>
      </c>
      <c r="FX28" s="14" t="s">
        <v>99</v>
      </c>
    </row>
    <row r="29" spans="1:182" ht="15.75" thickBot="1" x14ac:dyDescent="0.3">
      <c r="A29" s="137">
        <v>26</v>
      </c>
      <c r="B29" s="138">
        <v>80026</v>
      </c>
      <c r="C29" s="281" t="s">
        <v>177</v>
      </c>
      <c r="D29" s="281" t="s">
        <v>177</v>
      </c>
      <c r="E29" s="281" t="s">
        <v>177</v>
      </c>
      <c r="F29" s="281" t="s">
        <v>177</v>
      </c>
      <c r="G29" s="281" t="s">
        <v>177</v>
      </c>
      <c r="H29" s="281" t="s">
        <v>177</v>
      </c>
      <c r="I29" s="281" t="s">
        <v>177</v>
      </c>
      <c r="J29" s="281" t="s">
        <v>177</v>
      </c>
      <c r="K29" s="281" t="s">
        <v>177</v>
      </c>
      <c r="L29" s="281" t="s">
        <v>177</v>
      </c>
      <c r="M29" s="281" t="s">
        <v>177</v>
      </c>
      <c r="N29" s="281" t="s">
        <v>177</v>
      </c>
      <c r="O29" s="281" t="s">
        <v>177</v>
      </c>
      <c r="P29" s="281" t="s">
        <v>177</v>
      </c>
      <c r="Q29" s="281" t="s">
        <v>177</v>
      </c>
      <c r="R29" s="281" t="s">
        <v>177</v>
      </c>
      <c r="S29" s="281" t="s">
        <v>177</v>
      </c>
      <c r="T29" s="281" t="s">
        <v>177</v>
      </c>
      <c r="U29" s="281" t="s">
        <v>177</v>
      </c>
      <c r="V29" s="281" t="s">
        <v>177</v>
      </c>
      <c r="W29" s="281" t="s">
        <v>177</v>
      </c>
      <c r="X29" s="281" t="s">
        <v>177</v>
      </c>
      <c r="Y29" s="281" t="s">
        <v>177</v>
      </c>
      <c r="Z29" s="281">
        <f t="shared" si="5"/>
        <v>0</v>
      </c>
      <c r="AA29" s="141" t="s">
        <v>280</v>
      </c>
      <c r="AB29" s="139" t="s">
        <v>177</v>
      </c>
      <c r="AC29" s="139" t="s">
        <v>177</v>
      </c>
      <c r="AD29" s="796" t="s">
        <v>108</v>
      </c>
      <c r="AH29" s="96">
        <v>26</v>
      </c>
      <c r="AI29" s="96">
        <v>80032</v>
      </c>
      <c r="AJ29" s="97" t="s">
        <v>177</v>
      </c>
      <c r="AK29" s="97" t="s">
        <v>177</v>
      </c>
      <c r="AL29" s="97" t="s">
        <v>177</v>
      </c>
      <c r="AM29" s="97" t="s">
        <v>177</v>
      </c>
      <c r="AN29" s="97" t="s">
        <v>177</v>
      </c>
      <c r="AO29" s="97" t="s">
        <v>177</v>
      </c>
      <c r="AP29" s="97" t="s">
        <v>177</v>
      </c>
      <c r="AQ29" s="97" t="s">
        <v>177</v>
      </c>
      <c r="AR29" s="97" t="s">
        <v>177</v>
      </c>
      <c r="AS29" s="97" t="s">
        <v>177</v>
      </c>
      <c r="AT29" s="97" t="s">
        <v>177</v>
      </c>
      <c r="AU29" s="97" t="s">
        <v>177</v>
      </c>
      <c r="AV29" s="97" t="s">
        <v>177</v>
      </c>
      <c r="AW29" s="97" t="s">
        <v>177</v>
      </c>
      <c r="AX29" s="97" t="s">
        <v>177</v>
      </c>
      <c r="AY29" s="97" t="s">
        <v>177</v>
      </c>
      <c r="AZ29" s="97" t="s">
        <v>177</v>
      </c>
      <c r="BA29" s="97" t="s">
        <v>177</v>
      </c>
      <c r="BB29" s="97" t="s">
        <v>177</v>
      </c>
      <c r="BC29" s="97" t="s">
        <v>177</v>
      </c>
      <c r="BD29" s="97" t="s">
        <v>177</v>
      </c>
      <c r="BE29" s="97" t="s">
        <v>177</v>
      </c>
      <c r="BF29" s="97" t="s">
        <v>177</v>
      </c>
      <c r="BG29" s="99"/>
      <c r="BH29" s="99" t="s">
        <v>177</v>
      </c>
      <c r="BI29" s="97" t="s">
        <v>177</v>
      </c>
      <c r="BJ29" s="97" t="s">
        <v>177</v>
      </c>
      <c r="BK29" s="97" t="s">
        <v>177</v>
      </c>
      <c r="BL29" s="784" t="s">
        <v>277</v>
      </c>
      <c r="BN29" s="137">
        <v>26</v>
      </c>
      <c r="BO29" s="138">
        <v>80024</v>
      </c>
      <c r="BP29" s="139" t="s">
        <v>177</v>
      </c>
      <c r="BQ29" s="139" t="s">
        <v>177</v>
      </c>
      <c r="BR29" s="139" t="s">
        <v>177</v>
      </c>
      <c r="BS29" s="139" t="s">
        <v>177</v>
      </c>
      <c r="BT29" s="139" t="s">
        <v>177</v>
      </c>
      <c r="BU29" s="139" t="s">
        <v>177</v>
      </c>
      <c r="BV29" s="139" t="s">
        <v>177</v>
      </c>
      <c r="BW29" s="139" t="s">
        <v>177</v>
      </c>
      <c r="BX29" s="139" t="s">
        <v>177</v>
      </c>
      <c r="BY29" s="139" t="s">
        <v>177</v>
      </c>
      <c r="BZ29" s="139" t="s">
        <v>177</v>
      </c>
      <c r="CA29" s="139" t="s">
        <v>177</v>
      </c>
      <c r="CB29" s="139" t="s">
        <v>177</v>
      </c>
      <c r="CC29" s="139"/>
      <c r="CD29" s="141" t="s">
        <v>280</v>
      </c>
      <c r="CE29" s="141"/>
      <c r="CF29" s="139" t="s">
        <v>177</v>
      </c>
      <c r="CG29" s="139" t="s">
        <v>177</v>
      </c>
      <c r="CH29" s="139" t="s">
        <v>177</v>
      </c>
      <c r="CI29" s="796" t="s">
        <v>106</v>
      </c>
      <c r="CK29" s="137">
        <v>26</v>
      </c>
      <c r="CL29" s="138">
        <v>80027</v>
      </c>
      <c r="CM29" s="139" t="s">
        <v>177</v>
      </c>
      <c r="CN29" s="139" t="s">
        <v>177</v>
      </c>
      <c r="CO29" s="139" t="s">
        <v>177</v>
      </c>
      <c r="CP29" s="139" t="s">
        <v>177</v>
      </c>
      <c r="CQ29" s="139" t="s">
        <v>177</v>
      </c>
      <c r="CR29" s="139" t="s">
        <v>177</v>
      </c>
      <c r="CS29" s="139" t="s">
        <v>177</v>
      </c>
      <c r="CT29" s="139" t="s">
        <v>177</v>
      </c>
      <c r="CU29" s="139" t="s">
        <v>177</v>
      </c>
      <c r="CV29" s="139" t="s">
        <v>177</v>
      </c>
      <c r="CW29" s="139" t="s">
        <v>177</v>
      </c>
      <c r="CX29" s="139" t="s">
        <v>177</v>
      </c>
      <c r="CY29" s="139" t="s">
        <v>177</v>
      </c>
      <c r="CZ29" s="139" t="s">
        <v>177</v>
      </c>
      <c r="DA29" s="139" t="s">
        <v>177</v>
      </c>
      <c r="DB29" s="139" t="s">
        <v>177</v>
      </c>
      <c r="DC29" s="139" t="s">
        <v>177</v>
      </c>
      <c r="DD29" s="139" t="s">
        <v>177</v>
      </c>
      <c r="DE29" s="139" t="s">
        <v>177</v>
      </c>
      <c r="DF29" s="139" t="s">
        <v>177</v>
      </c>
      <c r="DG29" s="139">
        <f t="shared" si="2"/>
        <v>0</v>
      </c>
      <c r="DH29" s="141" t="s">
        <v>280</v>
      </c>
      <c r="DI29" s="795"/>
      <c r="DJ29" s="139" t="s">
        <v>177</v>
      </c>
      <c r="DK29" s="139" t="s">
        <v>177</v>
      </c>
      <c r="DL29" s="139" t="s">
        <v>177</v>
      </c>
      <c r="DM29" s="796" t="s">
        <v>109</v>
      </c>
      <c r="DO29" s="96">
        <v>26</v>
      </c>
      <c r="DP29" s="138">
        <v>80032</v>
      </c>
      <c r="DQ29" s="97" t="s">
        <v>177</v>
      </c>
      <c r="DR29" s="97" t="s">
        <v>177</v>
      </c>
      <c r="DS29" s="97" t="s">
        <v>177</v>
      </c>
      <c r="DT29" s="97" t="s">
        <v>177</v>
      </c>
      <c r="DU29" s="97" t="s">
        <v>177</v>
      </c>
      <c r="DV29" s="97" t="s">
        <v>177</v>
      </c>
      <c r="DW29" s="97" t="s">
        <v>177</v>
      </c>
      <c r="DX29" s="97" t="s">
        <v>177</v>
      </c>
      <c r="DY29" s="97" t="s">
        <v>177</v>
      </c>
      <c r="DZ29" s="97" t="s">
        <v>177</v>
      </c>
      <c r="EA29" s="97" t="s">
        <v>177</v>
      </c>
      <c r="EB29" s="97"/>
      <c r="EC29" s="97"/>
      <c r="ED29" s="97"/>
      <c r="EE29" s="97"/>
      <c r="EF29" s="97"/>
      <c r="EG29" s="97"/>
      <c r="EH29" s="97" t="s">
        <v>177</v>
      </c>
      <c r="EI29" s="97" t="s">
        <v>177</v>
      </c>
      <c r="EJ29" s="97" t="s">
        <v>177</v>
      </c>
      <c r="EK29" s="97" t="s">
        <v>177</v>
      </c>
      <c r="EL29" s="97" t="s">
        <v>177</v>
      </c>
      <c r="EM29" s="194">
        <f t="shared" si="4"/>
        <v>0</v>
      </c>
      <c r="EN29" s="99"/>
      <c r="EO29" s="99" t="s">
        <v>177</v>
      </c>
      <c r="EP29" s="97" t="s">
        <v>177</v>
      </c>
      <c r="EQ29" s="97" t="s">
        <v>177</v>
      </c>
      <c r="ER29" s="97" t="s">
        <v>177</v>
      </c>
      <c r="ES29" s="784" t="s">
        <v>277</v>
      </c>
      <c r="EU29" s="137">
        <v>26</v>
      </c>
      <c r="EV29" s="138">
        <v>80027</v>
      </c>
      <c r="EW29" s="139" t="s">
        <v>177</v>
      </c>
      <c r="EX29" s="139" t="s">
        <v>177</v>
      </c>
      <c r="EY29" s="139" t="s">
        <v>177</v>
      </c>
      <c r="EZ29" s="139" t="s">
        <v>177</v>
      </c>
      <c r="FA29" s="139" t="s">
        <v>177</v>
      </c>
      <c r="FB29" s="139" t="s">
        <v>177</v>
      </c>
      <c r="FC29" s="139" t="s">
        <v>177</v>
      </c>
      <c r="FD29" s="139" t="s">
        <v>177</v>
      </c>
      <c r="FE29" s="139" t="s">
        <v>177</v>
      </c>
      <c r="FF29" s="139" t="s">
        <v>177</v>
      </c>
      <c r="FG29" s="139" t="s">
        <v>177</v>
      </c>
      <c r="FH29" s="139" t="s">
        <v>177</v>
      </c>
      <c r="FI29" s="139" t="s">
        <v>177</v>
      </c>
      <c r="FJ29" s="139" t="s">
        <v>177</v>
      </c>
      <c r="FK29" s="139" t="s">
        <v>177</v>
      </c>
      <c r="FL29" s="139" t="s">
        <v>177</v>
      </c>
      <c r="FM29" s="139" t="s">
        <v>177</v>
      </c>
      <c r="FN29" s="139" t="s">
        <v>177</v>
      </c>
      <c r="FO29" s="139" t="s">
        <v>177</v>
      </c>
      <c r="FP29" s="139" t="s">
        <v>177</v>
      </c>
      <c r="FQ29" s="139" t="s">
        <v>177</v>
      </c>
      <c r="FR29" s="139">
        <f t="shared" si="3"/>
        <v>0</v>
      </c>
      <c r="FS29" s="141" t="s">
        <v>280</v>
      </c>
      <c r="FT29" s="795"/>
      <c r="FU29" s="139" t="s">
        <v>177</v>
      </c>
      <c r="FV29" s="139" t="s">
        <v>177</v>
      </c>
      <c r="FW29" s="139" t="s">
        <v>177</v>
      </c>
      <c r="FX29" s="142" t="s">
        <v>109</v>
      </c>
    </row>
    <row r="30" spans="1:182" ht="15.75" thickBot="1" x14ac:dyDescent="0.3">
      <c r="A30" s="102">
        <v>27</v>
      </c>
      <c r="B30" s="791">
        <v>80020</v>
      </c>
      <c r="C30" s="497"/>
      <c r="D30" s="497"/>
      <c r="E30" s="497"/>
      <c r="F30" s="497"/>
      <c r="G30" s="497"/>
      <c r="H30" s="497"/>
      <c r="I30" s="497"/>
      <c r="J30" s="497"/>
      <c r="K30" s="497"/>
      <c r="L30" s="497"/>
      <c r="M30" s="497"/>
      <c r="N30" s="497"/>
      <c r="O30" s="497"/>
      <c r="P30" s="497"/>
      <c r="Q30" s="497"/>
      <c r="R30" s="497"/>
      <c r="S30" s="497"/>
      <c r="T30" s="497"/>
      <c r="U30" s="497"/>
      <c r="V30" s="497"/>
      <c r="W30" s="497"/>
      <c r="X30" s="497"/>
      <c r="Y30" s="497"/>
      <c r="Z30" s="497">
        <f t="shared" si="5"/>
        <v>0</v>
      </c>
      <c r="AA30" s="496"/>
      <c r="AB30" s="497"/>
      <c r="AC30" s="497"/>
      <c r="AD30" s="792" t="s">
        <v>823</v>
      </c>
      <c r="AH30" s="92">
        <v>27</v>
      </c>
      <c r="AI30" s="734">
        <v>80020</v>
      </c>
      <c r="AJ30" s="93" t="s">
        <v>177</v>
      </c>
      <c r="AK30" s="93" t="s">
        <v>177</v>
      </c>
      <c r="AL30" s="93" t="s">
        <v>177</v>
      </c>
      <c r="AM30" s="93" t="s">
        <v>177</v>
      </c>
      <c r="AN30" s="93" t="s">
        <v>177</v>
      </c>
      <c r="AO30" s="93" t="s">
        <v>177</v>
      </c>
      <c r="AP30" s="93" t="s">
        <v>177</v>
      </c>
      <c r="AQ30" s="93" t="s">
        <v>177</v>
      </c>
      <c r="AR30" s="93" t="s">
        <v>177</v>
      </c>
      <c r="AS30" s="93" t="s">
        <v>177</v>
      </c>
      <c r="AT30" s="93" t="s">
        <v>177</v>
      </c>
      <c r="AU30" s="93" t="s">
        <v>177</v>
      </c>
      <c r="AV30" s="93" t="s">
        <v>177</v>
      </c>
      <c r="AW30" s="93" t="s">
        <v>177</v>
      </c>
      <c r="AX30" s="93" t="s">
        <v>177</v>
      </c>
      <c r="AY30" s="93" t="s">
        <v>177</v>
      </c>
      <c r="AZ30" s="93" t="s">
        <v>177</v>
      </c>
      <c r="BA30" s="93" t="s">
        <v>177</v>
      </c>
      <c r="BB30" s="93" t="s">
        <v>177</v>
      </c>
      <c r="BC30" s="93" t="s">
        <v>177</v>
      </c>
      <c r="BD30" s="93" t="s">
        <v>177</v>
      </c>
      <c r="BE30" s="93" t="s">
        <v>177</v>
      </c>
      <c r="BF30" s="93" t="s">
        <v>177</v>
      </c>
      <c r="BG30" s="94" t="s">
        <v>177</v>
      </c>
      <c r="BH30" s="94" t="s">
        <v>177</v>
      </c>
      <c r="BI30" s="93" t="s">
        <v>177</v>
      </c>
      <c r="BJ30" s="93" t="s">
        <v>177</v>
      </c>
      <c r="BK30" s="93" t="s">
        <v>177</v>
      </c>
      <c r="BL30" s="784" t="s">
        <v>823</v>
      </c>
      <c r="BN30" s="92">
        <v>27</v>
      </c>
      <c r="BO30" s="791">
        <v>80020</v>
      </c>
      <c r="BP30" s="93" t="s">
        <v>177</v>
      </c>
      <c r="BQ30" s="93" t="s">
        <v>177</v>
      </c>
      <c r="BR30" s="93" t="s">
        <v>177</v>
      </c>
      <c r="BS30" s="93" t="s">
        <v>177</v>
      </c>
      <c r="BT30" s="93" t="s">
        <v>177</v>
      </c>
      <c r="BU30" s="93" t="s">
        <v>177</v>
      </c>
      <c r="BV30" s="93" t="s">
        <v>177</v>
      </c>
      <c r="BW30" s="93" t="s">
        <v>177</v>
      </c>
      <c r="BX30" s="93" t="s">
        <v>177</v>
      </c>
      <c r="BY30" s="93" t="s">
        <v>177</v>
      </c>
      <c r="BZ30" s="93" t="s">
        <v>177</v>
      </c>
      <c r="CA30" s="93"/>
      <c r="CB30" s="93" t="s">
        <v>177</v>
      </c>
      <c r="CC30" s="93" t="s">
        <v>177</v>
      </c>
      <c r="CD30" s="94" t="s">
        <v>177</v>
      </c>
      <c r="CE30" s="94" t="s">
        <v>177</v>
      </c>
      <c r="CF30" s="93" t="s">
        <v>177</v>
      </c>
      <c r="CG30" s="93" t="s">
        <v>177</v>
      </c>
      <c r="CH30" s="93" t="s">
        <v>177</v>
      </c>
      <c r="CI30" s="792" t="s">
        <v>823</v>
      </c>
      <c r="CK30" s="221">
        <v>27</v>
      </c>
      <c r="CL30" s="791">
        <v>80020</v>
      </c>
      <c r="CM30" s="124"/>
      <c r="CN30" s="124"/>
      <c r="CO30" s="124"/>
      <c r="CP30" s="124"/>
      <c r="CQ30" s="124"/>
      <c r="CR30" s="124"/>
      <c r="CS30" s="124"/>
      <c r="CT30" s="124"/>
      <c r="CU30" s="124"/>
      <c r="CV30" s="124"/>
      <c r="CW30" s="124"/>
      <c r="CX30" s="124"/>
      <c r="CY30" s="124"/>
      <c r="CZ30" s="124"/>
      <c r="DA30" s="124"/>
      <c r="DB30" s="124"/>
      <c r="DC30" s="124"/>
      <c r="DD30" s="124"/>
      <c r="DE30" s="124"/>
      <c r="DF30" s="151"/>
      <c r="DG30" s="158">
        <f t="shared" si="2"/>
        <v>0</v>
      </c>
      <c r="DH30" s="126" t="s">
        <v>177</v>
      </c>
      <c r="DI30" s="126" t="s">
        <v>177</v>
      </c>
      <c r="DJ30" s="124" t="s">
        <v>177</v>
      </c>
      <c r="DK30" s="124" t="s">
        <v>177</v>
      </c>
      <c r="DL30" s="470" t="s">
        <v>177</v>
      </c>
      <c r="DM30" s="792" t="s">
        <v>823</v>
      </c>
      <c r="DO30" s="92">
        <v>27</v>
      </c>
      <c r="DP30" s="800">
        <v>80020</v>
      </c>
      <c r="DQ30" s="93" t="s">
        <v>177</v>
      </c>
      <c r="DR30" s="93" t="s">
        <v>177</v>
      </c>
      <c r="DS30" s="93" t="s">
        <v>177</v>
      </c>
      <c r="DT30" s="93" t="s">
        <v>177</v>
      </c>
      <c r="DU30" s="93" t="s">
        <v>177</v>
      </c>
      <c r="DV30" s="93" t="s">
        <v>177</v>
      </c>
      <c r="DW30" s="93" t="s">
        <v>177</v>
      </c>
      <c r="DX30" s="93" t="s">
        <v>177</v>
      </c>
      <c r="DY30" s="93" t="s">
        <v>177</v>
      </c>
      <c r="DZ30" s="93" t="s">
        <v>177</v>
      </c>
      <c r="EA30" s="93" t="s">
        <v>177</v>
      </c>
      <c r="EB30" s="93"/>
      <c r="EC30" s="93"/>
      <c r="ED30" s="93"/>
      <c r="EE30" s="93"/>
      <c r="EF30" s="93"/>
      <c r="EG30" s="93"/>
      <c r="EH30" s="93" t="s">
        <v>177</v>
      </c>
      <c r="EI30" s="93" t="s">
        <v>177</v>
      </c>
      <c r="EJ30" s="93" t="s">
        <v>177</v>
      </c>
      <c r="EK30" s="93" t="s">
        <v>177</v>
      </c>
      <c r="EL30" s="93" t="s">
        <v>177</v>
      </c>
      <c r="EM30" s="194">
        <f t="shared" si="4"/>
        <v>0</v>
      </c>
      <c r="EN30" s="94" t="s">
        <v>177</v>
      </c>
      <c r="EO30" s="94" t="s">
        <v>177</v>
      </c>
      <c r="EP30" s="93" t="s">
        <v>177</v>
      </c>
      <c r="EQ30" s="93" t="s">
        <v>177</v>
      </c>
      <c r="ER30" s="93" t="s">
        <v>177</v>
      </c>
      <c r="ES30" s="784" t="s">
        <v>823</v>
      </c>
      <c r="EU30" s="92">
        <v>27</v>
      </c>
      <c r="EV30" s="800">
        <v>80020</v>
      </c>
      <c r="FX30" s="803" t="s">
        <v>823</v>
      </c>
    </row>
    <row r="31" spans="1:182" ht="15.75" thickBot="1" x14ac:dyDescent="0.3">
      <c r="A31" s="96"/>
      <c r="B31" s="735">
        <v>80040</v>
      </c>
      <c r="C31" s="103"/>
      <c r="D31" s="103"/>
      <c r="E31" s="103"/>
      <c r="F31" s="103"/>
      <c r="G31" s="103"/>
      <c r="H31" s="103"/>
      <c r="I31" s="103"/>
      <c r="J31" s="103"/>
      <c r="K31" s="103"/>
      <c r="L31" s="103"/>
      <c r="M31" s="103"/>
      <c r="N31" s="103"/>
      <c r="O31" s="103"/>
      <c r="P31" s="103"/>
      <c r="Q31" s="103"/>
      <c r="R31" s="103"/>
      <c r="S31" s="103"/>
      <c r="T31" s="103"/>
      <c r="U31" s="103"/>
      <c r="V31" s="103"/>
      <c r="W31" s="103"/>
      <c r="X31" s="103"/>
      <c r="Y31" s="103"/>
      <c r="Z31" s="103"/>
      <c r="AA31" s="283"/>
      <c r="AB31" s="103"/>
      <c r="AC31" s="103"/>
      <c r="AD31" s="787" t="s">
        <v>110</v>
      </c>
      <c r="AH31" s="92"/>
      <c r="AI31" s="735">
        <v>80040</v>
      </c>
      <c r="AJ31" s="93"/>
      <c r="AK31" s="93"/>
      <c r="AL31" s="93"/>
      <c r="AM31" s="93"/>
      <c r="AN31" s="93"/>
      <c r="AO31" s="93"/>
      <c r="AP31" s="93"/>
      <c r="AQ31" s="93"/>
      <c r="AR31" s="93"/>
      <c r="AS31" s="93"/>
      <c r="AT31" s="93"/>
      <c r="AU31" s="93"/>
      <c r="AV31" s="93"/>
      <c r="AW31" s="93"/>
      <c r="AX31" s="93"/>
      <c r="AY31" s="93"/>
      <c r="AZ31" s="93"/>
      <c r="BA31" s="93"/>
      <c r="BB31" s="93"/>
      <c r="BC31" s="93"/>
      <c r="BD31" s="93"/>
      <c r="BE31" s="93"/>
      <c r="BF31" s="93"/>
      <c r="BG31" s="94"/>
      <c r="BH31" s="94"/>
      <c r="BI31" s="93"/>
      <c r="BJ31" s="93"/>
      <c r="BK31" s="93"/>
      <c r="BL31" s="787" t="s">
        <v>110</v>
      </c>
      <c r="BN31" s="92"/>
      <c r="BO31" s="735">
        <v>80040</v>
      </c>
      <c r="BP31" s="93"/>
      <c r="BQ31" s="93"/>
      <c r="BR31" s="93"/>
      <c r="BS31" s="93"/>
      <c r="BT31" s="93"/>
      <c r="BU31" s="93"/>
      <c r="BV31" s="93"/>
      <c r="BW31" s="93"/>
      <c r="BX31" s="93"/>
      <c r="BY31" s="93"/>
      <c r="BZ31" s="93"/>
      <c r="CA31" s="93"/>
      <c r="CB31" s="93"/>
      <c r="CC31" s="93"/>
      <c r="CD31" s="94"/>
      <c r="CE31" s="94"/>
      <c r="CF31" s="93"/>
      <c r="CG31" s="93"/>
      <c r="CH31" s="93"/>
      <c r="CI31" s="787" t="s">
        <v>110</v>
      </c>
      <c r="CK31" s="137"/>
      <c r="CL31" s="735">
        <v>80040</v>
      </c>
      <c r="CM31" s="139"/>
      <c r="CN31" s="139"/>
      <c r="CO31" s="139"/>
      <c r="CP31" s="139"/>
      <c r="CQ31" s="139"/>
      <c r="CR31" s="139"/>
      <c r="CS31" s="139"/>
      <c r="CT31" s="139"/>
      <c r="CU31" s="139"/>
      <c r="CV31" s="139"/>
      <c r="CW31" s="139"/>
      <c r="CX31" s="139"/>
      <c r="CY31" s="139"/>
      <c r="CZ31" s="139"/>
      <c r="DA31" s="139"/>
      <c r="DB31" s="139"/>
      <c r="DC31" s="139"/>
      <c r="DD31" s="139"/>
      <c r="DE31" s="139"/>
      <c r="DF31" s="149"/>
      <c r="DG31" s="157">
        <f t="shared" si="2"/>
        <v>0</v>
      </c>
      <c r="DH31" s="141"/>
      <c r="DI31" s="141"/>
      <c r="DJ31" s="139"/>
      <c r="DK31" s="139"/>
      <c r="DL31" s="362"/>
      <c r="DM31" s="787" t="s">
        <v>110</v>
      </c>
      <c r="DO31" s="92"/>
      <c r="DP31" s="92">
        <v>80040</v>
      </c>
      <c r="DQ31" s="93"/>
      <c r="DR31" s="93"/>
      <c r="DS31" s="93"/>
      <c r="DT31" s="93"/>
      <c r="DU31" s="93"/>
      <c r="DV31" s="93"/>
      <c r="DW31" s="93"/>
      <c r="DX31" s="93"/>
      <c r="DY31" s="93"/>
      <c r="DZ31" s="93"/>
      <c r="EA31" s="93"/>
      <c r="EB31" s="93"/>
      <c r="EC31" s="93"/>
      <c r="ED31" s="93"/>
      <c r="EE31" s="93"/>
      <c r="EF31" s="93"/>
      <c r="EG31" s="93"/>
      <c r="EH31" s="93"/>
      <c r="EI31" s="93"/>
      <c r="EJ31" s="93"/>
      <c r="EK31" s="93"/>
      <c r="EL31" s="93"/>
      <c r="EM31" s="194">
        <f t="shared" si="4"/>
        <v>0</v>
      </c>
      <c r="EN31" s="94"/>
      <c r="EO31" s="94"/>
      <c r="EP31" s="93"/>
      <c r="EQ31" s="93"/>
      <c r="ER31" s="93"/>
      <c r="ES31" s="787" t="s">
        <v>110</v>
      </c>
      <c r="EU31" s="92"/>
      <c r="EV31" s="92">
        <v>80040</v>
      </c>
      <c r="EW31" s="93"/>
      <c r="EX31" s="93"/>
      <c r="EY31" s="93"/>
      <c r="EZ31" s="93"/>
      <c r="FA31" s="93"/>
      <c r="FB31" s="93"/>
      <c r="FC31" s="93"/>
      <c r="FD31" s="93"/>
      <c r="FE31" s="93"/>
      <c r="FF31" s="93"/>
      <c r="FG31" s="93"/>
      <c r="FH31" s="93"/>
      <c r="FI31" s="93"/>
      <c r="FJ31" s="93"/>
      <c r="FK31" s="93"/>
      <c r="FL31" s="93"/>
      <c r="FM31" s="93"/>
      <c r="FN31" s="93"/>
      <c r="FO31" s="93"/>
      <c r="FP31" s="93"/>
      <c r="FQ31" s="93"/>
      <c r="FR31" s="93"/>
      <c r="FS31" s="94"/>
      <c r="FT31" s="94"/>
      <c r="FU31" s="93"/>
      <c r="FV31" s="93"/>
      <c r="FW31" s="93"/>
      <c r="FX31" s="799" t="s">
        <v>110</v>
      </c>
    </row>
    <row r="32" spans="1:182" x14ac:dyDescent="0.25">
      <c r="A32" s="895" t="s">
        <v>141</v>
      </c>
      <c r="B32" s="895"/>
      <c r="C32" s="50">
        <f>AVERAGE(C18:C29)</f>
        <v>0.625</v>
      </c>
      <c r="D32" s="50">
        <f t="shared" ref="D32:AC32" si="7">AVERAGE(D18:D29)</f>
        <v>0.25</v>
      </c>
      <c r="E32" s="50">
        <f t="shared" si="7"/>
        <v>0.25</v>
      </c>
      <c r="F32" s="50">
        <f t="shared" si="7"/>
        <v>0.625</v>
      </c>
      <c r="G32" s="50">
        <f t="shared" si="7"/>
        <v>0.625</v>
      </c>
      <c r="H32" s="50">
        <f t="shared" si="7"/>
        <v>0.2</v>
      </c>
      <c r="I32" s="50">
        <f t="shared" si="7"/>
        <v>0.75</v>
      </c>
      <c r="J32" s="50">
        <f t="shared" si="7"/>
        <v>0.25</v>
      </c>
      <c r="K32" s="50">
        <f t="shared" si="7"/>
        <v>1</v>
      </c>
      <c r="L32" s="50">
        <f t="shared" si="7"/>
        <v>0.875</v>
      </c>
      <c r="M32" s="50">
        <f t="shared" si="7"/>
        <v>0.5</v>
      </c>
      <c r="N32" s="50">
        <f t="shared" si="7"/>
        <v>0.25</v>
      </c>
      <c r="O32" s="50">
        <f t="shared" si="7"/>
        <v>0.5</v>
      </c>
      <c r="P32" s="50">
        <f t="shared" si="7"/>
        <v>0.5</v>
      </c>
      <c r="Q32" s="50">
        <f t="shared" si="7"/>
        <v>0.42857142857142855</v>
      </c>
      <c r="R32" s="50">
        <f t="shared" si="7"/>
        <v>0</v>
      </c>
      <c r="S32" s="50">
        <f t="shared" si="7"/>
        <v>0.875</v>
      </c>
      <c r="T32" s="50">
        <f t="shared" si="7"/>
        <v>0.5</v>
      </c>
      <c r="U32" s="50">
        <f t="shared" si="7"/>
        <v>0.16666666666666666</v>
      </c>
      <c r="V32" s="50">
        <f t="shared" si="7"/>
        <v>0.375</v>
      </c>
      <c r="W32" s="50">
        <f t="shared" si="7"/>
        <v>2.1428571428571428</v>
      </c>
      <c r="X32" s="50">
        <f t="shared" si="7"/>
        <v>1.5</v>
      </c>
      <c r="Y32" s="50">
        <f t="shared" si="7"/>
        <v>1.6666666666666667</v>
      </c>
      <c r="Z32" s="50">
        <f t="shared" si="7"/>
        <v>9.25</v>
      </c>
      <c r="AA32" s="50"/>
      <c r="AB32" s="50"/>
      <c r="AC32" s="50">
        <f t="shared" si="7"/>
        <v>2.875</v>
      </c>
      <c r="AF32" s="113"/>
      <c r="AG32" s="113"/>
      <c r="AH32" s="895" t="s">
        <v>141</v>
      </c>
      <c r="AI32" s="895"/>
      <c r="AJ32" s="50">
        <f>AVERAGE(AJ4:AJ29)</f>
        <v>0.6</v>
      </c>
      <c r="AK32" s="50">
        <f t="shared" ref="AK32:BK32" si="8">AVERAGE(AK4:AK29)</f>
        <v>0.4</v>
      </c>
      <c r="AL32" s="50">
        <f t="shared" si="8"/>
        <v>0.3</v>
      </c>
      <c r="AM32" s="50">
        <f t="shared" si="8"/>
        <v>0.2</v>
      </c>
      <c r="AN32" s="50">
        <f t="shared" si="8"/>
        <v>0.3</v>
      </c>
      <c r="AO32" s="50">
        <f t="shared" si="8"/>
        <v>0</v>
      </c>
      <c r="AP32" s="50">
        <f t="shared" si="8"/>
        <v>0.1</v>
      </c>
      <c r="AQ32" s="50">
        <f t="shared" si="8"/>
        <v>0.2</v>
      </c>
      <c r="AR32" s="50">
        <f t="shared" si="8"/>
        <v>0</v>
      </c>
      <c r="AS32" s="50">
        <f t="shared" si="8"/>
        <v>0.1</v>
      </c>
      <c r="AT32" s="50">
        <f t="shared" si="8"/>
        <v>0.1</v>
      </c>
      <c r="AU32" s="50">
        <f t="shared" si="8"/>
        <v>0.2</v>
      </c>
      <c r="AV32" s="50">
        <f t="shared" si="8"/>
        <v>0.5</v>
      </c>
      <c r="AW32" s="50">
        <f t="shared" si="8"/>
        <v>0</v>
      </c>
      <c r="AX32" s="50">
        <f t="shared" si="8"/>
        <v>0.1</v>
      </c>
      <c r="AY32" s="50">
        <f t="shared" si="8"/>
        <v>0.7</v>
      </c>
      <c r="AZ32" s="50">
        <f t="shared" si="8"/>
        <v>1.8</v>
      </c>
      <c r="BA32" s="50">
        <f t="shared" si="8"/>
        <v>0.6</v>
      </c>
      <c r="BB32" s="50">
        <f t="shared" si="8"/>
        <v>0.6</v>
      </c>
      <c r="BC32" s="50">
        <f t="shared" si="8"/>
        <v>0.3</v>
      </c>
      <c r="BD32" s="50">
        <f t="shared" si="8"/>
        <v>0.5</v>
      </c>
      <c r="BE32" s="50">
        <f t="shared" si="8"/>
        <v>1.1000000000000001</v>
      </c>
      <c r="BF32" s="50">
        <f t="shared" si="8"/>
        <v>6.2142857142857144</v>
      </c>
      <c r="BG32" s="50"/>
      <c r="BH32" s="50">
        <f t="shared" si="8"/>
        <v>2.2000000000000002</v>
      </c>
      <c r="BI32" s="50"/>
      <c r="BJ32" s="50"/>
      <c r="BK32" s="50">
        <f t="shared" si="8"/>
        <v>3.7</v>
      </c>
      <c r="BN32" s="895" t="s">
        <v>141</v>
      </c>
      <c r="BO32" s="895"/>
      <c r="BP32" s="50">
        <f>AVERAGE(BP4:BP29)</f>
        <v>0.44444444444444442</v>
      </c>
      <c r="BQ32" s="50">
        <f t="shared" ref="BQ32:CH32" si="9">AVERAGE(BQ4:BQ29)</f>
        <v>0.1111111111111111</v>
      </c>
      <c r="BR32" s="50">
        <f t="shared" si="9"/>
        <v>0.44444444444444442</v>
      </c>
      <c r="BS32" s="50">
        <f t="shared" si="9"/>
        <v>0.55555555555555558</v>
      </c>
      <c r="BT32" s="50">
        <f t="shared" si="9"/>
        <v>0.55555555555555558</v>
      </c>
      <c r="BU32" s="50">
        <f t="shared" si="9"/>
        <v>0</v>
      </c>
      <c r="BV32" s="50">
        <f t="shared" si="9"/>
        <v>0.1111111111111111</v>
      </c>
      <c r="BW32" s="50">
        <f t="shared" si="9"/>
        <v>0.88888888888888884</v>
      </c>
      <c r="BX32" s="50">
        <f t="shared" si="9"/>
        <v>0.22222222222222221</v>
      </c>
      <c r="BY32" s="50">
        <f t="shared" si="9"/>
        <v>0</v>
      </c>
      <c r="BZ32" s="50">
        <f t="shared" si="9"/>
        <v>0</v>
      </c>
      <c r="CA32" s="50">
        <f t="shared" si="9"/>
        <v>0</v>
      </c>
      <c r="CB32" s="50">
        <f t="shared" si="9"/>
        <v>0.33333333333333331</v>
      </c>
      <c r="CC32" s="50">
        <f t="shared" si="9"/>
        <v>3.6666666666666665</v>
      </c>
      <c r="CD32" s="50"/>
      <c r="CE32" s="50">
        <f t="shared" si="9"/>
        <v>2.1111111111111112</v>
      </c>
      <c r="CF32" s="50"/>
      <c r="CG32" s="50"/>
      <c r="CH32" s="50">
        <f t="shared" si="9"/>
        <v>3.7777777777777777</v>
      </c>
      <c r="CK32" s="893" t="s">
        <v>141</v>
      </c>
      <c r="CL32" s="893"/>
      <c r="CM32" s="61">
        <f>AVERAGE(CM4:CM29)</f>
        <v>0.60869565217391308</v>
      </c>
      <c r="CN32" s="61">
        <f t="shared" ref="CN32:DL32" si="10">AVERAGE(CN4:CN29)</f>
        <v>0.7</v>
      </c>
      <c r="CO32" s="61">
        <f t="shared" si="10"/>
        <v>0.7142857142857143</v>
      </c>
      <c r="CP32" s="61">
        <f t="shared" si="10"/>
        <v>0.625</v>
      </c>
      <c r="CQ32" s="61">
        <f t="shared" si="10"/>
        <v>0.6</v>
      </c>
      <c r="CR32" s="61">
        <f t="shared" si="10"/>
        <v>1.1176470588235294</v>
      </c>
      <c r="CS32" s="61">
        <f t="shared" si="10"/>
        <v>0.55555555555555558</v>
      </c>
      <c r="CT32" s="61">
        <f t="shared" si="10"/>
        <v>1.3809523809523809</v>
      </c>
      <c r="CU32" s="61">
        <f t="shared" si="10"/>
        <v>0.41666666666666669</v>
      </c>
      <c r="CV32" s="61">
        <f t="shared" si="10"/>
        <v>5.5555555555555552E-2</v>
      </c>
      <c r="CW32" s="61">
        <f t="shared" si="10"/>
        <v>0.47619047619047616</v>
      </c>
      <c r="CX32" s="61">
        <f t="shared" si="10"/>
        <v>0.35</v>
      </c>
      <c r="CY32" s="61">
        <f t="shared" si="10"/>
        <v>0</v>
      </c>
      <c r="CZ32" s="61">
        <f t="shared" si="10"/>
        <v>0.90909090909090906</v>
      </c>
      <c r="DA32" s="61">
        <f t="shared" si="10"/>
        <v>0.6</v>
      </c>
      <c r="DB32" s="61">
        <f t="shared" si="10"/>
        <v>0.6</v>
      </c>
      <c r="DC32" s="61">
        <f t="shared" si="10"/>
        <v>0.42105263157894735</v>
      </c>
      <c r="DD32" s="61">
        <f t="shared" si="10"/>
        <v>0.2</v>
      </c>
      <c r="DE32" s="61">
        <f t="shared" si="10"/>
        <v>0.2857142857142857</v>
      </c>
      <c r="DF32" s="61">
        <f t="shared" si="10"/>
        <v>0.66666666666666663</v>
      </c>
      <c r="DG32" s="61">
        <f t="shared" si="10"/>
        <v>7.5384615384615383</v>
      </c>
      <c r="DH32" s="61"/>
      <c r="DI32" s="61">
        <f t="shared" si="10"/>
        <v>2.6086956521739131</v>
      </c>
      <c r="DJ32" s="61"/>
      <c r="DK32" s="61"/>
      <c r="DL32" s="61">
        <f t="shared" si="10"/>
        <v>3.0434782608695654</v>
      </c>
      <c r="DO32" s="895" t="s">
        <v>141</v>
      </c>
      <c r="DP32" s="895"/>
      <c r="DQ32" s="50">
        <f>AVERAGE(DQ4:DQ29)</f>
        <v>0.36363636363636365</v>
      </c>
      <c r="DR32" s="50">
        <f t="shared" ref="DR32:ER32" si="11">AVERAGE(DR4:DR29)</f>
        <v>1.4545454545454546</v>
      </c>
      <c r="DS32" s="50">
        <f t="shared" si="11"/>
        <v>0.27272727272727271</v>
      </c>
      <c r="DT32" s="50">
        <f t="shared" si="11"/>
        <v>0.18181818181818182</v>
      </c>
      <c r="DU32" s="50">
        <f t="shared" si="11"/>
        <v>1.2727272727272727</v>
      </c>
      <c r="DV32" s="50">
        <f t="shared" si="11"/>
        <v>0.54545454545454541</v>
      </c>
      <c r="DW32" s="50">
        <f t="shared" si="11"/>
        <v>1</v>
      </c>
      <c r="DX32" s="50">
        <f t="shared" si="11"/>
        <v>0.81818181818181823</v>
      </c>
      <c r="DY32" s="50">
        <f t="shared" si="11"/>
        <v>0.45454545454545453</v>
      </c>
      <c r="DZ32" s="50">
        <f t="shared" si="11"/>
        <v>0.27272727272727271</v>
      </c>
      <c r="EA32" s="50">
        <f t="shared" si="11"/>
        <v>0.18181818181818182</v>
      </c>
      <c r="EB32" s="50"/>
      <c r="EC32" s="50"/>
      <c r="ED32" s="50"/>
      <c r="EE32" s="50"/>
      <c r="EF32" s="50"/>
      <c r="EG32" s="50"/>
      <c r="EH32" s="50">
        <f t="shared" si="11"/>
        <v>0.18181818181818182</v>
      </c>
      <c r="EI32" s="50">
        <f t="shared" si="11"/>
        <v>0.27272727272727271</v>
      </c>
      <c r="EJ32" s="50">
        <f t="shared" si="11"/>
        <v>0.72727272727272729</v>
      </c>
      <c r="EK32" s="50">
        <f t="shared" si="11"/>
        <v>1</v>
      </c>
      <c r="EL32" s="50">
        <f t="shared" si="11"/>
        <v>1.5454545454545454</v>
      </c>
      <c r="EM32" s="50">
        <f t="shared" si="11"/>
        <v>5.0384615384615383</v>
      </c>
      <c r="EN32" s="50"/>
      <c r="EO32" s="50">
        <f t="shared" si="11"/>
        <v>2.6363636363636362</v>
      </c>
      <c r="EP32" s="50"/>
      <c r="EQ32" s="50"/>
      <c r="ER32" s="50">
        <f t="shared" si="11"/>
        <v>3.5454545454545454</v>
      </c>
      <c r="EU32" s="895" t="s">
        <v>141</v>
      </c>
      <c r="EV32" s="895"/>
      <c r="EW32" s="50">
        <f>AVERAGE(EW4:EW28)</f>
        <v>2.0869565217391304</v>
      </c>
      <c r="EX32" s="50">
        <f t="shared" ref="EX32:FW32" si="12">AVERAGE(EX4:EX28)</f>
        <v>1.6956521739130435</v>
      </c>
      <c r="EY32" s="50">
        <f t="shared" si="12"/>
        <v>2</v>
      </c>
      <c r="EZ32" s="50">
        <f t="shared" si="12"/>
        <v>2.4782608695652173</v>
      </c>
      <c r="FA32" s="50">
        <f t="shared" si="12"/>
        <v>1.0434782608695652</v>
      </c>
      <c r="FB32" s="50">
        <f t="shared" si="12"/>
        <v>1.0869565217391304</v>
      </c>
      <c r="FC32" s="50">
        <f t="shared" si="12"/>
        <v>0.91304347826086951</v>
      </c>
      <c r="FD32" s="50">
        <f t="shared" si="12"/>
        <v>0.91304347826086951</v>
      </c>
      <c r="FE32" s="50">
        <f t="shared" si="12"/>
        <v>1.2608695652173914</v>
      </c>
      <c r="FF32" s="50">
        <f t="shared" si="12"/>
        <v>0.82608695652173914</v>
      </c>
      <c r="FG32" s="50">
        <f t="shared" si="12"/>
        <v>0.43478260869565216</v>
      </c>
      <c r="FH32" s="50">
        <f t="shared" si="12"/>
        <v>1</v>
      </c>
      <c r="FI32" s="50">
        <f t="shared" si="12"/>
        <v>0.52173913043478259</v>
      </c>
      <c r="FJ32" s="50">
        <f t="shared" si="12"/>
        <v>0.86956521739130432</v>
      </c>
      <c r="FK32" s="50">
        <f t="shared" si="12"/>
        <v>1.8695652173913044</v>
      </c>
      <c r="FL32" s="50">
        <f t="shared" si="12"/>
        <v>0.69565217391304346</v>
      </c>
      <c r="FM32" s="50">
        <f t="shared" si="12"/>
        <v>0.30434782608695654</v>
      </c>
      <c r="FN32" s="50">
        <f t="shared" si="12"/>
        <v>1.0869565217391304</v>
      </c>
      <c r="FO32" s="50">
        <f t="shared" si="12"/>
        <v>1.1304347826086956</v>
      </c>
      <c r="FP32" s="50">
        <f t="shared" si="12"/>
        <v>0.95652173913043481</v>
      </c>
      <c r="FQ32" s="50">
        <f t="shared" si="12"/>
        <v>0.82608695652173914</v>
      </c>
      <c r="FR32" s="50">
        <f t="shared" si="12"/>
        <v>22.08</v>
      </c>
      <c r="FS32" s="50"/>
      <c r="FT32" s="50">
        <f t="shared" si="12"/>
        <v>2.8260869565217392</v>
      </c>
      <c r="FU32" s="50"/>
      <c r="FV32" s="50"/>
      <c r="FW32" s="50">
        <f t="shared" si="12"/>
        <v>3.4782608695652173</v>
      </c>
      <c r="FZ32" s="113"/>
    </row>
    <row r="33" spans="1:182" x14ac:dyDescent="0.25">
      <c r="A33" s="39"/>
      <c r="B33" s="83">
        <v>4</v>
      </c>
      <c r="C33" s="50">
        <f>AVERAGE(C24:C25)</f>
        <v>1</v>
      </c>
      <c r="D33" s="50">
        <f t="shared" ref="D33:AC33" si="13">AVERAGE(D24:D25)</f>
        <v>1</v>
      </c>
      <c r="E33" s="50">
        <f t="shared" si="13"/>
        <v>0</v>
      </c>
      <c r="F33" s="50">
        <f t="shared" si="13"/>
        <v>1</v>
      </c>
      <c r="G33" s="50">
        <f t="shared" si="13"/>
        <v>1.5</v>
      </c>
      <c r="H33" s="50">
        <f t="shared" si="13"/>
        <v>0.5</v>
      </c>
      <c r="I33" s="50">
        <f t="shared" si="13"/>
        <v>2</v>
      </c>
      <c r="J33" s="50">
        <f t="shared" si="13"/>
        <v>0</v>
      </c>
      <c r="K33" s="50">
        <f t="shared" si="13"/>
        <v>2</v>
      </c>
      <c r="L33" s="50">
        <f t="shared" si="13"/>
        <v>1</v>
      </c>
      <c r="M33" s="50">
        <f t="shared" si="13"/>
        <v>0</v>
      </c>
      <c r="N33" s="50">
        <f t="shared" si="13"/>
        <v>1</v>
      </c>
      <c r="O33" s="50">
        <f t="shared" si="13"/>
        <v>1</v>
      </c>
      <c r="P33" s="50">
        <f t="shared" si="13"/>
        <v>1</v>
      </c>
      <c r="Q33" s="50">
        <f t="shared" si="13"/>
        <v>0</v>
      </c>
      <c r="R33" s="50">
        <f t="shared" si="13"/>
        <v>0</v>
      </c>
      <c r="S33" s="50">
        <f t="shared" si="13"/>
        <v>2</v>
      </c>
      <c r="T33" s="50">
        <f t="shared" si="13"/>
        <v>0.5</v>
      </c>
      <c r="U33" s="50">
        <f t="shared" si="13"/>
        <v>0.5</v>
      </c>
      <c r="V33" s="50">
        <f t="shared" si="13"/>
        <v>0.5</v>
      </c>
      <c r="W33" s="50">
        <f t="shared" si="13"/>
        <v>3</v>
      </c>
      <c r="X33" s="50">
        <f t="shared" si="13"/>
        <v>2</v>
      </c>
      <c r="Y33" s="50">
        <f t="shared" si="13"/>
        <v>2</v>
      </c>
      <c r="Z33" s="50">
        <f t="shared" si="13"/>
        <v>23.5</v>
      </c>
      <c r="AA33" s="50"/>
      <c r="AB33" s="50"/>
      <c r="AC33" s="50">
        <f t="shared" si="13"/>
        <v>4</v>
      </c>
      <c r="AF33" s="113"/>
      <c r="AG33" s="113"/>
      <c r="AH33" s="39"/>
      <c r="AI33" s="83">
        <v>4</v>
      </c>
      <c r="AJ33" s="50"/>
      <c r="AK33" s="50"/>
      <c r="AL33" s="50"/>
      <c r="AM33" s="50"/>
      <c r="AN33" s="50"/>
      <c r="AO33" s="50"/>
      <c r="AP33" s="50"/>
      <c r="AQ33" s="50"/>
      <c r="AR33" s="50"/>
      <c r="AS33" s="50"/>
      <c r="AT33" s="50"/>
      <c r="AU33" s="50"/>
      <c r="AV33" s="50"/>
      <c r="AW33" s="50"/>
      <c r="AX33" s="50"/>
      <c r="AY33" s="50"/>
      <c r="AZ33" s="50"/>
      <c r="BA33" s="50"/>
      <c r="BB33" s="50"/>
      <c r="BC33" s="50"/>
      <c r="BD33" s="50"/>
      <c r="BE33" s="50"/>
      <c r="BF33" s="50"/>
      <c r="BG33" s="50"/>
      <c r="BH33" s="50"/>
      <c r="BI33" s="50"/>
      <c r="BJ33" s="50"/>
      <c r="BK33" s="50"/>
      <c r="BN33" s="39"/>
      <c r="BO33" s="83">
        <v>4</v>
      </c>
      <c r="BP33" s="50"/>
      <c r="BQ33" s="50"/>
      <c r="BR33" s="50"/>
      <c r="BS33" s="50"/>
      <c r="BT33" s="50"/>
      <c r="BU33" s="50"/>
      <c r="BV33" s="50"/>
      <c r="BW33" s="50"/>
      <c r="BX33" s="50"/>
      <c r="BY33" s="50"/>
      <c r="BZ33" s="50"/>
      <c r="CA33" s="50"/>
      <c r="CB33" s="50"/>
      <c r="CC33" s="50"/>
      <c r="CD33" s="50"/>
      <c r="CE33" s="50"/>
      <c r="CF33" s="50"/>
      <c r="CG33" s="50"/>
      <c r="CH33" s="50"/>
      <c r="CK33" s="39"/>
      <c r="CL33" s="83">
        <v>4</v>
      </c>
      <c r="CM33" s="50">
        <f>AVERAGE(CM24:CM26)</f>
        <v>1</v>
      </c>
      <c r="CN33" s="50">
        <f t="shared" ref="CN33:DL33" si="14">AVERAGE(CN24:CN26)</f>
        <v>1</v>
      </c>
      <c r="CO33" s="50">
        <f t="shared" si="14"/>
        <v>1</v>
      </c>
      <c r="CP33" s="50">
        <f t="shared" si="14"/>
        <v>1</v>
      </c>
      <c r="CQ33" s="50">
        <f t="shared" si="14"/>
        <v>1</v>
      </c>
      <c r="CR33" s="50">
        <f t="shared" si="14"/>
        <v>1.6666666666666667</v>
      </c>
      <c r="CS33" s="50">
        <f t="shared" si="14"/>
        <v>1</v>
      </c>
      <c r="CT33" s="50">
        <f t="shared" si="14"/>
        <v>1.6666666666666667</v>
      </c>
      <c r="CU33" s="50">
        <f t="shared" si="14"/>
        <v>0.66666666666666663</v>
      </c>
      <c r="CV33" s="50">
        <f t="shared" si="14"/>
        <v>0</v>
      </c>
      <c r="CW33" s="50">
        <f t="shared" si="14"/>
        <v>1</v>
      </c>
      <c r="CX33" s="50">
        <f t="shared" si="14"/>
        <v>1</v>
      </c>
      <c r="CY33" s="50">
        <f t="shared" si="14"/>
        <v>0</v>
      </c>
      <c r="CZ33" s="50">
        <f t="shared" si="14"/>
        <v>1</v>
      </c>
      <c r="DA33" s="50">
        <f t="shared" si="14"/>
        <v>0</v>
      </c>
      <c r="DB33" s="50">
        <f t="shared" si="14"/>
        <v>0.33333333333333331</v>
      </c>
      <c r="DC33" s="50">
        <f t="shared" si="14"/>
        <v>1</v>
      </c>
      <c r="DD33" s="50">
        <f t="shared" si="14"/>
        <v>0.5</v>
      </c>
      <c r="DE33" s="50">
        <f t="shared" si="14"/>
        <v>0.66666666666666663</v>
      </c>
      <c r="DF33" s="50">
        <f t="shared" si="14"/>
        <v>1.6666666666666667</v>
      </c>
      <c r="DG33" s="50">
        <f t="shared" si="14"/>
        <v>17</v>
      </c>
      <c r="DH33" s="50"/>
      <c r="DI33" s="50">
        <f t="shared" si="14"/>
        <v>4</v>
      </c>
      <c r="DJ33" s="50"/>
      <c r="DK33" s="50"/>
      <c r="DL33" s="50">
        <f t="shared" si="14"/>
        <v>4.666666666666667</v>
      </c>
      <c r="DO33" s="39"/>
      <c r="DP33" s="83">
        <v>4</v>
      </c>
      <c r="DQ33" s="50">
        <f>DQ25</f>
        <v>0</v>
      </c>
      <c r="DR33" s="50">
        <f t="shared" ref="DR33:ER33" si="15">DR25</f>
        <v>0</v>
      </c>
      <c r="DS33" s="50">
        <f t="shared" si="15"/>
        <v>0</v>
      </c>
      <c r="DT33" s="50">
        <f t="shared" si="15"/>
        <v>0</v>
      </c>
      <c r="DU33" s="50">
        <f t="shared" si="15"/>
        <v>0</v>
      </c>
      <c r="DV33" s="50">
        <f t="shared" si="15"/>
        <v>0</v>
      </c>
      <c r="DW33" s="50">
        <f t="shared" si="15"/>
        <v>0</v>
      </c>
      <c r="DX33" s="50">
        <f t="shared" si="15"/>
        <v>0</v>
      </c>
      <c r="DY33" s="50">
        <f t="shared" si="15"/>
        <v>0</v>
      </c>
      <c r="DZ33" s="50">
        <f t="shared" si="15"/>
        <v>0</v>
      </c>
      <c r="EA33" s="50">
        <f t="shared" si="15"/>
        <v>0</v>
      </c>
      <c r="EB33" s="50"/>
      <c r="EC33" s="50"/>
      <c r="ED33" s="50"/>
      <c r="EE33" s="50"/>
      <c r="EF33" s="50"/>
      <c r="EG33" s="50"/>
      <c r="EH33" s="50">
        <f t="shared" si="15"/>
        <v>0</v>
      </c>
      <c r="EI33" s="50">
        <f t="shared" si="15"/>
        <v>0</v>
      </c>
      <c r="EJ33" s="50">
        <f t="shared" si="15"/>
        <v>0</v>
      </c>
      <c r="EK33" s="50">
        <f t="shared" si="15"/>
        <v>0</v>
      </c>
      <c r="EL33" s="50">
        <f t="shared" si="15"/>
        <v>0</v>
      </c>
      <c r="EM33" s="50">
        <f t="shared" si="15"/>
        <v>0</v>
      </c>
      <c r="EN33" s="50"/>
      <c r="EO33" s="50">
        <f t="shared" si="15"/>
        <v>0</v>
      </c>
      <c r="EP33" s="50"/>
      <c r="EQ33" s="50"/>
      <c r="ER33" s="50">
        <f t="shared" si="15"/>
        <v>0</v>
      </c>
      <c r="EU33" s="39"/>
      <c r="EV33" s="83">
        <v>4</v>
      </c>
      <c r="EW33" s="50">
        <f>AVERAGE(EW22:EW25)</f>
        <v>3</v>
      </c>
      <c r="EX33" s="50">
        <f t="shared" ref="EX33:FW33" si="16">AVERAGE(EX22:EX25)</f>
        <v>2.5</v>
      </c>
      <c r="EY33" s="50">
        <f t="shared" si="16"/>
        <v>2</v>
      </c>
      <c r="EZ33" s="50">
        <f t="shared" si="16"/>
        <v>3</v>
      </c>
      <c r="FA33" s="50">
        <f t="shared" si="16"/>
        <v>2.25</v>
      </c>
      <c r="FB33" s="50">
        <f t="shared" si="16"/>
        <v>2.25</v>
      </c>
      <c r="FC33" s="50">
        <f t="shared" si="16"/>
        <v>1.25</v>
      </c>
      <c r="FD33" s="50">
        <f t="shared" si="16"/>
        <v>1.25</v>
      </c>
      <c r="FE33" s="50">
        <f t="shared" si="16"/>
        <v>1.25</v>
      </c>
      <c r="FF33" s="50">
        <f t="shared" si="16"/>
        <v>2</v>
      </c>
      <c r="FG33" s="50">
        <f t="shared" si="16"/>
        <v>0.25</v>
      </c>
      <c r="FH33" s="50">
        <f t="shared" si="16"/>
        <v>1</v>
      </c>
      <c r="FI33" s="50">
        <f t="shared" si="16"/>
        <v>0.75</v>
      </c>
      <c r="FJ33" s="50">
        <f t="shared" si="16"/>
        <v>1</v>
      </c>
      <c r="FK33" s="50">
        <f t="shared" si="16"/>
        <v>3.5</v>
      </c>
      <c r="FL33" s="50">
        <f t="shared" si="16"/>
        <v>1</v>
      </c>
      <c r="FM33" s="50">
        <f t="shared" si="16"/>
        <v>0.5</v>
      </c>
      <c r="FN33" s="50">
        <f t="shared" si="16"/>
        <v>1.75</v>
      </c>
      <c r="FO33" s="50">
        <f t="shared" si="16"/>
        <v>2.5</v>
      </c>
      <c r="FP33" s="50">
        <f t="shared" si="16"/>
        <v>1.75</v>
      </c>
      <c r="FQ33" s="50">
        <f t="shared" si="16"/>
        <v>1</v>
      </c>
      <c r="FR33" s="50">
        <f t="shared" si="16"/>
        <v>35.75</v>
      </c>
      <c r="FS33" s="50"/>
      <c r="FT33" s="50">
        <f t="shared" si="16"/>
        <v>4</v>
      </c>
      <c r="FU33" s="50"/>
      <c r="FV33" s="50"/>
      <c r="FW33" s="50">
        <f t="shared" si="16"/>
        <v>4</v>
      </c>
      <c r="FZ33" s="113"/>
    </row>
    <row r="34" spans="1:182" x14ac:dyDescent="0.25">
      <c r="A34" s="39"/>
      <c r="B34" s="83">
        <v>3</v>
      </c>
      <c r="C34" s="50">
        <f>AVERAGE(C21:C23)</f>
        <v>0.33333333333333331</v>
      </c>
      <c r="D34" s="50">
        <f t="shared" ref="D34:AC34" si="17">AVERAGE(D21:D23)</f>
        <v>0</v>
      </c>
      <c r="E34" s="50">
        <f t="shared" si="17"/>
        <v>1</v>
      </c>
      <c r="F34" s="50">
        <f t="shared" si="17"/>
        <v>0.66666666666666663</v>
      </c>
      <c r="G34" s="50">
        <f t="shared" si="17"/>
        <v>0.66666666666666663</v>
      </c>
      <c r="H34" s="50">
        <f t="shared" si="17"/>
        <v>0</v>
      </c>
      <c r="I34" s="50">
        <f t="shared" si="17"/>
        <v>0.33333333333333331</v>
      </c>
      <c r="J34" s="50">
        <f t="shared" si="17"/>
        <v>0.66666666666666663</v>
      </c>
      <c r="K34" s="50">
        <f t="shared" si="17"/>
        <v>1.3333333333333333</v>
      </c>
      <c r="L34" s="50">
        <f t="shared" si="17"/>
        <v>1</v>
      </c>
      <c r="M34" s="50">
        <f t="shared" si="17"/>
        <v>0.66666666666666663</v>
      </c>
      <c r="N34" s="50">
        <f t="shared" si="17"/>
        <v>0</v>
      </c>
      <c r="O34" s="50">
        <f t="shared" si="17"/>
        <v>0.33333333333333331</v>
      </c>
      <c r="P34" s="50">
        <f t="shared" si="17"/>
        <v>0.33333333333333331</v>
      </c>
      <c r="Q34" s="50">
        <f t="shared" si="17"/>
        <v>1</v>
      </c>
      <c r="R34" s="50">
        <f t="shared" si="17"/>
        <v>0</v>
      </c>
      <c r="S34" s="50">
        <f t="shared" si="17"/>
        <v>0.33333333333333331</v>
      </c>
      <c r="T34" s="50">
        <f t="shared" si="17"/>
        <v>0.66666666666666663</v>
      </c>
      <c r="U34" s="50">
        <f t="shared" si="17"/>
        <v>0</v>
      </c>
      <c r="V34" s="50">
        <f t="shared" si="17"/>
        <v>0.33333333333333331</v>
      </c>
      <c r="W34" s="50">
        <f t="shared" si="17"/>
        <v>1.6666666666666667</v>
      </c>
      <c r="X34" s="50">
        <f t="shared" si="17"/>
        <v>1.6666666666666667</v>
      </c>
      <c r="Y34" s="50">
        <f t="shared" si="17"/>
        <v>2</v>
      </c>
      <c r="Z34" s="50">
        <f t="shared" si="17"/>
        <v>13.666666666666666</v>
      </c>
      <c r="AA34" s="50"/>
      <c r="AB34" s="50"/>
      <c r="AC34" s="50">
        <f t="shared" si="17"/>
        <v>3</v>
      </c>
      <c r="AF34" s="113"/>
      <c r="AG34" s="113"/>
      <c r="AH34" s="39"/>
      <c r="AI34" s="83">
        <v>3</v>
      </c>
      <c r="AJ34" s="50">
        <f>AVERAGE(AJ12:AJ13)</f>
        <v>0</v>
      </c>
      <c r="AK34" s="50">
        <f t="shared" ref="AK34:BK34" si="18">AVERAGE(AK12:AK13)</f>
        <v>1</v>
      </c>
      <c r="AL34" s="50">
        <f t="shared" si="18"/>
        <v>0.5</v>
      </c>
      <c r="AM34" s="50">
        <f t="shared" si="18"/>
        <v>1</v>
      </c>
      <c r="AN34" s="50">
        <f t="shared" si="18"/>
        <v>0.5</v>
      </c>
      <c r="AO34" s="50">
        <f t="shared" si="18"/>
        <v>0</v>
      </c>
      <c r="AP34" s="50">
        <f t="shared" si="18"/>
        <v>0</v>
      </c>
      <c r="AQ34" s="50">
        <f t="shared" si="18"/>
        <v>1</v>
      </c>
      <c r="AR34" s="50">
        <f t="shared" si="18"/>
        <v>0</v>
      </c>
      <c r="AS34" s="50">
        <f t="shared" si="18"/>
        <v>0</v>
      </c>
      <c r="AT34" s="50">
        <f t="shared" si="18"/>
        <v>0.5</v>
      </c>
      <c r="AU34" s="50">
        <f t="shared" si="18"/>
        <v>1</v>
      </c>
      <c r="AV34" s="50">
        <f t="shared" si="18"/>
        <v>0.5</v>
      </c>
      <c r="AW34" s="50">
        <f t="shared" si="18"/>
        <v>0</v>
      </c>
      <c r="AX34" s="50">
        <f t="shared" si="18"/>
        <v>0.5</v>
      </c>
      <c r="AY34" s="50">
        <f t="shared" si="18"/>
        <v>1</v>
      </c>
      <c r="AZ34" s="50">
        <f t="shared" si="18"/>
        <v>2</v>
      </c>
      <c r="BA34" s="50">
        <f t="shared" si="18"/>
        <v>0.5</v>
      </c>
      <c r="BB34" s="50">
        <f t="shared" si="18"/>
        <v>1</v>
      </c>
      <c r="BC34" s="50">
        <f t="shared" si="18"/>
        <v>1</v>
      </c>
      <c r="BD34" s="50">
        <f t="shared" si="18"/>
        <v>1.5</v>
      </c>
      <c r="BE34" s="50">
        <f t="shared" si="18"/>
        <v>3</v>
      </c>
      <c r="BF34" s="50">
        <f t="shared" si="18"/>
        <v>16.5</v>
      </c>
      <c r="BG34" s="50"/>
      <c r="BH34" s="50">
        <f t="shared" si="18"/>
        <v>3</v>
      </c>
      <c r="BI34" s="50"/>
      <c r="BJ34" s="50"/>
      <c r="BK34" s="50">
        <f t="shared" si="18"/>
        <v>5</v>
      </c>
      <c r="BN34" s="39"/>
      <c r="BO34" s="83">
        <v>3</v>
      </c>
      <c r="BP34" s="50">
        <f>BP26</f>
        <v>1</v>
      </c>
      <c r="BQ34" s="50">
        <f t="shared" ref="BQ34:CH34" si="19">BQ26</f>
        <v>1</v>
      </c>
      <c r="BR34" s="50">
        <f t="shared" si="19"/>
        <v>0</v>
      </c>
      <c r="BS34" s="50">
        <f t="shared" si="19"/>
        <v>0</v>
      </c>
      <c r="BT34" s="50">
        <f t="shared" si="19"/>
        <v>2</v>
      </c>
      <c r="BU34" s="50">
        <f t="shared" si="19"/>
        <v>0</v>
      </c>
      <c r="BV34" s="50">
        <f t="shared" si="19"/>
        <v>1</v>
      </c>
      <c r="BW34" s="50">
        <f t="shared" si="19"/>
        <v>1</v>
      </c>
      <c r="BX34" s="50">
        <f t="shared" si="19"/>
        <v>1</v>
      </c>
      <c r="BY34" s="50">
        <f t="shared" si="19"/>
        <v>0</v>
      </c>
      <c r="BZ34" s="50">
        <f t="shared" si="19"/>
        <v>0</v>
      </c>
      <c r="CA34" s="50">
        <f t="shared" si="19"/>
        <v>0</v>
      </c>
      <c r="CB34" s="50">
        <f t="shared" si="19"/>
        <v>1</v>
      </c>
      <c r="CC34" s="50">
        <f t="shared" si="19"/>
        <v>8</v>
      </c>
      <c r="CD34" s="50"/>
      <c r="CE34" s="50">
        <f t="shared" si="19"/>
        <v>3</v>
      </c>
      <c r="CF34" s="50"/>
      <c r="CG34" s="50"/>
      <c r="CH34" s="50">
        <f t="shared" si="19"/>
        <v>5</v>
      </c>
      <c r="CK34" s="39"/>
      <c r="CL34" s="83">
        <v>3</v>
      </c>
      <c r="CM34" s="50">
        <f>AVERAGE(CM16:CM23)</f>
        <v>0.625</v>
      </c>
      <c r="CN34" s="50">
        <f t="shared" ref="CN34:DL34" si="20">AVERAGE(CN16:CN23)</f>
        <v>0.875</v>
      </c>
      <c r="CO34" s="50">
        <f t="shared" si="20"/>
        <v>1</v>
      </c>
      <c r="CP34" s="50">
        <f t="shared" si="20"/>
        <v>0.8571428571428571</v>
      </c>
      <c r="CQ34" s="50">
        <f t="shared" si="20"/>
        <v>0.8</v>
      </c>
      <c r="CR34" s="50">
        <f t="shared" si="20"/>
        <v>1.6</v>
      </c>
      <c r="CS34" s="50">
        <f t="shared" si="20"/>
        <v>0.83333333333333337</v>
      </c>
      <c r="CT34" s="50">
        <f t="shared" si="20"/>
        <v>1.875</v>
      </c>
      <c r="CU34" s="50">
        <f t="shared" si="20"/>
        <v>0.75</v>
      </c>
      <c r="CV34" s="50">
        <f t="shared" si="20"/>
        <v>0.14285714285714285</v>
      </c>
      <c r="CW34" s="50">
        <f t="shared" si="20"/>
        <v>0.5714285714285714</v>
      </c>
      <c r="CX34" s="50">
        <f t="shared" si="20"/>
        <v>0.42857142857142855</v>
      </c>
      <c r="CY34" s="50" t="e">
        <f t="shared" si="20"/>
        <v>#DIV/0!</v>
      </c>
      <c r="CZ34" s="50">
        <f t="shared" si="20"/>
        <v>1</v>
      </c>
      <c r="DA34" s="50">
        <f t="shared" si="20"/>
        <v>1</v>
      </c>
      <c r="DB34" s="50">
        <f t="shared" si="20"/>
        <v>0.5714285714285714</v>
      </c>
      <c r="DC34" s="50">
        <f t="shared" si="20"/>
        <v>0.42857142857142855</v>
      </c>
      <c r="DD34" s="50">
        <f t="shared" si="20"/>
        <v>0.33333333333333331</v>
      </c>
      <c r="DE34" s="50" t="e">
        <f t="shared" si="20"/>
        <v>#DIV/0!</v>
      </c>
      <c r="DF34" s="50">
        <f t="shared" si="20"/>
        <v>0.5</v>
      </c>
      <c r="DG34" s="50">
        <f t="shared" si="20"/>
        <v>11</v>
      </c>
      <c r="DH34" s="50"/>
      <c r="DI34" s="50">
        <f t="shared" si="20"/>
        <v>3</v>
      </c>
      <c r="DJ34" s="50"/>
      <c r="DK34" s="50"/>
      <c r="DL34" s="50">
        <f t="shared" si="20"/>
        <v>3</v>
      </c>
      <c r="DO34" s="39"/>
      <c r="DP34" s="83">
        <v>3</v>
      </c>
      <c r="DQ34" s="50">
        <f>(DQ20+DQ21+DQ22+DQ23+DQ24)/5</f>
        <v>0</v>
      </c>
      <c r="DR34" s="50">
        <f t="shared" ref="DR34:ER34" si="21">(DR20+DR21+DR22+DR23+DR24)/5</f>
        <v>0</v>
      </c>
      <c r="DS34" s="179">
        <f t="shared" si="21"/>
        <v>0</v>
      </c>
      <c r="DT34" s="50">
        <f t="shared" si="21"/>
        <v>0</v>
      </c>
      <c r="DU34" s="179">
        <f t="shared" si="21"/>
        <v>0</v>
      </c>
      <c r="DV34" s="50">
        <f t="shared" si="21"/>
        <v>0</v>
      </c>
      <c r="DW34" s="50">
        <f t="shared" si="21"/>
        <v>0</v>
      </c>
      <c r="DX34" s="50">
        <f t="shared" si="21"/>
        <v>0</v>
      </c>
      <c r="DY34" s="50">
        <f t="shared" si="21"/>
        <v>0</v>
      </c>
      <c r="DZ34" s="50">
        <f t="shared" si="21"/>
        <v>0</v>
      </c>
      <c r="EA34" s="50">
        <f t="shared" si="21"/>
        <v>0</v>
      </c>
      <c r="EB34" s="50"/>
      <c r="EC34" s="50"/>
      <c r="ED34" s="50"/>
      <c r="EE34" s="50"/>
      <c r="EF34" s="50"/>
      <c r="EG34" s="50"/>
      <c r="EH34" s="50">
        <f t="shared" si="21"/>
        <v>0</v>
      </c>
      <c r="EI34" s="50">
        <f t="shared" si="21"/>
        <v>0</v>
      </c>
      <c r="EJ34" s="50">
        <f t="shared" si="21"/>
        <v>0</v>
      </c>
      <c r="EK34" s="50">
        <f t="shared" si="21"/>
        <v>0</v>
      </c>
      <c r="EL34" s="50">
        <f t="shared" si="21"/>
        <v>0</v>
      </c>
      <c r="EM34" s="50">
        <f t="shared" si="21"/>
        <v>0</v>
      </c>
      <c r="EN34" s="50"/>
      <c r="EO34" s="50">
        <f t="shared" si="21"/>
        <v>0</v>
      </c>
      <c r="EP34" s="50"/>
      <c r="EQ34" s="50"/>
      <c r="ER34" s="50">
        <f t="shared" si="21"/>
        <v>0</v>
      </c>
      <c r="EU34" s="39"/>
      <c r="EV34" s="83">
        <v>3</v>
      </c>
      <c r="EW34" s="50">
        <f>AVERAGE(EW15:EW21)</f>
        <v>2.5714285714285716</v>
      </c>
      <c r="EX34" s="50">
        <f t="shared" ref="EX34:FW34" si="22">AVERAGE(EX15:EX21)</f>
        <v>1.7142857142857142</v>
      </c>
      <c r="EY34" s="50">
        <f t="shared" si="22"/>
        <v>2</v>
      </c>
      <c r="EZ34" s="50">
        <f t="shared" si="22"/>
        <v>3</v>
      </c>
      <c r="FA34" s="50">
        <f t="shared" si="22"/>
        <v>1.2857142857142858</v>
      </c>
      <c r="FB34" s="50">
        <f t="shared" si="22"/>
        <v>1.5714285714285714</v>
      </c>
      <c r="FC34" s="50">
        <f t="shared" si="22"/>
        <v>1.1428571428571428</v>
      </c>
      <c r="FD34" s="50">
        <f t="shared" si="22"/>
        <v>1.2857142857142858</v>
      </c>
      <c r="FE34" s="50">
        <f t="shared" si="22"/>
        <v>1.8571428571428572</v>
      </c>
      <c r="FF34" s="50">
        <f t="shared" si="22"/>
        <v>0.7142857142857143</v>
      </c>
      <c r="FG34" s="50">
        <f t="shared" si="22"/>
        <v>1</v>
      </c>
      <c r="FH34" s="50">
        <f t="shared" si="22"/>
        <v>0.8571428571428571</v>
      </c>
      <c r="FI34" s="50">
        <f t="shared" si="22"/>
        <v>0.7142857142857143</v>
      </c>
      <c r="FJ34" s="50">
        <f t="shared" si="22"/>
        <v>1</v>
      </c>
      <c r="FK34" s="50">
        <f t="shared" si="22"/>
        <v>1.5714285714285714</v>
      </c>
      <c r="FL34" s="50">
        <f t="shared" si="22"/>
        <v>0.8571428571428571</v>
      </c>
      <c r="FM34" s="50">
        <f t="shared" si="22"/>
        <v>0.42857142857142855</v>
      </c>
      <c r="FN34" s="50">
        <f t="shared" si="22"/>
        <v>1.7142857142857142</v>
      </c>
      <c r="FO34" s="50">
        <f t="shared" si="22"/>
        <v>1.2857142857142858</v>
      </c>
      <c r="FP34" s="50">
        <f t="shared" si="22"/>
        <v>1.2857142857142858</v>
      </c>
      <c r="FQ34" s="50">
        <f t="shared" si="22"/>
        <v>1</v>
      </c>
      <c r="FR34" s="50">
        <f t="shared" si="22"/>
        <v>28.857142857142858</v>
      </c>
      <c r="FS34" s="50"/>
      <c r="FT34" s="50">
        <f t="shared" si="22"/>
        <v>3</v>
      </c>
      <c r="FU34" s="50"/>
      <c r="FV34" s="50"/>
      <c r="FW34" s="50">
        <f t="shared" si="22"/>
        <v>3.7142857142857144</v>
      </c>
      <c r="FZ34" s="113"/>
    </row>
    <row r="35" spans="1:182" x14ac:dyDescent="0.25">
      <c r="A35" s="39"/>
      <c r="B35" s="116">
        <v>2</v>
      </c>
      <c r="C35" s="50">
        <f>AVERAGE(C18:C20)</f>
        <v>0.66666666666666663</v>
      </c>
      <c r="D35" s="50">
        <f t="shared" ref="D35:AC35" si="23">AVERAGE(D18:D20)</f>
        <v>0</v>
      </c>
      <c r="E35" s="50">
        <f t="shared" si="23"/>
        <v>0</v>
      </c>
      <c r="F35" s="50">
        <f t="shared" si="23"/>
        <v>0.33333333333333331</v>
      </c>
      <c r="G35" s="50">
        <f t="shared" si="23"/>
        <v>0</v>
      </c>
      <c r="H35" s="50">
        <f t="shared" si="23"/>
        <v>0</v>
      </c>
      <c r="I35" s="50">
        <f t="shared" si="23"/>
        <v>0.33333333333333331</v>
      </c>
      <c r="J35" s="50">
        <f t="shared" si="23"/>
        <v>0</v>
      </c>
      <c r="K35" s="50">
        <f t="shared" si="23"/>
        <v>0</v>
      </c>
      <c r="L35" s="50">
        <f t="shared" si="23"/>
        <v>0.66666666666666663</v>
      </c>
      <c r="M35" s="50">
        <f t="shared" si="23"/>
        <v>0.66666666666666663</v>
      </c>
      <c r="N35" s="50">
        <f t="shared" si="23"/>
        <v>0</v>
      </c>
      <c r="O35" s="50">
        <f t="shared" si="23"/>
        <v>0.33333333333333331</v>
      </c>
      <c r="P35" s="50">
        <f t="shared" si="23"/>
        <v>0.33333333333333331</v>
      </c>
      <c r="Q35" s="50">
        <f t="shared" si="23"/>
        <v>0</v>
      </c>
      <c r="R35" s="50">
        <f t="shared" si="23"/>
        <v>0</v>
      </c>
      <c r="S35" s="50">
        <f t="shared" si="23"/>
        <v>0.66666666666666663</v>
      </c>
      <c r="T35" s="50">
        <f t="shared" si="23"/>
        <v>0.33333333333333331</v>
      </c>
      <c r="U35" s="50">
        <f t="shared" si="23"/>
        <v>0</v>
      </c>
      <c r="V35" s="50">
        <f t="shared" si="23"/>
        <v>0.33333333333333331</v>
      </c>
      <c r="W35" s="50">
        <f t="shared" si="23"/>
        <v>2</v>
      </c>
      <c r="X35" s="50">
        <f t="shared" si="23"/>
        <v>1</v>
      </c>
      <c r="Y35" s="50">
        <f t="shared" si="23"/>
        <v>1</v>
      </c>
      <c r="Z35" s="50">
        <f t="shared" si="23"/>
        <v>7.666666666666667</v>
      </c>
      <c r="AA35" s="50"/>
      <c r="AB35" s="50"/>
      <c r="AC35" s="50">
        <f t="shared" si="23"/>
        <v>2</v>
      </c>
      <c r="AF35" s="113"/>
      <c r="AG35" s="113"/>
      <c r="AH35" s="39"/>
      <c r="AI35" s="202">
        <v>2</v>
      </c>
      <c r="AJ35" s="50">
        <f>AVERAGE(AJ4:AJ11)</f>
        <v>0.75</v>
      </c>
      <c r="AK35" s="50">
        <f t="shared" ref="AK35:BK35" si="24">AVERAGE(AK4:AK11)</f>
        <v>0.25</v>
      </c>
      <c r="AL35" s="50">
        <f t="shared" si="24"/>
        <v>0.25</v>
      </c>
      <c r="AM35" s="50">
        <f t="shared" si="24"/>
        <v>0</v>
      </c>
      <c r="AN35" s="50">
        <f t="shared" si="24"/>
        <v>0.25</v>
      </c>
      <c r="AO35" s="50">
        <f t="shared" si="24"/>
        <v>0</v>
      </c>
      <c r="AP35" s="50">
        <f t="shared" si="24"/>
        <v>0.125</v>
      </c>
      <c r="AQ35" s="50">
        <f t="shared" si="24"/>
        <v>0</v>
      </c>
      <c r="AR35" s="50">
        <f t="shared" si="24"/>
        <v>0</v>
      </c>
      <c r="AS35" s="50">
        <f t="shared" si="24"/>
        <v>0.125</v>
      </c>
      <c r="AT35" s="50">
        <f t="shared" si="24"/>
        <v>0</v>
      </c>
      <c r="AU35" s="50">
        <f t="shared" si="24"/>
        <v>0</v>
      </c>
      <c r="AV35" s="50">
        <f t="shared" si="24"/>
        <v>0.5</v>
      </c>
      <c r="AW35" s="50">
        <f t="shared" si="24"/>
        <v>0</v>
      </c>
      <c r="AX35" s="50">
        <f t="shared" si="24"/>
        <v>0</v>
      </c>
      <c r="AY35" s="50">
        <f t="shared" si="24"/>
        <v>0.625</v>
      </c>
      <c r="AZ35" s="50">
        <f t="shared" si="24"/>
        <v>1.75</v>
      </c>
      <c r="BA35" s="50">
        <f t="shared" si="24"/>
        <v>0.625</v>
      </c>
      <c r="BB35" s="50">
        <f t="shared" si="24"/>
        <v>0.5</v>
      </c>
      <c r="BC35" s="50">
        <f t="shared" si="24"/>
        <v>0.125</v>
      </c>
      <c r="BD35" s="50">
        <f t="shared" si="24"/>
        <v>0.25</v>
      </c>
      <c r="BE35" s="50">
        <f t="shared" si="24"/>
        <v>0.625</v>
      </c>
      <c r="BF35" s="50">
        <f t="shared" si="24"/>
        <v>6.75</v>
      </c>
      <c r="BG35" s="50"/>
      <c r="BH35" s="50">
        <f t="shared" si="24"/>
        <v>2</v>
      </c>
      <c r="BI35" s="50"/>
      <c r="BJ35" s="50"/>
      <c r="BK35" s="50">
        <f t="shared" si="24"/>
        <v>3.375</v>
      </c>
      <c r="BN35" s="39"/>
      <c r="BO35" s="202">
        <v>2</v>
      </c>
      <c r="BP35" s="50">
        <f>AVERAGE(BP18:BP25)</f>
        <v>0.375</v>
      </c>
      <c r="BQ35" s="50">
        <f t="shared" ref="BQ35:CH35" si="25">AVERAGE(BQ18:BQ25)</f>
        <v>0</v>
      </c>
      <c r="BR35" s="50">
        <f t="shared" si="25"/>
        <v>0.5</v>
      </c>
      <c r="BS35" s="50">
        <f t="shared" si="25"/>
        <v>0.625</v>
      </c>
      <c r="BT35" s="50">
        <f t="shared" si="25"/>
        <v>0.375</v>
      </c>
      <c r="BU35" s="50">
        <f t="shared" si="25"/>
        <v>0</v>
      </c>
      <c r="BV35" s="50">
        <f t="shared" si="25"/>
        <v>0</v>
      </c>
      <c r="BW35" s="50">
        <f t="shared" si="25"/>
        <v>0.875</v>
      </c>
      <c r="BX35" s="50">
        <f t="shared" si="25"/>
        <v>0.125</v>
      </c>
      <c r="BY35" s="50">
        <f t="shared" si="25"/>
        <v>0</v>
      </c>
      <c r="BZ35" s="50">
        <f t="shared" si="25"/>
        <v>0</v>
      </c>
      <c r="CA35" s="50">
        <f t="shared" si="25"/>
        <v>0</v>
      </c>
      <c r="CB35" s="50">
        <f t="shared" si="25"/>
        <v>0.25</v>
      </c>
      <c r="CC35" s="50">
        <f t="shared" si="25"/>
        <v>3.125</v>
      </c>
      <c r="CD35" s="50"/>
      <c r="CE35" s="50">
        <f t="shared" si="25"/>
        <v>2</v>
      </c>
      <c r="CF35" s="50"/>
      <c r="CG35" s="50"/>
      <c r="CH35" s="50">
        <f t="shared" si="25"/>
        <v>3.625</v>
      </c>
      <c r="CK35" s="39"/>
      <c r="CL35" s="202">
        <v>2</v>
      </c>
      <c r="CM35" s="50">
        <f>AVERAGE(CM4:CM15)</f>
        <v>0.5</v>
      </c>
      <c r="CN35" s="50">
        <f t="shared" ref="CN35:DL35" si="26">AVERAGE(CN4:CN15)</f>
        <v>0.44444444444444442</v>
      </c>
      <c r="CO35" s="50">
        <f t="shared" si="26"/>
        <v>0.4</v>
      </c>
      <c r="CP35" s="50">
        <f t="shared" si="26"/>
        <v>0.16666666666666666</v>
      </c>
      <c r="CQ35" s="50">
        <f t="shared" si="26"/>
        <v>0.2857142857142857</v>
      </c>
      <c r="CR35" s="50">
        <f t="shared" si="26"/>
        <v>0.66666666666666663</v>
      </c>
      <c r="CS35" s="50">
        <f t="shared" si="26"/>
        <v>0.22222222222222221</v>
      </c>
      <c r="CT35" s="50">
        <f t="shared" si="26"/>
        <v>0.9</v>
      </c>
      <c r="CU35" s="50">
        <f t="shared" si="26"/>
        <v>0</v>
      </c>
      <c r="CV35" s="50">
        <f t="shared" si="26"/>
        <v>0</v>
      </c>
      <c r="CW35" s="50">
        <f t="shared" si="26"/>
        <v>0.27272727272727271</v>
      </c>
      <c r="CX35" s="50">
        <f t="shared" si="26"/>
        <v>0.1</v>
      </c>
      <c r="CY35" s="50">
        <f t="shared" si="26"/>
        <v>0</v>
      </c>
      <c r="CZ35" s="50">
        <f t="shared" si="26"/>
        <v>0.81818181818181823</v>
      </c>
      <c r="DA35" s="50">
        <f t="shared" si="26"/>
        <v>0.5</v>
      </c>
      <c r="DB35" s="50">
        <f t="shared" si="26"/>
        <v>0.7</v>
      </c>
      <c r="DC35" s="50">
        <f t="shared" si="26"/>
        <v>0.22222222222222221</v>
      </c>
      <c r="DD35" s="50">
        <f t="shared" si="26"/>
        <v>0</v>
      </c>
      <c r="DE35" s="50">
        <f t="shared" si="26"/>
        <v>0</v>
      </c>
      <c r="DF35" s="50">
        <f t="shared" si="26"/>
        <v>0</v>
      </c>
      <c r="DG35" s="50">
        <f t="shared" si="26"/>
        <v>4.75</v>
      </c>
      <c r="DH35" s="50"/>
      <c r="DI35" s="50">
        <f t="shared" si="26"/>
        <v>2</v>
      </c>
      <c r="DJ35" s="50"/>
      <c r="DK35" s="50"/>
      <c r="DL35" s="50">
        <f t="shared" si="26"/>
        <v>2.6666666666666665</v>
      </c>
      <c r="DO35" s="39"/>
      <c r="DP35" s="202">
        <v>2</v>
      </c>
      <c r="DQ35" s="50" t="e">
        <f>(DQ4+DQ8+DQ7+DQ6+DQ5+DQ9+DQ10+DQ11+DQ12+DQ13+DQ14+DQ15+DQ16+DQ17+DQ18+DQ19)/16</f>
        <v>#VALUE!</v>
      </c>
      <c r="DR35" s="50" t="e">
        <f t="shared" ref="DR35:ER35" si="27">(DR4+DR8+DR7+DR6+DR5+DR9+DR10+DR11+DR12+DR13+DR14+DR15+DR16+DR17+DR18+DR19)/16</f>
        <v>#VALUE!</v>
      </c>
      <c r="DS35" s="179" t="e">
        <f t="shared" si="27"/>
        <v>#VALUE!</v>
      </c>
      <c r="DT35" s="50" t="e">
        <f t="shared" si="27"/>
        <v>#VALUE!</v>
      </c>
      <c r="DU35" s="179" t="e">
        <f t="shared" si="27"/>
        <v>#VALUE!</v>
      </c>
      <c r="DV35" s="50" t="e">
        <f t="shared" si="27"/>
        <v>#VALUE!</v>
      </c>
      <c r="DW35" s="50" t="e">
        <f t="shared" si="27"/>
        <v>#VALUE!</v>
      </c>
      <c r="DX35" s="50" t="e">
        <f t="shared" si="27"/>
        <v>#VALUE!</v>
      </c>
      <c r="DY35" s="50" t="e">
        <f t="shared" si="27"/>
        <v>#VALUE!</v>
      </c>
      <c r="DZ35" s="179" t="e">
        <f t="shared" si="27"/>
        <v>#VALUE!</v>
      </c>
      <c r="EA35" s="179" t="e">
        <f t="shared" si="27"/>
        <v>#VALUE!</v>
      </c>
      <c r="EB35" s="179"/>
      <c r="EC35" s="179"/>
      <c r="ED35" s="179"/>
      <c r="EE35" s="179"/>
      <c r="EF35" s="179"/>
      <c r="EG35" s="179"/>
      <c r="EH35" s="50" t="e">
        <f t="shared" si="27"/>
        <v>#VALUE!</v>
      </c>
      <c r="EI35" s="50" t="e">
        <f t="shared" si="27"/>
        <v>#VALUE!</v>
      </c>
      <c r="EJ35" s="50" t="e">
        <f t="shared" si="27"/>
        <v>#VALUE!</v>
      </c>
      <c r="EK35" s="50" t="e">
        <f t="shared" si="27"/>
        <v>#VALUE!</v>
      </c>
      <c r="EL35" s="50" t="e">
        <f t="shared" si="27"/>
        <v>#VALUE!</v>
      </c>
      <c r="EM35" s="50">
        <f t="shared" si="27"/>
        <v>8.1875</v>
      </c>
      <c r="EN35" s="50"/>
      <c r="EO35" s="50">
        <f t="shared" si="27"/>
        <v>1.8125</v>
      </c>
      <c r="EP35" s="50"/>
      <c r="EQ35" s="50"/>
      <c r="ER35" s="50" t="e">
        <f t="shared" si="27"/>
        <v>#VALUE!</v>
      </c>
      <c r="EU35" s="39"/>
      <c r="EV35" s="202">
        <v>2</v>
      </c>
      <c r="EW35" s="50">
        <f>AVERAGE(EW4:EW14)</f>
        <v>1.2727272727272727</v>
      </c>
      <c r="EX35" s="50">
        <f t="shared" ref="EX35:FW35" si="28">AVERAGE(EX4:EX14)</f>
        <v>1.3636363636363635</v>
      </c>
      <c r="EY35" s="50">
        <f t="shared" si="28"/>
        <v>2</v>
      </c>
      <c r="EZ35" s="50">
        <f t="shared" si="28"/>
        <v>1.9090909090909092</v>
      </c>
      <c r="FA35" s="50">
        <f t="shared" si="28"/>
        <v>0.27272727272727271</v>
      </c>
      <c r="FB35" s="50">
        <f t="shared" si="28"/>
        <v>0.18181818181818182</v>
      </c>
      <c r="FC35" s="50">
        <f t="shared" si="28"/>
        <v>0.36363636363636365</v>
      </c>
      <c r="FD35" s="50">
        <f t="shared" si="28"/>
        <v>0.27272727272727271</v>
      </c>
      <c r="FE35" s="50">
        <f t="shared" si="28"/>
        <v>0.81818181818181823</v>
      </c>
      <c r="FF35" s="50">
        <f t="shared" si="28"/>
        <v>0.36363636363636365</v>
      </c>
      <c r="FG35" s="50">
        <f t="shared" si="28"/>
        <v>9.0909090909090912E-2</v>
      </c>
      <c r="FH35" s="50">
        <f t="shared" si="28"/>
        <v>1</v>
      </c>
      <c r="FI35" s="50">
        <f t="shared" si="28"/>
        <v>0.27272727272727271</v>
      </c>
      <c r="FJ35" s="50">
        <f t="shared" si="28"/>
        <v>0.72727272727272729</v>
      </c>
      <c r="FK35" s="50">
        <f t="shared" si="28"/>
        <v>1.1818181818181819</v>
      </c>
      <c r="FL35" s="50">
        <f t="shared" si="28"/>
        <v>0.45454545454545453</v>
      </c>
      <c r="FM35" s="50">
        <f t="shared" si="28"/>
        <v>9.0909090909090912E-2</v>
      </c>
      <c r="FN35" s="50">
        <f t="shared" si="28"/>
        <v>0.36363636363636365</v>
      </c>
      <c r="FO35" s="50">
        <f t="shared" si="28"/>
        <v>0.36363636363636365</v>
      </c>
      <c r="FP35" s="50">
        <f t="shared" si="28"/>
        <v>0.36363636363636365</v>
      </c>
      <c r="FQ35" s="50">
        <f t="shared" si="28"/>
        <v>0.63636363636363635</v>
      </c>
      <c r="FR35" s="50">
        <f t="shared" si="28"/>
        <v>14.363636363636363</v>
      </c>
      <c r="FS35" s="50"/>
      <c r="FT35" s="50">
        <f t="shared" si="28"/>
        <v>2.0909090909090908</v>
      </c>
      <c r="FU35" s="50"/>
      <c r="FV35" s="50"/>
      <c r="FW35" s="50">
        <f t="shared" si="28"/>
        <v>3.0909090909090908</v>
      </c>
      <c r="FZ35" s="113"/>
    </row>
    <row r="36" spans="1:182" x14ac:dyDescent="0.25">
      <c r="A36" s="39"/>
      <c r="B36" s="39" t="s">
        <v>143</v>
      </c>
      <c r="C36" s="50">
        <f>MEDIAN(C33:C35)</f>
        <v>0.66666666666666663</v>
      </c>
      <c r="D36" s="50">
        <f t="shared" ref="D36:AC36" si="29">MEDIAN(D33:D35)</f>
        <v>0</v>
      </c>
      <c r="E36" s="50">
        <f t="shared" si="29"/>
        <v>0</v>
      </c>
      <c r="F36" s="50">
        <f t="shared" si="29"/>
        <v>0.66666666666666663</v>
      </c>
      <c r="G36" s="50">
        <f t="shared" si="29"/>
        <v>0.66666666666666663</v>
      </c>
      <c r="H36" s="50">
        <f t="shared" si="29"/>
        <v>0</v>
      </c>
      <c r="I36" s="50">
        <f t="shared" si="29"/>
        <v>0.33333333333333331</v>
      </c>
      <c r="J36" s="50">
        <f t="shared" si="29"/>
        <v>0</v>
      </c>
      <c r="K36" s="50">
        <f t="shared" si="29"/>
        <v>1.3333333333333333</v>
      </c>
      <c r="L36" s="50">
        <f t="shared" si="29"/>
        <v>1</v>
      </c>
      <c r="M36" s="50">
        <f t="shared" si="29"/>
        <v>0.66666666666666663</v>
      </c>
      <c r="N36" s="50">
        <f t="shared" si="29"/>
        <v>0</v>
      </c>
      <c r="O36" s="50">
        <f t="shared" si="29"/>
        <v>0.33333333333333331</v>
      </c>
      <c r="P36" s="50">
        <f t="shared" si="29"/>
        <v>0.33333333333333331</v>
      </c>
      <c r="Q36" s="50">
        <f t="shared" si="29"/>
        <v>0</v>
      </c>
      <c r="R36" s="50">
        <f t="shared" si="29"/>
        <v>0</v>
      </c>
      <c r="S36" s="50">
        <f t="shared" si="29"/>
        <v>0.66666666666666663</v>
      </c>
      <c r="T36" s="50">
        <f t="shared" si="29"/>
        <v>0.5</v>
      </c>
      <c r="U36" s="50">
        <f t="shared" si="29"/>
        <v>0</v>
      </c>
      <c r="V36" s="50">
        <f t="shared" si="29"/>
        <v>0.33333333333333331</v>
      </c>
      <c r="W36" s="50">
        <f t="shared" si="29"/>
        <v>2</v>
      </c>
      <c r="X36" s="50">
        <f t="shared" si="29"/>
        <v>1.6666666666666667</v>
      </c>
      <c r="Y36" s="50">
        <f t="shared" si="29"/>
        <v>2</v>
      </c>
      <c r="Z36" s="50">
        <f t="shared" si="29"/>
        <v>13.666666666666666</v>
      </c>
      <c r="AA36" s="50"/>
      <c r="AB36" s="50"/>
      <c r="AC36" s="50">
        <f t="shared" si="29"/>
        <v>3</v>
      </c>
      <c r="AF36" s="113"/>
      <c r="AG36" s="113"/>
      <c r="AH36" s="39"/>
      <c r="AI36" s="39" t="s">
        <v>143</v>
      </c>
      <c r="AJ36" s="50">
        <f>MEDIAN(AJ33:AJ35)</f>
        <v>0.375</v>
      </c>
      <c r="AK36" s="50">
        <f t="shared" ref="AK36:BK36" si="30">MEDIAN(AK33:AK35)</f>
        <v>0.625</v>
      </c>
      <c r="AL36" s="50">
        <f t="shared" si="30"/>
        <v>0.375</v>
      </c>
      <c r="AM36" s="50">
        <f t="shared" si="30"/>
        <v>0.5</v>
      </c>
      <c r="AN36" s="50">
        <f t="shared" si="30"/>
        <v>0.375</v>
      </c>
      <c r="AO36" s="50">
        <f t="shared" si="30"/>
        <v>0</v>
      </c>
      <c r="AP36" s="50">
        <f t="shared" si="30"/>
        <v>6.25E-2</v>
      </c>
      <c r="AQ36" s="50">
        <f t="shared" si="30"/>
        <v>0.5</v>
      </c>
      <c r="AR36" s="50">
        <f t="shared" si="30"/>
        <v>0</v>
      </c>
      <c r="AS36" s="50">
        <f t="shared" si="30"/>
        <v>6.25E-2</v>
      </c>
      <c r="AT36" s="50">
        <f t="shared" si="30"/>
        <v>0.25</v>
      </c>
      <c r="AU36" s="50">
        <f t="shared" si="30"/>
        <v>0.5</v>
      </c>
      <c r="AV36" s="50">
        <f t="shared" si="30"/>
        <v>0.5</v>
      </c>
      <c r="AW36" s="50">
        <f t="shared" si="30"/>
        <v>0</v>
      </c>
      <c r="AX36" s="50">
        <f t="shared" si="30"/>
        <v>0.25</v>
      </c>
      <c r="AY36" s="50">
        <f t="shared" si="30"/>
        <v>0.8125</v>
      </c>
      <c r="AZ36" s="50">
        <f t="shared" si="30"/>
        <v>1.875</v>
      </c>
      <c r="BA36" s="50">
        <f t="shared" si="30"/>
        <v>0.5625</v>
      </c>
      <c r="BB36" s="50">
        <f t="shared" si="30"/>
        <v>0.75</v>
      </c>
      <c r="BC36" s="50">
        <f t="shared" si="30"/>
        <v>0.5625</v>
      </c>
      <c r="BD36" s="50">
        <f t="shared" si="30"/>
        <v>0.875</v>
      </c>
      <c r="BE36" s="50">
        <f t="shared" si="30"/>
        <v>1.8125</v>
      </c>
      <c r="BF36" s="50">
        <f t="shared" si="30"/>
        <v>11.625</v>
      </c>
      <c r="BG36" s="50"/>
      <c r="BH36" s="50">
        <f t="shared" si="30"/>
        <v>2.5</v>
      </c>
      <c r="BI36" s="50"/>
      <c r="BJ36" s="50"/>
      <c r="BK36" s="50">
        <f t="shared" si="30"/>
        <v>4.1875</v>
      </c>
      <c r="BN36" s="39"/>
      <c r="BO36" s="39" t="s">
        <v>143</v>
      </c>
      <c r="BP36" s="50">
        <f>MEDIAN(BP33:BP35)</f>
        <v>0.6875</v>
      </c>
      <c r="BQ36" s="50">
        <f t="shared" ref="BQ36:CH36" si="31">MEDIAN(BQ33:BQ35)</f>
        <v>0.5</v>
      </c>
      <c r="BR36" s="50">
        <f t="shared" si="31"/>
        <v>0.25</v>
      </c>
      <c r="BS36" s="50">
        <f t="shared" si="31"/>
        <v>0.3125</v>
      </c>
      <c r="BT36" s="50">
        <f t="shared" si="31"/>
        <v>1.1875</v>
      </c>
      <c r="BU36" s="50">
        <f t="shared" si="31"/>
        <v>0</v>
      </c>
      <c r="BV36" s="50">
        <f t="shared" si="31"/>
        <v>0.5</v>
      </c>
      <c r="BW36" s="50">
        <f t="shared" si="31"/>
        <v>0.9375</v>
      </c>
      <c r="BX36" s="50">
        <f t="shared" si="31"/>
        <v>0.5625</v>
      </c>
      <c r="BY36" s="50">
        <f t="shared" si="31"/>
        <v>0</v>
      </c>
      <c r="BZ36" s="50">
        <f t="shared" si="31"/>
        <v>0</v>
      </c>
      <c r="CA36" s="50">
        <f t="shared" si="31"/>
        <v>0</v>
      </c>
      <c r="CB36" s="50">
        <f t="shared" si="31"/>
        <v>0.625</v>
      </c>
      <c r="CC36" s="50">
        <f t="shared" si="31"/>
        <v>5.5625</v>
      </c>
      <c r="CD36" s="50"/>
      <c r="CE36" s="50">
        <f t="shared" si="31"/>
        <v>2.5</v>
      </c>
      <c r="CF36" s="50"/>
      <c r="CG36" s="50"/>
      <c r="CH36" s="50">
        <f t="shared" si="31"/>
        <v>4.3125</v>
      </c>
      <c r="CK36" s="39"/>
      <c r="CL36" s="39" t="s">
        <v>143</v>
      </c>
      <c r="CM36" s="50">
        <f>MEDIAN(CM33:CM35)</f>
        <v>0.625</v>
      </c>
      <c r="CN36" s="50">
        <f t="shared" ref="CN36:DL36" si="32">MEDIAN(CN33:CN35)</f>
        <v>0.875</v>
      </c>
      <c r="CO36" s="50">
        <f t="shared" si="32"/>
        <v>1</v>
      </c>
      <c r="CP36" s="50">
        <f t="shared" si="32"/>
        <v>0.8571428571428571</v>
      </c>
      <c r="CQ36" s="50">
        <f t="shared" si="32"/>
        <v>0.8</v>
      </c>
      <c r="CR36" s="50">
        <f t="shared" si="32"/>
        <v>1.6</v>
      </c>
      <c r="CS36" s="50">
        <f t="shared" si="32"/>
        <v>0.83333333333333337</v>
      </c>
      <c r="CT36" s="50">
        <f t="shared" si="32"/>
        <v>1.6666666666666667</v>
      </c>
      <c r="CU36" s="50">
        <f t="shared" si="32"/>
        <v>0.66666666666666663</v>
      </c>
      <c r="CV36" s="50">
        <f t="shared" si="32"/>
        <v>0</v>
      </c>
      <c r="CW36" s="50">
        <f t="shared" si="32"/>
        <v>0.5714285714285714</v>
      </c>
      <c r="CX36" s="50">
        <f t="shared" si="32"/>
        <v>0.42857142857142855</v>
      </c>
      <c r="CY36" s="50" t="e">
        <f t="shared" si="32"/>
        <v>#DIV/0!</v>
      </c>
      <c r="CZ36" s="50">
        <f t="shared" si="32"/>
        <v>1</v>
      </c>
      <c r="DA36" s="50">
        <f t="shared" si="32"/>
        <v>0.5</v>
      </c>
      <c r="DB36" s="50">
        <f t="shared" si="32"/>
        <v>0.5714285714285714</v>
      </c>
      <c r="DC36" s="50">
        <f t="shared" si="32"/>
        <v>0.42857142857142855</v>
      </c>
      <c r="DD36" s="50">
        <f t="shared" si="32"/>
        <v>0.33333333333333331</v>
      </c>
      <c r="DE36" s="50" t="e">
        <f t="shared" si="32"/>
        <v>#DIV/0!</v>
      </c>
      <c r="DF36" s="50">
        <f t="shared" si="32"/>
        <v>0.5</v>
      </c>
      <c r="DG36" s="50">
        <f t="shared" si="32"/>
        <v>11</v>
      </c>
      <c r="DH36" s="50"/>
      <c r="DI36" s="50">
        <f t="shared" si="32"/>
        <v>3</v>
      </c>
      <c r="DJ36" s="50"/>
      <c r="DK36" s="50"/>
      <c r="DL36" s="50">
        <f t="shared" si="32"/>
        <v>3</v>
      </c>
      <c r="DO36" s="39"/>
      <c r="DP36" s="39" t="s">
        <v>143</v>
      </c>
      <c r="DQ36" s="50" t="e">
        <f>MEDIAN(DQ33:DQ35)</f>
        <v>#VALUE!</v>
      </c>
      <c r="DR36" s="50" t="e">
        <f t="shared" ref="DR36:ER36" si="33">MEDIAN(DR33:DR35)</f>
        <v>#VALUE!</v>
      </c>
      <c r="DS36" s="50" t="e">
        <f t="shared" si="33"/>
        <v>#VALUE!</v>
      </c>
      <c r="DT36" s="50" t="e">
        <f t="shared" si="33"/>
        <v>#VALUE!</v>
      </c>
      <c r="DU36" s="50" t="e">
        <f t="shared" si="33"/>
        <v>#VALUE!</v>
      </c>
      <c r="DV36" s="50" t="e">
        <f t="shared" si="33"/>
        <v>#VALUE!</v>
      </c>
      <c r="DW36" s="50" t="e">
        <f t="shared" si="33"/>
        <v>#VALUE!</v>
      </c>
      <c r="DX36" s="50" t="e">
        <f t="shared" si="33"/>
        <v>#VALUE!</v>
      </c>
      <c r="DY36" s="50" t="e">
        <f t="shared" si="33"/>
        <v>#VALUE!</v>
      </c>
      <c r="DZ36" s="50" t="e">
        <f t="shared" si="33"/>
        <v>#VALUE!</v>
      </c>
      <c r="EA36" s="50" t="e">
        <f t="shared" si="33"/>
        <v>#VALUE!</v>
      </c>
      <c r="EB36" s="50"/>
      <c r="EC36" s="50"/>
      <c r="ED36" s="50"/>
      <c r="EE36" s="50"/>
      <c r="EF36" s="50"/>
      <c r="EG36" s="50"/>
      <c r="EH36" s="50" t="e">
        <f t="shared" si="33"/>
        <v>#VALUE!</v>
      </c>
      <c r="EI36" s="50" t="e">
        <f t="shared" si="33"/>
        <v>#VALUE!</v>
      </c>
      <c r="EJ36" s="50" t="e">
        <f t="shared" si="33"/>
        <v>#VALUE!</v>
      </c>
      <c r="EK36" s="50" t="e">
        <f t="shared" si="33"/>
        <v>#VALUE!</v>
      </c>
      <c r="EL36" s="50" t="e">
        <f t="shared" si="33"/>
        <v>#VALUE!</v>
      </c>
      <c r="EM36" s="50">
        <f t="shared" si="33"/>
        <v>0</v>
      </c>
      <c r="EN36" s="50"/>
      <c r="EO36" s="50">
        <f t="shared" si="33"/>
        <v>0</v>
      </c>
      <c r="EP36" s="50"/>
      <c r="EQ36" s="50"/>
      <c r="ER36" s="50" t="e">
        <f t="shared" si="33"/>
        <v>#VALUE!</v>
      </c>
      <c r="EU36" s="39"/>
      <c r="EV36">
        <v>5</v>
      </c>
      <c r="EW36">
        <f>EW26</f>
        <v>4</v>
      </c>
      <c r="EX36">
        <f t="shared" ref="EX36:FW36" si="34">EX26</f>
        <v>2</v>
      </c>
      <c r="EY36">
        <f t="shared" si="34"/>
        <v>2</v>
      </c>
      <c r="EZ36">
        <f t="shared" si="34"/>
        <v>3</v>
      </c>
      <c r="FA36">
        <f t="shared" si="34"/>
        <v>3</v>
      </c>
      <c r="FB36">
        <f t="shared" si="34"/>
        <v>3</v>
      </c>
      <c r="FC36">
        <f t="shared" si="34"/>
        <v>4</v>
      </c>
      <c r="FD36">
        <f t="shared" si="34"/>
        <v>4</v>
      </c>
      <c r="FE36">
        <f t="shared" si="34"/>
        <v>2</v>
      </c>
      <c r="FF36">
        <f t="shared" si="34"/>
        <v>2</v>
      </c>
      <c r="FG36">
        <f t="shared" si="34"/>
        <v>1</v>
      </c>
      <c r="FH36">
        <f t="shared" si="34"/>
        <v>2</v>
      </c>
      <c r="FI36">
        <f t="shared" si="34"/>
        <v>1</v>
      </c>
      <c r="FJ36">
        <f t="shared" si="34"/>
        <v>1</v>
      </c>
      <c r="FK36">
        <f t="shared" si="34"/>
        <v>5</v>
      </c>
      <c r="FL36">
        <f t="shared" si="34"/>
        <v>1</v>
      </c>
      <c r="FM36">
        <f t="shared" si="34"/>
        <v>1</v>
      </c>
      <c r="FN36">
        <f t="shared" si="34"/>
        <v>2</v>
      </c>
      <c r="FO36">
        <f t="shared" si="34"/>
        <v>3</v>
      </c>
      <c r="FP36">
        <f t="shared" si="34"/>
        <v>2</v>
      </c>
      <c r="FQ36">
        <f t="shared" si="34"/>
        <v>1</v>
      </c>
      <c r="FR36">
        <f t="shared" si="34"/>
        <v>49</v>
      </c>
      <c r="FT36">
        <f t="shared" si="34"/>
        <v>5</v>
      </c>
      <c r="FW36">
        <f t="shared" si="34"/>
        <v>4</v>
      </c>
      <c r="FZ36" s="113"/>
    </row>
    <row r="37" spans="1:182" x14ac:dyDescent="0.25">
      <c r="AH37" s="92"/>
      <c r="BN37" s="92"/>
      <c r="CK37" s="92"/>
      <c r="DO37" s="92"/>
      <c r="EU37" s="92"/>
      <c r="EV37" s="39" t="s">
        <v>143</v>
      </c>
      <c r="EW37" s="50">
        <f>MEDIAN(EW33:EW36)</f>
        <v>2.7857142857142856</v>
      </c>
      <c r="EX37" s="50">
        <f t="shared" ref="EX37:FW37" si="35">MEDIAN(EX33:EX36)</f>
        <v>1.8571428571428572</v>
      </c>
      <c r="EY37" s="50">
        <f t="shared" si="35"/>
        <v>2</v>
      </c>
      <c r="EZ37" s="50">
        <f t="shared" si="35"/>
        <v>3</v>
      </c>
      <c r="FA37" s="50">
        <f t="shared" si="35"/>
        <v>1.7678571428571428</v>
      </c>
      <c r="FB37" s="50">
        <f t="shared" si="35"/>
        <v>1.9107142857142856</v>
      </c>
      <c r="FC37" s="50">
        <f t="shared" si="35"/>
        <v>1.1964285714285714</v>
      </c>
      <c r="FD37" s="50">
        <f t="shared" si="35"/>
        <v>1.2678571428571428</v>
      </c>
      <c r="FE37" s="50">
        <f t="shared" si="35"/>
        <v>1.5535714285714286</v>
      </c>
      <c r="FF37" s="50">
        <f t="shared" si="35"/>
        <v>1.3571428571428572</v>
      </c>
      <c r="FG37" s="50">
        <f t="shared" si="35"/>
        <v>0.625</v>
      </c>
      <c r="FH37" s="50">
        <f t="shared" si="35"/>
        <v>1</v>
      </c>
      <c r="FI37" s="50">
        <f t="shared" si="35"/>
        <v>0.73214285714285721</v>
      </c>
      <c r="FJ37" s="50">
        <f t="shared" si="35"/>
        <v>1</v>
      </c>
      <c r="FK37" s="50">
        <f t="shared" si="35"/>
        <v>2.5357142857142856</v>
      </c>
      <c r="FL37" s="50">
        <f t="shared" si="35"/>
        <v>0.9285714285714286</v>
      </c>
      <c r="FM37" s="50">
        <f t="shared" si="35"/>
        <v>0.4642857142857143</v>
      </c>
      <c r="FN37" s="50">
        <f t="shared" si="35"/>
        <v>1.7321428571428572</v>
      </c>
      <c r="FO37" s="50">
        <f t="shared" si="35"/>
        <v>1.8928571428571428</v>
      </c>
      <c r="FP37" s="50">
        <f t="shared" si="35"/>
        <v>1.5178571428571428</v>
      </c>
      <c r="FQ37" s="50">
        <f t="shared" si="35"/>
        <v>1</v>
      </c>
      <c r="FR37" s="50">
        <f t="shared" si="35"/>
        <v>32.303571428571431</v>
      </c>
      <c r="FS37" s="50"/>
      <c r="FT37" s="50">
        <f t="shared" si="35"/>
        <v>3.5</v>
      </c>
      <c r="FU37" s="50"/>
      <c r="FV37" s="50"/>
      <c r="FW37" s="50">
        <f t="shared" si="35"/>
        <v>3.8571428571428572</v>
      </c>
    </row>
    <row r="38" spans="1:182" x14ac:dyDescent="0.25">
      <c r="BN38" s="92"/>
      <c r="BO38" s="92" t="s">
        <v>177</v>
      </c>
      <c r="BP38" s="93" t="s">
        <v>177</v>
      </c>
      <c r="BQ38" s="93" t="s">
        <v>177</v>
      </c>
      <c r="BR38" s="93" t="s">
        <v>177</v>
      </c>
      <c r="BS38" s="93" t="s">
        <v>177</v>
      </c>
      <c r="BT38" s="93" t="s">
        <v>177</v>
      </c>
      <c r="BU38" s="93" t="s">
        <v>177</v>
      </c>
      <c r="BV38" s="93" t="s">
        <v>177</v>
      </c>
      <c r="BW38" s="93" t="s">
        <v>177</v>
      </c>
      <c r="BX38" s="93" t="s">
        <v>177</v>
      </c>
      <c r="BY38" s="93" t="s">
        <v>177</v>
      </c>
      <c r="BZ38" s="93" t="s">
        <v>177</v>
      </c>
      <c r="CA38" s="93"/>
      <c r="CB38" s="93" t="s">
        <v>177</v>
      </c>
      <c r="CC38" s="93" t="s">
        <v>177</v>
      </c>
      <c r="CD38" s="94" t="s">
        <v>177</v>
      </c>
      <c r="CE38" s="94" t="s">
        <v>177</v>
      </c>
      <c r="CF38" s="93" t="s">
        <v>177</v>
      </c>
      <c r="CG38" s="93" t="s">
        <v>177</v>
      </c>
      <c r="CH38" s="93" t="s">
        <v>177</v>
      </c>
      <c r="CK38" s="92">
        <v>34</v>
      </c>
      <c r="CL38" s="92" t="s">
        <v>177</v>
      </c>
      <c r="CM38" s="93" t="s">
        <v>177</v>
      </c>
      <c r="CN38" s="93" t="s">
        <v>177</v>
      </c>
      <c r="CO38" s="93" t="s">
        <v>177</v>
      </c>
      <c r="CP38" s="93" t="s">
        <v>177</v>
      </c>
      <c r="CQ38" s="93" t="s">
        <v>177</v>
      </c>
      <c r="CR38" s="93" t="s">
        <v>177</v>
      </c>
      <c r="CS38" s="93" t="s">
        <v>177</v>
      </c>
      <c r="CT38" s="93" t="s">
        <v>177</v>
      </c>
      <c r="CU38" s="93" t="s">
        <v>177</v>
      </c>
      <c r="CV38" s="93" t="s">
        <v>177</v>
      </c>
      <c r="CW38" s="93" t="s">
        <v>177</v>
      </c>
      <c r="CX38" s="93" t="s">
        <v>177</v>
      </c>
      <c r="CY38" s="93" t="s">
        <v>177</v>
      </c>
      <c r="CZ38" s="93"/>
      <c r="DA38" s="93"/>
      <c r="DB38" s="93"/>
      <c r="DC38" s="93" t="s">
        <v>177</v>
      </c>
      <c r="DD38" s="93" t="s">
        <v>177</v>
      </c>
      <c r="DE38" s="93"/>
      <c r="DF38" s="93" t="s">
        <v>177</v>
      </c>
      <c r="DG38" s="93" t="s">
        <v>177</v>
      </c>
      <c r="DH38" s="94" t="s">
        <v>177</v>
      </c>
      <c r="DI38" s="94" t="s">
        <v>177</v>
      </c>
      <c r="DJ38" s="93" t="s">
        <v>177</v>
      </c>
      <c r="DK38" s="93" t="s">
        <v>177</v>
      </c>
      <c r="DL38" s="93" t="s">
        <v>177</v>
      </c>
    </row>
    <row r="39" spans="1:182" x14ac:dyDescent="0.25">
      <c r="BN39" s="92"/>
      <c r="BO39" s="92" t="s">
        <v>177</v>
      </c>
      <c r="BP39" s="93" t="s">
        <v>177</v>
      </c>
      <c r="BQ39" s="93" t="s">
        <v>177</v>
      </c>
      <c r="BR39" s="93" t="s">
        <v>177</v>
      </c>
      <c r="BS39" s="93" t="s">
        <v>177</v>
      </c>
      <c r="BT39" s="93" t="s">
        <v>177</v>
      </c>
      <c r="BU39" s="93" t="s">
        <v>177</v>
      </c>
      <c r="BV39" s="93" t="s">
        <v>177</v>
      </c>
      <c r="BW39" s="93" t="s">
        <v>177</v>
      </c>
      <c r="BX39" s="93" t="s">
        <v>177</v>
      </c>
      <c r="BY39" s="93" t="s">
        <v>177</v>
      </c>
      <c r="BZ39" s="93" t="s">
        <v>177</v>
      </c>
      <c r="CA39" s="93"/>
      <c r="CB39" s="93" t="s">
        <v>177</v>
      </c>
      <c r="CC39" s="93" t="s">
        <v>177</v>
      </c>
      <c r="CD39" s="94" t="s">
        <v>177</v>
      </c>
      <c r="CE39" s="94" t="s">
        <v>177</v>
      </c>
      <c r="CF39" s="93" t="s">
        <v>177</v>
      </c>
      <c r="CG39" s="93" t="s">
        <v>177</v>
      </c>
      <c r="CH39" s="93" t="s">
        <v>177</v>
      </c>
      <c r="CK39" s="92">
        <v>35</v>
      </c>
      <c r="CL39" s="92" t="s">
        <v>177</v>
      </c>
      <c r="CM39" s="93" t="s">
        <v>177</v>
      </c>
      <c r="CN39" s="93" t="s">
        <v>177</v>
      </c>
      <c r="CO39" s="93" t="s">
        <v>177</v>
      </c>
      <c r="CP39" s="93" t="s">
        <v>177</v>
      </c>
      <c r="CQ39" s="93" t="s">
        <v>177</v>
      </c>
      <c r="CR39" s="93" t="s">
        <v>177</v>
      </c>
      <c r="CS39" s="93" t="s">
        <v>177</v>
      </c>
      <c r="CT39" s="93" t="s">
        <v>177</v>
      </c>
      <c r="CU39" s="93" t="s">
        <v>177</v>
      </c>
      <c r="CV39" s="93" t="s">
        <v>177</v>
      </c>
      <c r="CW39" s="93" t="s">
        <v>177</v>
      </c>
      <c r="CX39" s="93" t="s">
        <v>177</v>
      </c>
      <c r="CY39" s="93" t="s">
        <v>177</v>
      </c>
      <c r="CZ39" s="93"/>
      <c r="DA39" s="93"/>
      <c r="DB39" s="93"/>
      <c r="DC39" s="93" t="s">
        <v>177</v>
      </c>
      <c r="DD39" s="93" t="s">
        <v>177</v>
      </c>
      <c r="DE39" s="93"/>
      <c r="DF39" s="93" t="s">
        <v>177</v>
      </c>
      <c r="DG39" s="93" t="s">
        <v>177</v>
      </c>
      <c r="DH39" s="94" t="s">
        <v>177</v>
      </c>
      <c r="DI39" s="94" t="s">
        <v>177</v>
      </c>
      <c r="DJ39" s="93" t="s">
        <v>177</v>
      </c>
      <c r="DK39" s="93" t="s">
        <v>177</v>
      </c>
      <c r="DL39" s="93" t="s">
        <v>177</v>
      </c>
    </row>
    <row r="54" spans="2:152" x14ac:dyDescent="0.25">
      <c r="B54" s="959" t="s">
        <v>236</v>
      </c>
      <c r="C54" s="959"/>
      <c r="D54" s="959"/>
      <c r="E54" s="959"/>
      <c r="F54" s="959"/>
      <c r="G54" s="959"/>
      <c r="H54" s="959"/>
      <c r="I54" s="959"/>
      <c r="J54" s="959"/>
      <c r="K54" s="959"/>
      <c r="L54" s="959"/>
      <c r="M54" s="959"/>
      <c r="N54" s="959"/>
      <c r="O54" s="959"/>
      <c r="P54" s="959"/>
      <c r="Q54" s="959"/>
      <c r="R54" s="959"/>
      <c r="S54" s="959"/>
      <c r="T54" s="959"/>
      <c r="U54" s="959"/>
      <c r="V54" s="959"/>
      <c r="W54" s="959"/>
      <c r="X54" s="959"/>
      <c r="Y54" s="959"/>
      <c r="Z54" s="959"/>
      <c r="AA54" s="959"/>
      <c r="AB54" s="959"/>
      <c r="AC54" s="959"/>
      <c r="AI54" s="232" t="s">
        <v>524</v>
      </c>
      <c r="BO54" s="232" t="s">
        <v>580</v>
      </c>
      <c r="CL54" s="232" t="s">
        <v>636</v>
      </c>
      <c r="DP54" s="232" t="s">
        <v>612</v>
      </c>
      <c r="EV54" s="232" t="s">
        <v>406</v>
      </c>
    </row>
    <row r="55" spans="2:152" x14ac:dyDescent="0.25">
      <c r="B55" s="959" t="s">
        <v>237</v>
      </c>
      <c r="C55" s="959"/>
      <c r="D55" s="959"/>
      <c r="E55" s="959"/>
      <c r="F55" s="959"/>
      <c r="G55" s="959"/>
      <c r="H55" s="959"/>
      <c r="I55" s="959"/>
      <c r="J55" s="959"/>
      <c r="K55" s="959"/>
      <c r="L55" s="959"/>
      <c r="M55" s="959"/>
      <c r="N55" s="959"/>
      <c r="O55" s="959"/>
      <c r="P55" s="959"/>
      <c r="Q55" s="959"/>
      <c r="R55" s="959"/>
      <c r="S55" s="959"/>
      <c r="T55" s="959"/>
      <c r="U55" s="959"/>
      <c r="V55" s="959"/>
      <c r="W55" s="959"/>
      <c r="X55" s="959"/>
      <c r="Y55" s="959"/>
      <c r="Z55" s="959"/>
      <c r="AA55" s="959"/>
      <c r="AB55" s="959"/>
      <c r="AC55" s="959"/>
      <c r="AI55" s="232" t="s">
        <v>525</v>
      </c>
      <c r="BO55" s="232" t="s">
        <v>581</v>
      </c>
      <c r="CL55" s="232" t="s">
        <v>637</v>
      </c>
      <c r="DP55" s="232" t="s">
        <v>613</v>
      </c>
      <c r="EV55" s="232" t="s">
        <v>686</v>
      </c>
    </row>
    <row r="56" spans="2:152" x14ac:dyDescent="0.25">
      <c r="B56" s="959" t="s">
        <v>238</v>
      </c>
      <c r="C56" s="959"/>
      <c r="D56" s="959"/>
      <c r="E56" s="959"/>
      <c r="F56" s="959"/>
      <c r="G56" s="959"/>
      <c r="H56" s="959"/>
      <c r="I56" s="959"/>
      <c r="J56" s="959"/>
      <c r="K56" s="959"/>
      <c r="L56" s="959"/>
      <c r="M56" s="959"/>
      <c r="N56" s="959"/>
      <c r="O56" s="959"/>
      <c r="P56" s="959"/>
      <c r="Q56" s="959"/>
      <c r="R56" s="959"/>
      <c r="S56" s="959"/>
      <c r="T56" s="959"/>
      <c r="U56" s="959"/>
      <c r="V56" s="959"/>
      <c r="W56" s="959"/>
      <c r="X56" s="959"/>
      <c r="Y56" s="959"/>
      <c r="Z56" s="959"/>
      <c r="AA56" s="959"/>
      <c r="AB56" s="959"/>
      <c r="AC56" s="959"/>
      <c r="AI56" s="232" t="s">
        <v>526</v>
      </c>
      <c r="BO56" s="232" t="s">
        <v>582</v>
      </c>
      <c r="CL56" s="232" t="s">
        <v>638</v>
      </c>
      <c r="DP56" s="232" t="s">
        <v>614</v>
      </c>
      <c r="EV56" s="232" t="s">
        <v>687</v>
      </c>
    </row>
    <row r="57" spans="2:152" x14ac:dyDescent="0.25">
      <c r="B57" s="959" t="s">
        <v>239</v>
      </c>
      <c r="C57" s="959"/>
      <c r="D57" s="959"/>
      <c r="E57" s="959"/>
      <c r="F57" s="959"/>
      <c r="G57" s="959"/>
      <c r="H57" s="959"/>
      <c r="I57" s="959"/>
      <c r="J57" s="959"/>
      <c r="K57" s="959"/>
      <c r="L57" s="959"/>
      <c r="M57" s="959"/>
      <c r="N57" s="959"/>
      <c r="O57" s="959"/>
      <c r="P57" s="959"/>
      <c r="Q57" s="959"/>
      <c r="R57" s="959"/>
      <c r="S57" s="959"/>
      <c r="T57" s="959"/>
      <c r="U57" s="959"/>
      <c r="V57" s="959"/>
      <c r="W57" s="959"/>
      <c r="X57" s="959"/>
      <c r="Y57" s="959"/>
      <c r="Z57" s="959"/>
      <c r="AA57" s="959"/>
      <c r="AB57" s="959"/>
      <c r="AC57" s="959"/>
      <c r="AI57" s="232" t="s">
        <v>527</v>
      </c>
      <c r="BO57" s="232" t="s">
        <v>583</v>
      </c>
      <c r="CL57" s="232" t="s">
        <v>639</v>
      </c>
      <c r="DP57" s="232" t="s">
        <v>615</v>
      </c>
      <c r="EV57" s="232" t="s">
        <v>688</v>
      </c>
    </row>
    <row r="58" spans="2:152" x14ac:dyDescent="0.25">
      <c r="B58" s="959" t="s">
        <v>240</v>
      </c>
      <c r="C58" s="959"/>
      <c r="D58" s="959"/>
      <c r="E58" s="959"/>
      <c r="F58" s="959"/>
      <c r="G58" s="959"/>
      <c r="H58" s="959"/>
      <c r="I58" s="959"/>
      <c r="J58" s="959"/>
      <c r="K58" s="959"/>
      <c r="L58" s="959"/>
      <c r="M58" s="959"/>
      <c r="N58" s="959"/>
      <c r="O58" s="959"/>
      <c r="P58" s="959"/>
      <c r="Q58" s="959"/>
      <c r="R58" s="959"/>
      <c r="S58" s="959"/>
      <c r="T58" s="959"/>
      <c r="U58" s="959"/>
      <c r="V58" s="959"/>
      <c r="W58" s="959"/>
      <c r="X58" s="959"/>
      <c r="Y58" s="959"/>
      <c r="Z58" s="959"/>
      <c r="AA58" s="959"/>
      <c r="AB58" s="959"/>
      <c r="AC58" s="959"/>
      <c r="AI58" s="232" t="s">
        <v>528</v>
      </c>
      <c r="BO58" s="232" t="s">
        <v>584</v>
      </c>
      <c r="CL58" s="232" t="s">
        <v>640</v>
      </c>
      <c r="DP58" s="232" t="s">
        <v>616</v>
      </c>
      <c r="EV58" s="232" t="s">
        <v>689</v>
      </c>
    </row>
    <row r="59" spans="2:152" x14ac:dyDescent="0.25">
      <c r="B59" s="959" t="s">
        <v>241</v>
      </c>
      <c r="C59" s="959"/>
      <c r="D59" s="959"/>
      <c r="E59" s="959"/>
      <c r="F59" s="959"/>
      <c r="G59" s="959"/>
      <c r="H59" s="959"/>
      <c r="I59" s="959"/>
      <c r="J59" s="959"/>
      <c r="K59" s="959"/>
      <c r="L59" s="959"/>
      <c r="M59" s="959"/>
      <c r="N59" s="959"/>
      <c r="O59" s="959"/>
      <c r="P59" s="959"/>
      <c r="Q59" s="959"/>
      <c r="R59" s="959"/>
      <c r="S59" s="959"/>
      <c r="T59" s="959"/>
      <c r="U59" s="959"/>
      <c r="V59" s="959"/>
      <c r="W59" s="959"/>
      <c r="X59" s="959"/>
      <c r="Y59" s="959"/>
      <c r="Z59" s="959"/>
      <c r="AA59" s="959"/>
      <c r="AB59" s="959"/>
      <c r="AC59" s="959"/>
      <c r="AI59" s="232" t="s">
        <v>529</v>
      </c>
      <c r="BO59" s="232" t="s">
        <v>585</v>
      </c>
      <c r="CL59" s="232" t="s">
        <v>641</v>
      </c>
      <c r="DP59" s="232" t="s">
        <v>617</v>
      </c>
      <c r="EV59" s="232" t="s">
        <v>690</v>
      </c>
    </row>
    <row r="60" spans="2:152" x14ac:dyDescent="0.25">
      <c r="B60" s="959" t="s">
        <v>242</v>
      </c>
      <c r="C60" s="959"/>
      <c r="D60" s="959"/>
      <c r="E60" s="959"/>
      <c r="F60" s="959"/>
      <c r="G60" s="959"/>
      <c r="H60" s="959"/>
      <c r="I60" s="959"/>
      <c r="J60" s="959"/>
      <c r="K60" s="959"/>
      <c r="L60" s="959"/>
      <c r="M60" s="959"/>
      <c r="N60" s="959"/>
      <c r="O60" s="959"/>
      <c r="P60" s="959"/>
      <c r="Q60" s="959"/>
      <c r="R60" s="959"/>
      <c r="S60" s="959"/>
      <c r="T60" s="959"/>
      <c r="U60" s="959"/>
      <c r="V60" s="959"/>
      <c r="W60" s="959"/>
      <c r="X60" s="959"/>
      <c r="Y60" s="959"/>
      <c r="Z60" s="959"/>
      <c r="AA60" s="959"/>
      <c r="AB60" s="959"/>
      <c r="AC60" s="959"/>
      <c r="AI60" s="232" t="s">
        <v>530</v>
      </c>
      <c r="BO60" s="232" t="s">
        <v>586</v>
      </c>
      <c r="CL60" s="232" t="s">
        <v>642</v>
      </c>
      <c r="DP60" s="232" t="s">
        <v>618</v>
      </c>
      <c r="EV60" s="232" t="s">
        <v>691</v>
      </c>
    </row>
    <row r="61" spans="2:152" x14ac:dyDescent="0.25">
      <c r="B61" s="959" t="s">
        <v>243</v>
      </c>
      <c r="C61" s="959"/>
      <c r="D61" s="959"/>
      <c r="E61" s="959"/>
      <c r="F61" s="959"/>
      <c r="G61" s="959"/>
      <c r="H61" s="959"/>
      <c r="I61" s="959"/>
      <c r="J61" s="959"/>
      <c r="K61" s="959"/>
      <c r="L61" s="959"/>
      <c r="M61" s="959"/>
      <c r="N61" s="959"/>
      <c r="O61" s="959"/>
      <c r="P61" s="959"/>
      <c r="Q61" s="959"/>
      <c r="R61" s="959"/>
      <c r="S61" s="959"/>
      <c r="T61" s="959"/>
      <c r="U61" s="959"/>
      <c r="V61" s="959"/>
      <c r="W61" s="959"/>
      <c r="X61" s="959"/>
      <c r="Y61" s="959"/>
      <c r="Z61" s="959"/>
      <c r="AA61" s="959"/>
      <c r="AB61" s="959"/>
      <c r="AC61" s="959"/>
      <c r="AI61" s="232" t="s">
        <v>531</v>
      </c>
      <c r="BO61" s="232" t="s">
        <v>587</v>
      </c>
      <c r="CL61" s="232" t="s">
        <v>643</v>
      </c>
      <c r="DP61" s="232" t="s">
        <v>619</v>
      </c>
      <c r="EV61" s="232" t="s">
        <v>692</v>
      </c>
    </row>
    <row r="62" spans="2:152" x14ac:dyDescent="0.25">
      <c r="B62" s="959" t="s">
        <v>244</v>
      </c>
      <c r="C62" s="959"/>
      <c r="D62" s="959"/>
      <c r="E62" s="959"/>
      <c r="F62" s="959"/>
      <c r="G62" s="959"/>
      <c r="H62" s="959"/>
      <c r="I62" s="959"/>
      <c r="J62" s="959"/>
      <c r="K62" s="959"/>
      <c r="L62" s="959"/>
      <c r="M62" s="959"/>
      <c r="N62" s="959"/>
      <c r="O62" s="959"/>
      <c r="P62" s="959"/>
      <c r="Q62" s="959"/>
      <c r="R62" s="959"/>
      <c r="S62" s="959"/>
      <c r="T62" s="959"/>
      <c r="U62" s="959"/>
      <c r="V62" s="959"/>
      <c r="W62" s="959"/>
      <c r="X62" s="959"/>
      <c r="Y62" s="959"/>
      <c r="Z62" s="959"/>
      <c r="AA62" s="959"/>
      <c r="AB62" s="959"/>
      <c r="AC62" s="959"/>
      <c r="AI62" s="232" t="s">
        <v>532</v>
      </c>
      <c r="BO62" s="232" t="s">
        <v>588</v>
      </c>
      <c r="CL62" s="232" t="s">
        <v>644</v>
      </c>
      <c r="DP62" s="232" t="s">
        <v>620</v>
      </c>
      <c r="EV62" s="232" t="s">
        <v>693</v>
      </c>
    </row>
    <row r="63" spans="2:152" x14ac:dyDescent="0.25">
      <c r="B63" s="959" t="s">
        <v>245</v>
      </c>
      <c r="C63" s="959"/>
      <c r="D63" s="959"/>
      <c r="E63" s="959"/>
      <c r="F63" s="959"/>
      <c r="G63" s="959"/>
      <c r="H63" s="959"/>
      <c r="I63" s="959"/>
      <c r="J63" s="959"/>
      <c r="K63" s="959"/>
      <c r="L63" s="959"/>
      <c r="M63" s="959"/>
      <c r="N63" s="959"/>
      <c r="O63" s="959"/>
      <c r="P63" s="959"/>
      <c r="Q63" s="959"/>
      <c r="R63" s="959"/>
      <c r="S63" s="959"/>
      <c r="T63" s="959"/>
      <c r="U63" s="959"/>
      <c r="V63" s="959"/>
      <c r="W63" s="959"/>
      <c r="X63" s="959"/>
      <c r="Y63" s="959"/>
      <c r="Z63" s="959"/>
      <c r="AA63" s="959"/>
      <c r="AB63" s="959"/>
      <c r="AC63" s="959"/>
      <c r="AI63" s="232" t="s">
        <v>533</v>
      </c>
      <c r="BO63" t="s">
        <v>589</v>
      </c>
      <c r="CL63" s="232" t="s">
        <v>645</v>
      </c>
      <c r="EV63" s="232" t="s">
        <v>694</v>
      </c>
    </row>
    <row r="64" spans="2:152" x14ac:dyDescent="0.25">
      <c r="B64" s="959" t="s">
        <v>246</v>
      </c>
      <c r="C64" s="959"/>
      <c r="D64" s="959"/>
      <c r="E64" s="959"/>
      <c r="F64" s="959"/>
      <c r="G64" s="959"/>
      <c r="H64" s="959"/>
      <c r="I64" s="959"/>
      <c r="J64" s="959"/>
      <c r="K64" s="959"/>
      <c r="L64" s="959"/>
      <c r="M64" s="959"/>
      <c r="N64" s="959"/>
      <c r="O64" s="959"/>
      <c r="P64" s="959"/>
      <c r="Q64" s="959"/>
      <c r="R64" s="959"/>
      <c r="S64" s="959"/>
      <c r="T64" s="959"/>
      <c r="U64" s="959"/>
      <c r="V64" s="959"/>
      <c r="W64" s="959"/>
      <c r="X64" s="959"/>
      <c r="Y64" s="959"/>
      <c r="Z64" s="959"/>
      <c r="AA64" s="959"/>
      <c r="AB64" s="959"/>
      <c r="AC64" s="959"/>
      <c r="AI64" s="232" t="s">
        <v>534</v>
      </c>
      <c r="BO64" t="s">
        <v>590</v>
      </c>
      <c r="CL64" s="232" t="s">
        <v>646</v>
      </c>
      <c r="EV64" s="232" t="s">
        <v>695</v>
      </c>
    </row>
    <row r="65" spans="2:152" x14ac:dyDescent="0.25">
      <c r="B65" s="959" t="s">
        <v>247</v>
      </c>
      <c r="C65" s="959"/>
      <c r="D65" s="959"/>
      <c r="E65" s="959"/>
      <c r="F65" s="959"/>
      <c r="G65" s="959"/>
      <c r="H65" s="959"/>
      <c r="I65" s="959"/>
      <c r="J65" s="959"/>
      <c r="K65" s="959"/>
      <c r="L65" s="959"/>
      <c r="M65" s="959"/>
      <c r="N65" s="959"/>
      <c r="O65" s="959"/>
      <c r="P65" s="959"/>
      <c r="Q65" s="959"/>
      <c r="R65" s="959"/>
      <c r="S65" s="959"/>
      <c r="T65" s="959"/>
      <c r="U65" s="959"/>
      <c r="V65" s="959"/>
      <c r="W65" s="959"/>
      <c r="X65" s="959"/>
      <c r="Y65" s="959"/>
      <c r="Z65" s="959"/>
      <c r="AA65" s="959"/>
      <c r="AB65" s="959"/>
      <c r="AC65" s="959"/>
      <c r="AI65" s="232" t="s">
        <v>535</v>
      </c>
      <c r="BO65" s="232" t="s">
        <v>591</v>
      </c>
      <c r="CL65" s="232" t="s">
        <v>647</v>
      </c>
      <c r="EV65" s="232" t="s">
        <v>696</v>
      </c>
    </row>
    <row r="66" spans="2:152" x14ac:dyDescent="0.25">
      <c r="B66" s="959" t="s">
        <v>248</v>
      </c>
      <c r="C66" s="959"/>
      <c r="D66" s="959"/>
      <c r="E66" s="959"/>
      <c r="F66" s="959"/>
      <c r="G66" s="959"/>
      <c r="H66" s="959"/>
      <c r="I66" s="959"/>
      <c r="J66" s="959"/>
      <c r="K66" s="959"/>
      <c r="L66" s="959"/>
      <c r="M66" s="959"/>
      <c r="N66" s="959"/>
      <c r="O66" s="959"/>
      <c r="P66" s="959"/>
      <c r="Q66" s="959"/>
      <c r="R66" s="959"/>
      <c r="S66" s="959"/>
      <c r="T66" s="959"/>
      <c r="U66" s="959"/>
      <c r="V66" s="959"/>
      <c r="W66" s="959"/>
      <c r="X66" s="959"/>
      <c r="Y66" s="959"/>
      <c r="Z66" s="959"/>
      <c r="AA66" s="959"/>
      <c r="AB66" s="959"/>
      <c r="AC66" s="959"/>
      <c r="AI66" s="232" t="s">
        <v>536</v>
      </c>
      <c r="CL66" s="232" t="s">
        <v>648</v>
      </c>
      <c r="EV66" s="232" t="s">
        <v>697</v>
      </c>
    </row>
    <row r="67" spans="2:152" x14ac:dyDescent="0.25">
      <c r="B67" s="959" t="s">
        <v>249</v>
      </c>
      <c r="C67" s="959"/>
      <c r="D67" s="959"/>
      <c r="E67" s="959"/>
      <c r="F67" s="959"/>
      <c r="G67" s="959"/>
      <c r="H67" s="959"/>
      <c r="I67" s="959"/>
      <c r="J67" s="959"/>
      <c r="K67" s="959"/>
      <c r="L67" s="959"/>
      <c r="M67" s="959"/>
      <c r="N67" s="959"/>
      <c r="O67" s="959"/>
      <c r="P67" s="959"/>
      <c r="Q67" s="959"/>
      <c r="R67" s="959"/>
      <c r="S67" s="959"/>
      <c r="T67" s="959"/>
      <c r="U67" s="959"/>
      <c r="V67" s="959"/>
      <c r="W67" s="959"/>
      <c r="X67" s="959"/>
      <c r="Y67" s="959"/>
      <c r="Z67" s="959"/>
      <c r="AA67" s="959"/>
      <c r="AB67" s="959"/>
      <c r="AC67" s="959"/>
      <c r="AI67" s="232" t="s">
        <v>537</v>
      </c>
      <c r="CL67" s="232" t="s">
        <v>649</v>
      </c>
      <c r="EV67" s="232" t="s">
        <v>698</v>
      </c>
    </row>
    <row r="68" spans="2:152" x14ac:dyDescent="0.25">
      <c r="B68" s="959" t="s">
        <v>250</v>
      </c>
      <c r="C68" s="959"/>
      <c r="D68" s="959"/>
      <c r="E68" s="959"/>
      <c r="F68" s="959"/>
      <c r="G68" s="959"/>
      <c r="H68" s="959"/>
      <c r="I68" s="959"/>
      <c r="J68" s="959"/>
      <c r="K68" s="959"/>
      <c r="L68" s="959"/>
      <c r="M68" s="959"/>
      <c r="N68" s="959"/>
      <c r="O68" s="959"/>
      <c r="P68" s="959"/>
      <c r="Q68" s="959"/>
      <c r="R68" s="959"/>
      <c r="S68" s="959"/>
      <c r="T68" s="959"/>
      <c r="U68" s="959"/>
      <c r="V68" s="959"/>
      <c r="W68" s="959"/>
      <c r="X68" s="959"/>
      <c r="Y68" s="959"/>
      <c r="Z68" s="959"/>
      <c r="AA68" s="959"/>
      <c r="AB68" s="959"/>
      <c r="AC68" s="959"/>
      <c r="AI68" s="232" t="s">
        <v>538</v>
      </c>
      <c r="CL68" s="232" t="s">
        <v>650</v>
      </c>
    </row>
    <row r="69" spans="2:152" x14ac:dyDescent="0.25">
      <c r="B69" s="959" t="s">
        <v>251</v>
      </c>
      <c r="C69" s="959"/>
      <c r="D69" s="959"/>
      <c r="E69" s="959"/>
      <c r="F69" s="959"/>
      <c r="G69" s="959"/>
      <c r="H69" s="959"/>
      <c r="I69" s="959"/>
      <c r="J69" s="959"/>
      <c r="K69" s="959"/>
      <c r="L69" s="959"/>
      <c r="M69" s="959"/>
      <c r="N69" s="959"/>
      <c r="O69" s="959"/>
      <c r="P69" s="959"/>
      <c r="Q69" s="959"/>
      <c r="R69" s="959"/>
      <c r="S69" s="959"/>
      <c r="T69" s="959"/>
      <c r="U69" s="959"/>
      <c r="V69" s="959"/>
      <c r="W69" s="959"/>
      <c r="X69" s="959"/>
      <c r="Y69" s="959"/>
      <c r="Z69" s="959"/>
      <c r="AA69" s="959"/>
      <c r="AB69" s="959"/>
      <c r="AC69" s="959"/>
      <c r="AI69" s="232" t="s">
        <v>539</v>
      </c>
      <c r="CL69" s="232" t="s">
        <v>651</v>
      </c>
    </row>
    <row r="70" spans="2:152" x14ac:dyDescent="0.25">
      <c r="AI70" s="232" t="s">
        <v>540</v>
      </c>
    </row>
    <row r="71" spans="2:152" x14ac:dyDescent="0.25">
      <c r="AI71" s="232" t="s">
        <v>541</v>
      </c>
    </row>
    <row r="72" spans="2:152" x14ac:dyDescent="0.25">
      <c r="AI72" s="232" t="s">
        <v>542</v>
      </c>
    </row>
    <row r="73" spans="2:152" x14ac:dyDescent="0.25">
      <c r="AI73" s="232" t="s">
        <v>543</v>
      </c>
    </row>
    <row r="74" spans="2:152" x14ac:dyDescent="0.25">
      <c r="AI74" s="232" t="s">
        <v>544</v>
      </c>
    </row>
    <row r="75" spans="2:152" x14ac:dyDescent="0.25">
      <c r="AI75" s="232" t="s">
        <v>545</v>
      </c>
    </row>
    <row r="76" spans="2:152" x14ac:dyDescent="0.25">
      <c r="AI76" s="232" t="s">
        <v>546</v>
      </c>
    </row>
    <row r="77" spans="2:152" x14ac:dyDescent="0.25">
      <c r="X77" s="93" t="s">
        <v>177</v>
      </c>
      <c r="Y77" s="93" t="s">
        <v>177</v>
      </c>
      <c r="Z77" s="93" t="s">
        <v>177</v>
      </c>
      <c r="AA77" s="93" t="s">
        <v>177</v>
      </c>
      <c r="AB77" s="93" t="s">
        <v>177</v>
      </c>
      <c r="AC77" s="93" t="s">
        <v>177</v>
      </c>
      <c r="AD77" s="93" t="s">
        <v>177</v>
      </c>
      <c r="AE77" s="93" t="s">
        <v>177</v>
      </c>
      <c r="AI77" s="232" t="s">
        <v>547</v>
      </c>
    </row>
    <row r="78" spans="2:152" x14ac:dyDescent="0.25">
      <c r="X78" s="93" t="s">
        <v>177</v>
      </c>
      <c r="Y78" s="93" t="s">
        <v>177</v>
      </c>
      <c r="Z78" s="93" t="s">
        <v>177</v>
      </c>
      <c r="AA78" s="93" t="s">
        <v>177</v>
      </c>
      <c r="AB78" s="93" t="s">
        <v>177</v>
      </c>
      <c r="AC78" s="93" t="s">
        <v>177</v>
      </c>
      <c r="AD78" s="93" t="s">
        <v>177</v>
      </c>
      <c r="AE78" s="93" t="s">
        <v>177</v>
      </c>
    </row>
    <row r="79" spans="2:152" x14ac:dyDescent="0.25">
      <c r="X79" s="93" t="s">
        <v>177</v>
      </c>
      <c r="Y79" s="93" t="s">
        <v>177</v>
      </c>
      <c r="Z79" s="93" t="s">
        <v>177</v>
      </c>
      <c r="AA79" s="93" t="s">
        <v>177</v>
      </c>
      <c r="AB79" s="93" t="s">
        <v>177</v>
      </c>
      <c r="AC79" s="93" t="s">
        <v>177</v>
      </c>
      <c r="AD79" s="93" t="s">
        <v>177</v>
      </c>
      <c r="AE79" s="93" t="s">
        <v>177</v>
      </c>
    </row>
    <row r="80" spans="2:152" x14ac:dyDescent="0.25">
      <c r="X80" s="93" t="s">
        <v>177</v>
      </c>
      <c r="Y80" s="93" t="s">
        <v>177</v>
      </c>
      <c r="Z80" s="93" t="s">
        <v>177</v>
      </c>
      <c r="AA80" s="93" t="s">
        <v>177</v>
      </c>
      <c r="AB80" s="93" t="s">
        <v>177</v>
      </c>
      <c r="AC80" s="93" t="s">
        <v>177</v>
      </c>
      <c r="AD80" s="93" t="s">
        <v>177</v>
      </c>
      <c r="AE80" s="93" t="s">
        <v>177</v>
      </c>
    </row>
    <row r="81" spans="24:31" x14ac:dyDescent="0.25">
      <c r="X81" s="93" t="s">
        <v>177</v>
      </c>
      <c r="Y81" s="93" t="s">
        <v>177</v>
      </c>
      <c r="Z81" s="93" t="s">
        <v>177</v>
      </c>
      <c r="AA81" s="93" t="s">
        <v>177</v>
      </c>
      <c r="AB81" s="93" t="s">
        <v>177</v>
      </c>
      <c r="AC81" s="93" t="s">
        <v>177</v>
      </c>
      <c r="AD81" s="93" t="s">
        <v>177</v>
      </c>
      <c r="AE81" s="93" t="s">
        <v>177</v>
      </c>
    </row>
    <row r="82" spans="24:31" x14ac:dyDescent="0.25">
      <c r="X82" s="93" t="s">
        <v>177</v>
      </c>
      <c r="Y82" s="93" t="s">
        <v>177</v>
      </c>
      <c r="Z82" s="93" t="s">
        <v>177</v>
      </c>
      <c r="AA82" s="93" t="s">
        <v>177</v>
      </c>
      <c r="AB82" s="93" t="s">
        <v>177</v>
      </c>
      <c r="AC82" s="93" t="s">
        <v>177</v>
      </c>
      <c r="AD82" s="93" t="s">
        <v>177</v>
      </c>
      <c r="AE82" s="93" t="s">
        <v>177</v>
      </c>
    </row>
    <row r="83" spans="24:31" x14ac:dyDescent="0.25">
      <c r="X83" s="93" t="s">
        <v>177</v>
      </c>
      <c r="Y83" s="93" t="s">
        <v>177</v>
      </c>
      <c r="Z83" s="93" t="s">
        <v>177</v>
      </c>
      <c r="AA83" s="93" t="s">
        <v>177</v>
      </c>
      <c r="AB83" s="93" t="s">
        <v>177</v>
      </c>
      <c r="AC83" s="93" t="s">
        <v>177</v>
      </c>
      <c r="AD83" s="93" t="s">
        <v>177</v>
      </c>
      <c r="AE83" s="93" t="s">
        <v>177</v>
      </c>
    </row>
    <row r="84" spans="24:31" x14ac:dyDescent="0.25">
      <c r="X84" s="93" t="s">
        <v>177</v>
      </c>
      <c r="Y84" s="93" t="s">
        <v>177</v>
      </c>
      <c r="Z84" s="93" t="s">
        <v>177</v>
      </c>
      <c r="AA84" s="93" t="s">
        <v>177</v>
      </c>
      <c r="AB84" s="93" t="s">
        <v>177</v>
      </c>
      <c r="AC84" s="93" t="s">
        <v>177</v>
      </c>
      <c r="AD84" s="93" t="s">
        <v>177</v>
      </c>
      <c r="AE84" s="93" t="s">
        <v>177</v>
      </c>
    </row>
    <row r="85" spans="24:31" x14ac:dyDescent="0.25">
      <c r="X85" s="93" t="s">
        <v>177</v>
      </c>
      <c r="Y85" s="93" t="s">
        <v>177</v>
      </c>
      <c r="Z85" s="93" t="s">
        <v>177</v>
      </c>
      <c r="AA85" s="93" t="s">
        <v>177</v>
      </c>
      <c r="AB85" s="93" t="s">
        <v>177</v>
      </c>
      <c r="AC85" s="93" t="s">
        <v>177</v>
      </c>
      <c r="AD85" s="93" t="s">
        <v>177</v>
      </c>
      <c r="AE85" s="93" t="s">
        <v>177</v>
      </c>
    </row>
    <row r="86" spans="24:31" x14ac:dyDescent="0.25">
      <c r="X86" s="93" t="s">
        <v>177</v>
      </c>
      <c r="Y86" s="93" t="s">
        <v>177</v>
      </c>
      <c r="Z86" s="93" t="s">
        <v>177</v>
      </c>
      <c r="AA86" s="93" t="s">
        <v>177</v>
      </c>
      <c r="AB86" s="93" t="s">
        <v>177</v>
      </c>
      <c r="AC86" s="93" t="s">
        <v>177</v>
      </c>
      <c r="AD86" s="93" t="s">
        <v>177</v>
      </c>
      <c r="AE86" s="93" t="s">
        <v>177</v>
      </c>
    </row>
    <row r="87" spans="24:31" x14ac:dyDescent="0.25">
      <c r="X87" s="93" t="s">
        <v>177</v>
      </c>
      <c r="Y87" s="93" t="s">
        <v>177</v>
      </c>
      <c r="Z87" s="93" t="s">
        <v>177</v>
      </c>
      <c r="AA87" s="93" t="s">
        <v>177</v>
      </c>
      <c r="AB87" s="93" t="s">
        <v>177</v>
      </c>
      <c r="AC87" s="93" t="s">
        <v>177</v>
      </c>
      <c r="AD87" s="93" t="s">
        <v>177</v>
      </c>
      <c r="AE87" s="93" t="s">
        <v>177</v>
      </c>
    </row>
    <row r="88" spans="24:31" x14ac:dyDescent="0.25">
      <c r="X88" s="93" t="s">
        <v>177</v>
      </c>
      <c r="Y88" s="93" t="s">
        <v>177</v>
      </c>
      <c r="Z88" s="93" t="s">
        <v>177</v>
      </c>
      <c r="AA88" s="93" t="s">
        <v>177</v>
      </c>
      <c r="AB88" s="93" t="s">
        <v>177</v>
      </c>
      <c r="AC88" s="93" t="s">
        <v>177</v>
      </c>
      <c r="AD88" s="93" t="s">
        <v>177</v>
      </c>
      <c r="AE88" s="93" t="s">
        <v>177</v>
      </c>
    </row>
  </sheetData>
  <sortState ref="DP4:DP29">
    <sortCondition ref="DP4:DP29"/>
  </sortState>
  <mergeCells count="28">
    <mergeCell ref="B55:AC55"/>
    <mergeCell ref="B54:AC54"/>
    <mergeCell ref="A1:AD1"/>
    <mergeCell ref="B64:AC64"/>
    <mergeCell ref="B63:AC63"/>
    <mergeCell ref="A32:B32"/>
    <mergeCell ref="B62:AC62"/>
    <mergeCell ref="B61:AC61"/>
    <mergeCell ref="B60:AC60"/>
    <mergeCell ref="B59:AC59"/>
    <mergeCell ref="B58:AC58"/>
    <mergeCell ref="B57:AC57"/>
    <mergeCell ref="B56:AC56"/>
    <mergeCell ref="B69:AC69"/>
    <mergeCell ref="B68:AC68"/>
    <mergeCell ref="B67:AC67"/>
    <mergeCell ref="B66:AC66"/>
    <mergeCell ref="B65:AC65"/>
    <mergeCell ref="AH32:AI32"/>
    <mergeCell ref="BN32:BO32"/>
    <mergeCell ref="CK32:CL32"/>
    <mergeCell ref="DO32:DP32"/>
    <mergeCell ref="EU32:EV32"/>
    <mergeCell ref="DO1:ES1"/>
    <mergeCell ref="EU1:FX1"/>
    <mergeCell ref="AH1:BL1"/>
    <mergeCell ref="BN1:CI1"/>
    <mergeCell ref="CK1:DM1"/>
  </mergeCells>
  <pageMargins left="0.25" right="0.25" top="0.75" bottom="0.75" header="0.3" footer="0.3"/>
  <pageSetup paperSize="9" scale="10" fitToHeight="0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20</vt:i4>
      </vt:variant>
    </vt:vector>
  </HeadingPairs>
  <TitlesOfParts>
    <vt:vector size="20" baseType="lpstr">
      <vt:lpstr>4 класс </vt:lpstr>
      <vt:lpstr>4 класс_20_свод</vt:lpstr>
      <vt:lpstr>5 класс </vt:lpstr>
      <vt:lpstr>5 класс_21_свод</vt:lpstr>
      <vt:lpstr>6 класс</vt:lpstr>
      <vt:lpstr>6 класс_20_свод</vt:lpstr>
      <vt:lpstr>7 класс</vt:lpstr>
      <vt:lpstr>7 класс_20_свод</vt:lpstr>
      <vt:lpstr>8 класс</vt:lpstr>
      <vt:lpstr>8 класс_20_свод</vt:lpstr>
      <vt:lpstr>9 класс_20_предметы</vt:lpstr>
      <vt:lpstr>9 класс_20_свод</vt:lpstr>
      <vt:lpstr>Сводная</vt:lpstr>
      <vt:lpstr>химия</vt:lpstr>
      <vt:lpstr>русский язык</vt:lpstr>
      <vt:lpstr>География</vt:lpstr>
      <vt:lpstr>Математика</vt:lpstr>
      <vt:lpstr>Биология</vt:lpstr>
      <vt:lpstr>англ_яз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2024-11-01T09:33:38Z</dcterms:modified>
</cp:coreProperties>
</file>